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/>
  </bookViews>
  <sheets>
    <sheet name="Energy Balance 2024" sheetId="121" r:id="rId1"/>
    <sheet name="Summary of OSHEE Group" sheetId="148" r:id="rId2"/>
    <sheet name="Balance Sheet of OSHEE Group" sheetId="118" r:id="rId3"/>
    <sheet name="Summary 2024" sheetId="102" r:id="rId4"/>
    <sheet name="TSO Balance for 2024" sheetId="31" r:id="rId5"/>
    <sheet name="12-Month Overview – 2024" sheetId="103" r:id="rId6"/>
    <sheet name="12-Month Production 2024" sheetId="54" r:id="rId7"/>
    <sheet name="Fierza Level 2024" sheetId="115" r:id="rId8"/>
    <sheet name="Losses 2009-2024" sheetId="106" r:id="rId9"/>
    <sheet name="Debit Balance 2024" sheetId="1" r:id="rId10"/>
    <sheet name="DEBT OVER THE YEARS" sheetId="110" r:id="rId11"/>
    <sheet name="Debtor 2024" sheetId="4" r:id="rId12"/>
    <sheet name="Efficiency in 2024" sheetId="2" r:id="rId13"/>
    <sheet name="Total Distributed Energy 2024" sheetId="13" r:id="rId14"/>
    <sheet name="Capacity Allocation 2024" sheetId="65" r:id="rId15"/>
    <sheet name="Imbalances 2024" sheetId="135" r:id="rId16"/>
    <sheet name="AnnexHigh Volt Customers 2024" sheetId="23" r:id="rId17"/>
    <sheet name="Dev from Interconnection prg" sheetId="95" r:id="rId18"/>
    <sheet name=" Transactions 2024" sheetId="128" r:id="rId19"/>
    <sheet name="KESH SalePurchin the Libe Marke" sheetId="151" r:id="rId20"/>
    <sheet name="Remit Register" sheetId="147" r:id="rId21"/>
  </sheets>
  <externalReferences>
    <externalReference r:id="rId22"/>
    <externalReference r:id="rId23"/>
    <externalReference r:id="rId24"/>
    <externalReference r:id="rId25"/>
  </externalReferences>
  <definedNames>
    <definedName name="_xlnm.Print_Area" localSheetId="0">'Energy Balance 2024'!$A$1:$R$44</definedName>
    <definedName name="_xlnm.Print_Area" localSheetId="18">' Transactions 2024'!$A$1:$R$690</definedName>
    <definedName name="_xlnm.Print_Area" localSheetId="6">'12-Month Production 2024'!$A$1:$R$336</definedName>
    <definedName name="_xlnm.Print_Area" localSheetId="14">'Capacity Allocation 2024'!#REF!</definedName>
    <definedName name="_xlnm.Print_Area" localSheetId="16">'AnnexHigh Volt Customers 2024'!#REF!</definedName>
    <definedName name="_xlnm.Print_Area" localSheetId="2">'Balance Sheet of OSHEE Group'!$A$1:$D$23</definedName>
    <definedName name="_xlnm.Print_Area" localSheetId="4">'TSO Balance for 2024'!$A$1:$P$65</definedName>
    <definedName name="_xlnm.Print_Area" localSheetId="10">'DEBT OVER THE YEARS'!$A$1:$FY$129</definedName>
    <definedName name="_xlnm.Print_Area" localSheetId="11">'Debtor 2024'!#REF!</definedName>
    <definedName name="_xlnm.Print_Area" localSheetId="17">'Dev from Interconnection prg'!#REF!</definedName>
    <definedName name="_xlnm.Print_Area" localSheetId="15">'Imbalances 2024'!$A$1:$AC$46</definedName>
    <definedName name="_xlnm.Print_Area" localSheetId="12">'Efficiency in 2024'!#REF!</definedName>
    <definedName name="_xlnm.Print_Area" localSheetId="13">'Total Distributed Energy 2024'!#REF!</definedName>
    <definedName name="_xlnm.Print_Area" localSheetId="9">'Debit Balance 2024'!#REF!</definedName>
    <definedName name="_xlnm.Print_Area" localSheetId="8">'Losses 2009-2024'!$A$1:$R$43</definedName>
    <definedName name="_xlnm.Print_Area" localSheetId="7">'Fierza Level 2024'!$A$1:$N$84</definedName>
    <definedName name="_xlnm.Print_Area" localSheetId="5">'12-Month Overview – 2024'!$A$1:$AG$33</definedName>
    <definedName name="_xlnm.Print_Area" localSheetId="3">'Summary 2024'!$A$1:$Q$26</definedName>
    <definedName name="_xlnm.Print_Area" localSheetId="1">'Summary of OSHEE Group'!$A$1:$Q$76</definedName>
    <definedName name="_xlnm.Print_Area" localSheetId="20">'Remit Register'!$A$1:$P$78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Author</author>
  </authors>
  <commentList>
    <comment ref="B11" authorId="0">
      <text>
        <r>
          <rPr>
            <b/>
            <sz val="9"/>
            <rFont val="Tahoma"/>
            <charset val="134"/>
          </rPr>
          <t>Author:</t>
        </r>
        <r>
          <rPr>
            <sz val="9"/>
            <rFont val="Tahoma"/>
            <charset val="134"/>
          </rPr>
          <t xml:space="preserve">
Perfshihet dhe prodhimi I lajthizes.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H677" authorId="0">
      <text>
        <r>
          <rPr>
            <b/>
            <sz val="9"/>
            <rFont val="Tahoma"/>
            <charset val="134"/>
          </rPr>
          <t>Author:</t>
        </r>
        <r>
          <rPr>
            <sz val="9"/>
            <rFont val="Tahoma"/>
            <charset val="134"/>
          </rPr>
          <t xml:space="preserve">
Deri date: 11.04.2023</t>
        </r>
      </text>
    </comment>
  </commentList>
</comments>
</file>

<file path=xl/sharedStrings.xml><?xml version="1.0" encoding="utf-8"?>
<sst xmlns="http://schemas.openxmlformats.org/spreadsheetml/2006/main" count="4152" uniqueCount="1888">
  <si>
    <t>ANNUAL ENERGY BALANCE 2024 (MWh)</t>
  </si>
  <si>
    <t>Public Net Production</t>
  </si>
  <si>
    <t>Produced by Private Power Producer (PPE) on the DSO network</t>
  </si>
  <si>
    <t>Produced by Private Power Producer (PPE) on the TSO network</t>
  </si>
  <si>
    <t>Independent Producers</t>
  </si>
  <si>
    <t>Net Domestic Production</t>
  </si>
  <si>
    <t>Net Production – KESH company</t>
  </si>
  <si>
    <t xml:space="preserve"> Lanabregas HPP</t>
  </si>
  <si>
    <t>Private/Concession Hydropower Plants in the DSO Network for Free Market Supplier (FTL)</t>
  </si>
  <si>
    <t>Photovoltaic (contract with Free Market Supplier (FTL))</t>
  </si>
  <si>
    <t>Private/Concession Hydropower Plants in the TSO Network for Free Market Supplier (FTL)</t>
  </si>
  <si>
    <t>Ashta HPP</t>
  </si>
  <si>
    <t>Banja HPP</t>
  </si>
  <si>
    <t>Moglica HPP</t>
  </si>
  <si>
    <t>KURUM HPP</t>
  </si>
  <si>
    <t>Peshqesh HPP</t>
  </si>
  <si>
    <t>Fangu HPP</t>
  </si>
  <si>
    <t>Qami HPP</t>
  </si>
  <si>
    <t>Photovoltaic (in the free market)</t>
  </si>
  <si>
    <t>KESH Purchases in the Liberalized Market</t>
  </si>
  <si>
    <t>Production + Purchases</t>
  </si>
  <si>
    <t>Exchanges (inflow) KEK</t>
  </si>
  <si>
    <t>Exchanges (outflow) KEK</t>
  </si>
  <si>
    <t>Energy for Ancillary Services + Imbalance</t>
  </si>
  <si>
    <t>Energy for FSHU from KESH company</t>
  </si>
  <si>
    <t>Energy secured by Free Market Supplier (FTL)</t>
  </si>
  <si>
    <t xml:space="preserve"> Balance in interconnection (export/delivery)</t>
  </si>
  <si>
    <t>Purchases from Lanabregas HPP</t>
  </si>
  <si>
    <t>Purchases from Private/Concession Hydropower Plants in the DSO Network for Free Market Supplier (FTL)</t>
  </si>
  <si>
    <t>Purchases of Photovoltaic (energy)</t>
  </si>
  <si>
    <t xml:space="preserve"> Purchases from Private/Concession Hydropower Plants in the TSO Network for Free Market Supplier (FTL)</t>
  </si>
  <si>
    <t>Net Purchases Ashta</t>
  </si>
  <si>
    <t>Energy purchased in the liberalized market by Free Market Supplier (FTL) + Universal Service Supplier (FSHU)</t>
  </si>
  <si>
    <t>Energy from KESH for  Universal Service Supplier (FSHU)</t>
  </si>
  <si>
    <t>Energy from Free Market Supplier (FTL) for Universal Service Supplier (FSHU)</t>
  </si>
  <si>
    <t>Energy for DSO losses</t>
  </si>
  <si>
    <t>Free Market Supplier (FTL) Customers in the Liberalized Market</t>
  </si>
  <si>
    <t>Export by Free Market Supplier (FTL)</t>
  </si>
  <si>
    <t>Energy at entry and exit (transmitted) for customers in the liberalized market connected to the DSO network</t>
  </si>
  <si>
    <t>Energy for Universal Service Supplier (FSHU)</t>
  </si>
  <si>
    <t>Mosrakordim</t>
  </si>
  <si>
    <t>Universal Service Customers</t>
  </si>
  <si>
    <t>Situr Fam,Priv,Bughet,JoBuxh.</t>
  </si>
  <si>
    <t>ENERGY CONSUMPTION IN ALBANIA</t>
  </si>
  <si>
    <t>Source: TSO company; KESH company; DSO company; FSHU company; FTL company; (OSHEE Group company)</t>
  </si>
  <si>
    <t>TABLE OF PERIODIC (MONTHLY) DATA OF OSHEE COMPANY FOR 2024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</si>
  <si>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</si>
  <si>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</si>
  <si>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</si>
  <si>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</si>
  <si>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</si>
  <si>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</si>
  <si>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</si>
  <si>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</si>
  <si>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</si>
  <si>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</si>
  <si>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</si>
  <si>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</si>
  <si>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Progressive</t>
  </si>
  <si>
    <t>A</t>
  </si>
  <si>
    <t>Total Energy entering the OSHEE Distribution Network (MWh)</t>
  </si>
  <si>
    <t>A=A.1+A.3-A1.7</t>
  </si>
  <si>
    <t>A.1</t>
  </si>
  <si>
    <t>Energy Transmitted through the Transmission System Operator (TSO) for the account of OSHEE company</t>
  </si>
  <si>
    <r>
      <rPr>
        <b/>
        <sz val="8"/>
        <color theme="1"/>
        <rFont val="Calibri"/>
        <charset val="134"/>
        <scheme val="minor"/>
      </rPr>
      <t>A.1</t>
    </r>
    <r>
      <rPr>
        <sz val="8"/>
        <color theme="1"/>
        <rFont val="Calibri"/>
        <charset val="134"/>
        <scheme val="minor"/>
      </rPr>
      <t>=Sum(A.1.1,A1.6)</t>
    </r>
  </si>
  <si>
    <t>A.1.1</t>
  </si>
  <si>
    <t>From KESH-Gen through TSO</t>
  </si>
  <si>
    <t>A.1.2</t>
  </si>
  <si>
    <t>From TSO as import to OSHEE company (Energy purchased on ALPEX for FSHU)</t>
  </si>
  <si>
    <t>A.1.3</t>
  </si>
  <si>
    <t>Energy transmitted for 35 kV customers (exited to the unregulated market by other suppliers)</t>
  </si>
  <si>
    <t>A.1.4</t>
  </si>
  <si>
    <t>From TSO on behalf of OSHEE company customers, produced by HPPs in the transmission network</t>
  </si>
  <si>
    <t>A.1.5</t>
  </si>
  <si>
    <t>From  VLORA TPP through TSO</t>
  </si>
  <si>
    <t>n/a</t>
  </si>
  <si>
    <t>1)</t>
  </si>
  <si>
    <t>A.1.6</t>
  </si>
  <si>
    <t>From Bistrica 1 and 2 through TSO</t>
  </si>
  <si>
    <t>A.1.7</t>
  </si>
  <si>
    <t>Export OSHEE Group company</t>
  </si>
  <si>
    <t>A.2</t>
  </si>
  <si>
    <t>Electricity injected into TSO from local HPPs</t>
  </si>
  <si>
    <t>A.3</t>
  </si>
  <si>
    <t>Energy transmitted directly to the OSHEE company network</t>
  </si>
  <si>
    <r>
      <rPr>
        <b/>
        <sz val="8"/>
        <color theme="1"/>
        <rFont val="Calibri"/>
        <charset val="134"/>
        <scheme val="minor"/>
      </rPr>
      <t>A.3</t>
    </r>
    <r>
      <rPr>
        <sz val="8"/>
        <color theme="1"/>
        <rFont val="Calibri"/>
        <charset val="134"/>
        <scheme val="minor"/>
      </rPr>
      <t xml:space="preserve"> = Sum(A.3.1, A.3.3)</t>
    </r>
  </si>
  <si>
    <t>A.3.1</t>
  </si>
  <si>
    <t>Ulez HPP,Lanabregas</t>
  </si>
  <si>
    <t>A.3.2</t>
  </si>
  <si>
    <t>Private/Concession Plants</t>
  </si>
  <si>
    <t>A.3.3</t>
  </si>
  <si>
    <t>Photovoltaic Renewable Energy Sources (BRE)</t>
  </si>
  <si>
    <t>A.3.4</t>
  </si>
  <si>
    <t>Production injected into DSO by Photovoltaic Renewable Energy Sources in the Unregulated Market</t>
  </si>
  <si>
    <t>B</t>
  </si>
  <si>
    <t>Total Energy in the Distribution Network (MWh)</t>
  </si>
  <si>
    <t>B=A+ A.1.3+A.2</t>
  </si>
  <si>
    <t>C</t>
  </si>
  <si>
    <t>Total Losses in the Distribution Network (MWh)</t>
  </si>
  <si>
    <t>C=C.1+C.2+C.3</t>
  </si>
  <si>
    <t>C.1</t>
  </si>
  <si>
    <t>Technical Losses at High Voltage Units (MWh)</t>
  </si>
  <si>
    <t>C.2</t>
  </si>
  <si>
    <t>Technical Losses in Zones (MWh)</t>
  </si>
  <si>
    <t>C.3</t>
  </si>
  <si>
    <t>Non-Technical Losses in Zones (MWh)</t>
  </si>
  <si>
    <t>Total Losses in OSHEE company (%)</t>
  </si>
  <si>
    <t>C.1= C/B</t>
  </si>
  <si>
    <t>C.1.1</t>
  </si>
  <si>
    <t>Technical Losses at High Voltage Units (%)</t>
  </si>
  <si>
    <t>C.2.1</t>
  </si>
  <si>
    <t>Technical Losses in Zones (%)</t>
  </si>
  <si>
    <t>C.3.1</t>
  </si>
  <si>
    <t>Non-Technical Losses in Zones (%)</t>
  </si>
  <si>
    <t>D</t>
  </si>
  <si>
    <t>Energy used in the Distribution Network</t>
  </si>
  <si>
    <t>D=Sum(D.1:D.7)</t>
  </si>
  <si>
    <t>D.1</t>
  </si>
  <si>
    <t>Sold to the Supplier of Last Resort (FMF) Customers (MWh)</t>
  </si>
  <si>
    <t>D.1=D.1.1+D.1.2</t>
  </si>
  <si>
    <t>D.1.1</t>
  </si>
  <si>
    <t>Sold to Private Customers of the Supplier of Last Resort (FMF) (MWh)</t>
  </si>
  <si>
    <t>D.1.2</t>
  </si>
  <si>
    <t>Sold to Non-Budgetary Customers of the Supplier of Last Resort (FMF) (MWh)</t>
  </si>
  <si>
    <t>D.1.3</t>
  </si>
  <si>
    <t>Sold to Supplier of Last Resort (FMF) Customers at 20/10/6 kV (MWh)</t>
  </si>
  <si>
    <t>D.2</t>
  </si>
  <si>
    <t>Energy Sold to Private Customers (MWh)</t>
  </si>
  <si>
    <t>D.2= D.2.1+D.2.2+D.2.3</t>
  </si>
  <si>
    <t>D.2.1</t>
  </si>
  <si>
    <t>Sold by the Transmission Network on account of OSHEE company</t>
  </si>
  <si>
    <t>D.2.2</t>
  </si>
  <si>
    <t>Sold for the own operational needs of OSHEE company</t>
  </si>
  <si>
    <t>D.2.3</t>
  </si>
  <si>
    <t>Sold to Private Customers (excluding own needs and at High Voltage)</t>
  </si>
  <si>
    <t>D.3</t>
  </si>
  <si>
    <t>Energy Sold to Non-Budgetary Customers (MWh)</t>
  </si>
  <si>
    <t>D.4</t>
  </si>
  <si>
    <t>Energy Sold to Budgetary Customers (MWh)</t>
  </si>
  <si>
    <t>D.5</t>
  </si>
  <si>
    <t>Sold to Household Customers (MWh)</t>
  </si>
  <si>
    <t>D.5=D.5.1+D.5.2</t>
  </si>
  <si>
    <t>D.5.1</t>
  </si>
  <si>
    <t>D.5.2</t>
  </si>
  <si>
    <t>Sold to Household Customers for Common Areas</t>
  </si>
  <si>
    <t>D.6</t>
  </si>
  <si>
    <t>Electric Energy injected into the TSO by Local HPPs</t>
  </si>
  <si>
    <t>D.6=A.2</t>
  </si>
  <si>
    <t>D.7</t>
  </si>
  <si>
    <t>Electric Energy used by customers in the Unregulated Market</t>
  </si>
  <si>
    <t>E</t>
  </si>
  <si>
    <t>Invoiced for the previous month (000/ALL)</t>
  </si>
  <si>
    <t>F</t>
  </si>
  <si>
    <t>Collections of the current month FSHU (000 ALL)</t>
  </si>
  <si>
    <t>G=F.1+F.2+F.3+F.4</t>
  </si>
  <si>
    <t>F.1</t>
  </si>
  <si>
    <t>Collected for current invoices of the current year</t>
  </si>
  <si>
    <t>2)</t>
  </si>
  <si>
    <t>F.3</t>
  </si>
  <si>
    <t>Collected for other invoices of the current year</t>
  </si>
  <si>
    <t>3)</t>
  </si>
  <si>
    <t>F.4</t>
  </si>
  <si>
    <t>Collected for other invoices from previous years</t>
  </si>
  <si>
    <t>Collections of the current month FSHU (%)</t>
  </si>
  <si>
    <t>F.1=F/E</t>
  </si>
  <si>
    <t>F.1.1</t>
  </si>
  <si>
    <t>Collected for current invoices of the current year (%)</t>
  </si>
  <si>
    <t>F.1.1=F.1/E</t>
  </si>
  <si>
    <t>F.1.3</t>
  </si>
  <si>
    <t>Collected for other invoices of the current year (%)</t>
  </si>
  <si>
    <t>F.1.3=F.3/E</t>
  </si>
  <si>
    <t>F.1.4</t>
  </si>
  <si>
    <t>Collected for other invoices from previous years (%)</t>
  </si>
  <si>
    <t>F.1.4=F.4/E</t>
  </si>
  <si>
    <t>G</t>
  </si>
  <si>
    <t xml:space="preserve">Invoiced in the Reporting Month (000/ALL) </t>
  </si>
  <si>
    <t>Total number of customers (No.)</t>
  </si>
  <si>
    <t>4)</t>
  </si>
  <si>
    <t>Invoices issued based on consumption reading (No.)</t>
  </si>
  <si>
    <t>Quantity of energy invoiced based on consumption reading (MWh)</t>
  </si>
  <si>
    <t>Invoices issued with a '0' reading (No.)</t>
  </si>
  <si>
    <t>Number of invoices issued without reading (unmetered energy) (No.)</t>
  </si>
  <si>
    <t>5)</t>
  </si>
  <si>
    <t>Quantity of energy invoiced as unmettered energy (MWh)</t>
  </si>
  <si>
    <t>Number of invoices issued without reading (economic damage) (No.)</t>
  </si>
  <si>
    <t>6)</t>
  </si>
  <si>
    <t>Quantity invoiced as economic damage (MWh)</t>
  </si>
  <si>
    <t>Number of invoices for which late payment interest has been collected (No.)</t>
  </si>
  <si>
    <t>Value of collected late payment interest (000 ALL)</t>
  </si>
  <si>
    <t>Notes:</t>
  </si>
  <si>
    <t>Source : OSHEE Group company</t>
  </si>
  <si>
    <t>To be completed once information is received from TSO and KESH</t>
  </si>
  <si>
    <t>Current invoices include those with a payment date within the end of the month following the month in which the invoice is issued.</t>
  </si>
  <si>
    <t>Overdue invoices include those with a payment date beyond the end of the month following the month in which the invoice is issued.</t>
  </si>
  <si>
    <t>Represents the total number of active contracts</t>
  </si>
  <si>
    <t>If the same invoice includes both metered consumption and unmetered energy, it has been reported in both categories.</t>
  </si>
  <si>
    <t>If the same invoice includes both metered consumption and economic damage, it has been reported in both categories.</t>
  </si>
  <si>
    <t>8)</t>
  </si>
  <si>
    <t>Economic Damage (application of ERE Decision 232/2019). Not included in the structure of FSHU.</t>
  </si>
  <si>
    <t xml:space="preserve">                          </t>
  </si>
  <si>
    <t>Balance of DSO, Universal Service Supplier (FSHU),Free Market Supplier (FTL) company 2024 (12-month period)</t>
  </si>
  <si>
    <t>Total Energy Entered into the DSO Network</t>
  </si>
  <si>
    <t>Energy sold by KESH company to FSHU company</t>
  </si>
  <si>
    <t xml:space="preserve"> Energy Inflow purchased by FTL (OSHEE company)</t>
  </si>
  <si>
    <t>Purchased from the production of Small Priority Producers of Electricity (PPE) in the DSO Network</t>
  </si>
  <si>
    <t>Purchased from the production of Small Priority Producers of Electricity (PPE) in the TSO Network</t>
  </si>
  <si>
    <t>Purchased in the Liberalized Market by FTL company</t>
  </si>
  <si>
    <t>Energy Outflow from FTL (OSHEE company)</t>
  </si>
  <si>
    <t xml:space="preserve"> Energy from FTL to FSHU</t>
  </si>
  <si>
    <t>Energy from FTL to cover DSO losses</t>
  </si>
  <si>
    <t>Energy sold by FTL in the liberalized market</t>
  </si>
  <si>
    <t>Export by FTL</t>
  </si>
  <si>
    <t xml:space="preserve"> Energy solely for transmission to liberalized market customers (in the DSO Network)</t>
  </si>
  <si>
    <t>Energy flowing through the DSO Network</t>
  </si>
  <si>
    <t>Total energy transmitted by TSO to the Distribution Network</t>
  </si>
  <si>
    <t>Energy transmitted directly to the Distribution Network from plants connected to the Distribution Network</t>
  </si>
  <si>
    <t>Energy injected into the Transmission Network by plants connected to the DSO Network</t>
  </si>
  <si>
    <t>Total Losses in the DSO Network (%)</t>
  </si>
  <si>
    <t>Source: DSO company; FSHU company; FTL company/ OSHEE company</t>
  </si>
  <si>
    <t>INFLOW</t>
  </si>
  <si>
    <t>Delivered by KESH Hydropower Plants to the Transmission Network</t>
  </si>
  <si>
    <t>Delivered by Priority Hydropower Plants to the Transmission Network (+Qami)</t>
  </si>
  <si>
    <t>Energy from local Hydropower Plants delivered to the Transmission Network (with increase)</t>
  </si>
  <si>
    <t>Generation KURUM (Independent Producer)</t>
  </si>
  <si>
    <t>Generation SPV Blue 1 (Independent Producer)</t>
  </si>
  <si>
    <t>Generation Nova Solar</t>
  </si>
  <si>
    <t>Generation Erseka Solar Park 1</t>
  </si>
  <si>
    <t>ASHTA HPP (Independent Producer contracted with OSHEE)</t>
  </si>
  <si>
    <t xml:space="preserve"> BANJE HPP (Independent Producer)</t>
  </si>
  <si>
    <t>MOGLICE HPP (Independent Producer)</t>
  </si>
  <si>
    <t>PESHQESH-T1/637 HPP (Independent Producer)</t>
  </si>
  <si>
    <t xml:space="preserve"> FANGU HPP (Independent Producer)</t>
  </si>
  <si>
    <t>Import (Entry) from Interconnection Lines</t>
  </si>
  <si>
    <t>OUTFLOW</t>
  </si>
  <si>
    <t>Transmission Losses</t>
  </si>
  <si>
    <t>Transmitted to the Distribution Network</t>
  </si>
  <si>
    <t>Customers in the Open Market (High Voltage)</t>
  </si>
  <si>
    <t>Export (Exit) via Interconnection Lines</t>
  </si>
  <si>
    <t>Transmission Losses in (%)</t>
  </si>
  <si>
    <t>Source: TSO company</t>
  </si>
  <si>
    <t>Electricity Balance for 2024</t>
  </si>
  <si>
    <t>TSO company</t>
  </si>
  <si>
    <t>Unit of Measurement</t>
  </si>
  <si>
    <t>Amount 2024 [MWh]</t>
  </si>
  <si>
    <t>MWh</t>
  </si>
  <si>
    <t>Production from KESH_GEN in the Transmission Network</t>
  </si>
  <si>
    <t>Production from Small HPPs in the Transmission Network</t>
  </si>
  <si>
    <t>Production from large Private Power Producers (PPE)/Independent Power Producers (IPP) in the Transmission Network</t>
  </si>
  <si>
    <t>Production from Peshqesh HPP</t>
  </si>
  <si>
    <t>Production from Banja HPP</t>
  </si>
  <si>
    <t>Production from FANG HPP</t>
  </si>
  <si>
    <t>Production from Moglicë HPP</t>
  </si>
  <si>
    <t>Production from Nova Sola Tr 1/322</t>
  </si>
  <si>
    <t>Production from Erseka Solar Park 1 Tr 1/328</t>
  </si>
  <si>
    <t>Production from Spv Blue 1 T1/139</t>
  </si>
  <si>
    <t>Production from Ashta HPP</t>
  </si>
  <si>
    <t xml:space="preserve">Production from KURUM  (Ulez-Shkopet&amp;Bistrica1,2) </t>
  </si>
  <si>
    <t>Export (-) from Interconnection Lines</t>
  </si>
  <si>
    <t>Import (+) from Interconnection Lines</t>
  </si>
  <si>
    <t>R</t>
  </si>
  <si>
    <t>Balance (Total Interconnection)</t>
  </si>
  <si>
    <t>11=(R-D)</t>
  </si>
  <si>
    <t>Total Energy Received</t>
  </si>
  <si>
    <t>12=(1+2+3+4+5+6+7+8+9+10+R)</t>
  </si>
  <si>
    <t>Losses in the Transmission Network (including own consumption)</t>
  </si>
  <si>
    <t>Losses in the Transmission Network (%)</t>
  </si>
  <si>
    <t>14=13/12</t>
  </si>
  <si>
    <t>Total Energy Delivered</t>
  </si>
  <si>
    <t>15=(12-13)</t>
  </si>
  <si>
    <t>Transmitted in the Interconnection Lines</t>
  </si>
  <si>
    <t>16=D</t>
  </si>
  <si>
    <t xml:space="preserve"> Transmitted to Qualified Customers</t>
  </si>
  <si>
    <t>EL220-L220KURUM/337</t>
  </si>
  <si>
    <t>F.ARRES-T3/653</t>
  </si>
  <si>
    <t>Titan T1,T2</t>
  </si>
  <si>
    <t>FUSHE KRUJE 220kV-T2/058</t>
  </si>
  <si>
    <t>N/ST 220/6,3Colacent-T1/336</t>
  </si>
  <si>
    <t>N/ST i GSA EL 110kV-T1/694</t>
  </si>
  <si>
    <t>N/ST i GSA EL 110kV-T2/960</t>
  </si>
  <si>
    <t>N/ST I CWI Albania T1/148</t>
  </si>
  <si>
    <t>N/ST i AES EL 110kV-T1/690</t>
  </si>
  <si>
    <t>N/ST I AES EL 110kV-T2/692</t>
  </si>
  <si>
    <t xml:space="preserve"> Moglice HPP T1,T2,T3</t>
  </si>
  <si>
    <t>Peshqesh HPP-T1/633</t>
  </si>
  <si>
    <t>Lajthiza T1/742</t>
  </si>
  <si>
    <t>Nova Sola Tr 1/322</t>
  </si>
  <si>
    <t>Erseka Solar Park 1 Tr 1/328</t>
  </si>
  <si>
    <t>Spv Blue 1 T1/139</t>
  </si>
  <si>
    <t>Ashta1 HPP-T1, Ashta2 HPP-T1,</t>
  </si>
  <si>
    <t xml:space="preserve"> Banje HPP T1,T2</t>
  </si>
  <si>
    <t xml:space="preserve"> Fang HPP-T1,T2.</t>
  </si>
  <si>
    <t>Generation KURUM</t>
  </si>
  <si>
    <t>FERRO KROM-F1,F2,F3,F4</t>
  </si>
  <si>
    <t>Transmitted in the Distribution Network</t>
  </si>
  <si>
    <t>Transmitted in the Distribution Network 110 kV</t>
  </si>
  <si>
    <t>Transmitted in the Distribution Network 35 kV</t>
  </si>
  <si>
    <t>Transmitted in the Distribution Network 6, 10, 20 kV</t>
  </si>
  <si>
    <t>SCHEMATIC REPRESENTATION OF ENERGY FLOWS IN THE ALBANIAN ELECTRICITY SYSTEM –  2024 (MWh)</t>
  </si>
  <si>
    <t xml:space="preserve"> Energy delivered by KESH Hydropower Plants (HPPs)</t>
  </si>
  <si>
    <t>Energy delivered by Priority Producers connected to the TSO (contract with FTL)</t>
  </si>
  <si>
    <t>Energy delivered by ASHTA  HPP connected to the TSO  (contract with FTL)</t>
  </si>
  <si>
    <t>Energy delivered by Private/Concession HPPs connected to the TSO (Producers in the Liberalized Market)</t>
  </si>
  <si>
    <t>Energy inflow from Interconnection</t>
  </si>
  <si>
    <t>Kurum</t>
  </si>
  <si>
    <t>Banje</t>
  </si>
  <si>
    <t>Moglice</t>
  </si>
  <si>
    <t>Fangu</t>
  </si>
  <si>
    <t>Spv Blue 1</t>
  </si>
  <si>
    <t>Erseka Solar Park 1</t>
  </si>
  <si>
    <t>Nova Solar</t>
  </si>
  <si>
    <t>Peshqesh</t>
  </si>
  <si>
    <t>Qami</t>
  </si>
  <si>
    <t>Energy inflow in the transmission system</t>
  </si>
  <si>
    <t xml:space="preserve">Net (Selit) </t>
  </si>
  <si>
    <t>Private/Concession HPP + Photovoltaic Plants in the DSO Network</t>
  </si>
  <si>
    <t>Losses + Consumption in Transmission</t>
  </si>
  <si>
    <t>Consumption of customers in the open market connected to the Transmission Network</t>
  </si>
  <si>
    <t>Energy outflow from Interconnection</t>
  </si>
  <si>
    <t>Energy transmitted directly into the DSO network</t>
  </si>
  <si>
    <t>Energy transmitted to the Distribution Network from TSO</t>
  </si>
  <si>
    <t xml:space="preserve"> Energy Inflow in the Distribution Network</t>
  </si>
  <si>
    <t>Consumption by Customers connected to the TSO</t>
  </si>
  <si>
    <t>Energy consumption by TSO (losses and own needs)</t>
  </si>
  <si>
    <t>Energy Consumption within the Transmission System</t>
  </si>
  <si>
    <t>Energy Consumption in Albania</t>
  </si>
  <si>
    <t>LEGEND</t>
  </si>
  <si>
    <t>FSHU</t>
  </si>
  <si>
    <t>UNIVERSAL SERVICE SUPPLIER</t>
  </si>
  <si>
    <t>FMF</t>
  </si>
  <si>
    <t>SUPPLIER OF LAST RESORT</t>
  </si>
  <si>
    <t>PRODUCTION DURING 2024 FROM POWER PLANTS CONNECTED TO THE TRANSMISSION NETWORK (MWh)</t>
  </si>
  <si>
    <t>POWER GENERATING PLANT</t>
  </si>
  <si>
    <t>MW</t>
  </si>
  <si>
    <t>SUBJECT</t>
  </si>
  <si>
    <t>CONNECTION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</si>
  <si>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</si>
  <si>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</si>
  <si>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</si>
  <si>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</si>
  <si>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</si>
  <si>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</si>
  <si>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</si>
  <si>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</si>
  <si>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</si>
  <si>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</si>
  <si>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</si>
  <si>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</si>
  <si>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12- MONTH</t>
  </si>
  <si>
    <t>"Fierze" HPP</t>
  </si>
  <si>
    <t xml:space="preserve"> “KESH” company</t>
  </si>
  <si>
    <t>220 kV</t>
  </si>
  <si>
    <t>"Koman"  HPP</t>
  </si>
  <si>
    <t xml:space="preserve"> "V. Dejes" HPP</t>
  </si>
  <si>
    <t>Vlora TPP</t>
  </si>
  <si>
    <t>"Ulez" HPP</t>
  </si>
  <si>
    <t xml:space="preserve"> “Kurum International” company</t>
  </si>
  <si>
    <t>110 kV</t>
  </si>
  <si>
    <t>"Shkopet" HPP</t>
  </si>
  <si>
    <t xml:space="preserve"> "Bistrica 1" HPP</t>
  </si>
  <si>
    <t>"Bistrica 2" HPP</t>
  </si>
  <si>
    <t>"Peshqesh" HPP</t>
  </si>
  <si>
    <t>"Ayen As Energji" company</t>
  </si>
  <si>
    <t>"Fangu" HPP</t>
  </si>
  <si>
    <t>"Banje" HPP</t>
  </si>
  <si>
    <t>"Devoll Hydropower" company</t>
  </si>
  <si>
    <t>"Moglice" HPP</t>
  </si>
  <si>
    <t>111 kV</t>
  </si>
  <si>
    <t>Qami-1 HPP</t>
  </si>
  <si>
    <t>"Lajthiza Invest "company</t>
  </si>
  <si>
    <t>"Ashta" HPP</t>
  </si>
  <si>
    <t>"ENERGJI ASHTA" company</t>
  </si>
  <si>
    <t xml:space="preserve"> "Bishnica 2"  HPP</t>
  </si>
  <si>
    <t>“HEC Bishnica 1,2 “  company</t>
  </si>
  <si>
    <t>"Dardhe"  HPP</t>
  </si>
  <si>
    <t>“Wenerg “ company</t>
  </si>
  <si>
    <t>”Truen” HPP</t>
  </si>
  <si>
    <t>”TRUEN” company</t>
  </si>
  <si>
    <t>”Ternove” HPP</t>
  </si>
  <si>
    <t>”TEODORI 2003” company</t>
  </si>
  <si>
    <t>”Gjorice” HPP</t>
  </si>
  <si>
    <t>”DITEKO” company</t>
  </si>
  <si>
    <t>"Sllabinje 2C'' HPP</t>
  </si>
  <si>
    <t>'Hidropower Elektrik'' company</t>
  </si>
  <si>
    <t xml:space="preserve"> ''Sllabinje 2D'' HPP</t>
  </si>
  <si>
    <t>110kV</t>
  </si>
  <si>
    <t>'Sllabinje 2E'' HPP</t>
  </si>
  <si>
    <t>'Sllabinje'' HPP</t>
  </si>
  <si>
    <t>'Power-Elektrik-Slabinje'' company</t>
  </si>
  <si>
    <t>"Bele 1" HPP</t>
  </si>
  <si>
    <t>"Euron Energy" company</t>
  </si>
  <si>
    <t>"Topojan 2" HPP</t>
  </si>
  <si>
    <t>"Bele 2" HPP</t>
  </si>
  <si>
    <t>"Alb-Energy" company</t>
  </si>
  <si>
    <t>"Topojan 1" HPP</t>
  </si>
  <si>
    <t>"Orgjost I Ri" HPP</t>
  </si>
  <si>
    <t>"Energal" company</t>
  </si>
  <si>
    <t>"Cerruje-1"  HPP</t>
  </si>
  <si>
    <t>”Energy partners Al” company</t>
  </si>
  <si>
    <t xml:space="preserve"> "Cerruje-2"  HPP</t>
  </si>
  <si>
    <t xml:space="preserve"> "Rrupe" HPP</t>
  </si>
  <si>
    <t>"Rapuni 1,2"  HPP</t>
  </si>
  <si>
    <t>“C &amp; S Construction Energy” company</t>
  </si>
  <si>
    <t>"Rrapuni 3,4"  HPP</t>
  </si>
  <si>
    <t>“C &amp; S Energy” company</t>
  </si>
  <si>
    <t>”Llapaj” HPP</t>
  </si>
  <si>
    <t>”Gjo-Spa POWER” company</t>
  </si>
  <si>
    <t>"Lengarice" HPP</t>
  </si>
  <si>
    <t>"Lengarica &amp; Energy" company</t>
  </si>
  <si>
    <t>”Lura 1” HPP</t>
  </si>
  <si>
    <t>”Erdat Lura” company</t>
  </si>
  <si>
    <t>”Lura 2” HPP</t>
  </si>
  <si>
    <t>”Lura 3” HPP</t>
  </si>
  <si>
    <t>"Malla" HPP</t>
  </si>
  <si>
    <t>"Gjurr Rec" company</t>
  </si>
  <si>
    <t>HEC ''Prella ''</t>
  </si>
  <si>
    <t>"Prelle Energji"</t>
  </si>
  <si>
    <t>'Cemerica 1'' HPP</t>
  </si>
  <si>
    <t>”REJ ENERGY” company</t>
  </si>
  <si>
    <t>'Cemerica 2'' HPP</t>
  </si>
  <si>
    <t>'Cemerica 3'' HPP</t>
  </si>
  <si>
    <t>'TUÇ'' HPP</t>
  </si>
  <si>
    <t>MC Inerte Lumzi</t>
  </si>
  <si>
    <t xml:space="preserve"> ''Lumzi'' HPP</t>
  </si>
  <si>
    <t>'Denas'' HPP</t>
  </si>
  <si>
    <t>"Denas Power" company</t>
  </si>
  <si>
    <t>Llënga ''1''</t>
  </si>
  <si>
    <t>“HEC LLËNGË” company</t>
  </si>
  <si>
    <t>Llënga 2</t>
  </si>
  <si>
    <t>Llënga 3</t>
  </si>
  <si>
    <t>Shpella Poshte 2 HPP</t>
  </si>
  <si>
    <t>Liria Energji company</t>
  </si>
  <si>
    <t xml:space="preserve"> Germani 1 HPP</t>
  </si>
  <si>
    <t>SA'GA-MAT company</t>
  </si>
  <si>
    <t>Germani 2 HPP</t>
  </si>
  <si>
    <t xml:space="preserve"> Lashkiza 1 HPP</t>
  </si>
  <si>
    <t>HEC Lashkiza company</t>
  </si>
  <si>
    <t>Lashkiza 2 HPP</t>
  </si>
  <si>
    <t>Seta 1+2 HPP</t>
  </si>
  <si>
    <t>“Hydro Seta” company</t>
  </si>
  <si>
    <t xml:space="preserve"> Seta 3 HPP</t>
  </si>
  <si>
    <t>Seta 4 HPP</t>
  </si>
  <si>
    <t xml:space="preserve"> Darsi 1,2 HPP</t>
  </si>
  <si>
    <t>Henz Energy company</t>
  </si>
  <si>
    <t>Egnatia HPP</t>
  </si>
  <si>
    <t>REMI company</t>
  </si>
  <si>
    <t>Seka &amp; Zais/684 HPP</t>
  </si>
  <si>
    <t>SEKA Hydopower company</t>
  </si>
  <si>
    <t>ARSTI HPP</t>
  </si>
  <si>
    <t>Hec Arsti company</t>
  </si>
  <si>
    <t>KASKADA GJADER T1/344 HPP</t>
  </si>
  <si>
    <t>S.P.E. Gjader company</t>
  </si>
  <si>
    <t>Dragobia&amp;Ceremi/686 HPPs</t>
  </si>
  <si>
    <t>Dragobia Energy company</t>
  </si>
  <si>
    <t>Veleshica 1,2  HPP</t>
  </si>
  <si>
    <t>"Kalisi Hydropower"company</t>
  </si>
  <si>
    <t>PRODUCTION DURING 2024 FROM POWER PLANTS CONNECTED TO THE DISTRIBUTION NETWORK (MWh)</t>
  </si>
  <si>
    <t>Hydropower plants and capacity</t>
  </si>
  <si>
    <t>"Lanabregas" HPP</t>
  </si>
  <si>
    <t>"Hec Lanabregas" company</t>
  </si>
  <si>
    <t>35kV</t>
  </si>
  <si>
    <t>"Lenie" HPP</t>
  </si>
  <si>
    <t>“EMIKEL 2003” company</t>
  </si>
  <si>
    <t>10kV</t>
  </si>
  <si>
    <t>"Çorovode" HPP</t>
  </si>
  <si>
    <t>"Smokthine" HPP</t>
  </si>
  <si>
    <t>“Albanian Green Energy” company</t>
  </si>
  <si>
    <t>35 kV</t>
  </si>
  <si>
    <t>"Bulqize" HPP</t>
  </si>
  <si>
    <t>"Balkan Green Energy" company</t>
  </si>
  <si>
    <t xml:space="preserve"> "Homesh" HPP</t>
  </si>
  <si>
    <t>"Zerqan" HPP</t>
  </si>
  <si>
    <t>6kV</t>
  </si>
  <si>
    <t>"Arras" HPP</t>
  </si>
  <si>
    <t>20kV</t>
  </si>
  <si>
    <t>"Orgjost" HPP</t>
  </si>
  <si>
    <t>"Lekbibaj" HPP</t>
  </si>
  <si>
    <t>"Dukagjin" HPP</t>
  </si>
  <si>
    <t>"Marjan" HPP</t>
  </si>
  <si>
    <t>"Lozhan" HPP</t>
  </si>
  <si>
    <t>"Barmash" HPP</t>
  </si>
  <si>
    <t>"Treske 2" HPP</t>
  </si>
  <si>
    <t xml:space="preserve"> "Nikolice"HPP</t>
  </si>
  <si>
    <t xml:space="preserve"> "Funares" HPP</t>
  </si>
  <si>
    <t>"Lunik" HPP</t>
  </si>
  <si>
    <t>"Kerpice" HPP</t>
  </si>
  <si>
    <t>"Ujanik" HPP</t>
  </si>
  <si>
    <t>"Borsh" HPP</t>
  </si>
  <si>
    <t xml:space="preserve"> "Leshnice" HPP</t>
  </si>
  <si>
    <t>10/6kv</t>
  </si>
  <si>
    <t xml:space="preserve"> "Velcan" HPP</t>
  </si>
  <si>
    <t>"Muhur" HPP</t>
  </si>
  <si>
    <t>"Rajan" HPP</t>
  </si>
  <si>
    <t>"Lure" HPP</t>
  </si>
  <si>
    <t>"Gjanç " HPP</t>
  </si>
  <si>
    <t>“Spahiu Gjanç” company</t>
  </si>
  <si>
    <t>"Bogove"  HPP</t>
  </si>
  <si>
    <t>“Wonder power” company</t>
  </si>
  <si>
    <t>"Xhyre" HPP</t>
  </si>
  <si>
    <t>“Amal” company</t>
  </si>
  <si>
    <t xml:space="preserve"> "Stranik" HPP</t>
  </si>
  <si>
    <t>“Hidro Invest 1”company</t>
  </si>
  <si>
    <t xml:space="preserve"> "Zall Tore"  HPP</t>
  </si>
  <si>
    <t>"Klos"  HPP</t>
  </si>
  <si>
    <t>“Malido-Energji” company</t>
  </si>
  <si>
    <t>"Borje-Oreshke" HPP</t>
  </si>
  <si>
    <t>“HIDROALBANIA Energji” company</t>
  </si>
  <si>
    <t xml:space="preserve"> "Cernaleve "  HPP</t>
  </si>
  <si>
    <t>"Cernaleve 1" HPP</t>
  </si>
  <si>
    <t xml:space="preserve"> "Murdhar 1"  HPP</t>
  </si>
  <si>
    <t>“HydroEnergy “company</t>
  </si>
  <si>
    <t>"Murdhar 2"  HPP</t>
  </si>
  <si>
    <t>"Dishnice" HPP</t>
  </si>
  <si>
    <t>“Dishnica Energji” company</t>
  </si>
  <si>
    <t>"Lubonje"  HPP</t>
  </si>
  <si>
    <t>“Elektro Lubonja” company</t>
  </si>
  <si>
    <t xml:space="preserve"> "Peshk"  HPP</t>
  </si>
  <si>
    <t>“Koka &amp; Ergi Energy Peshk” company</t>
  </si>
  <si>
    <t>"Labinot –Mal" HPP</t>
  </si>
  <si>
    <t>”Ansara Koncension” company</t>
  </si>
  <si>
    <t>"Pobreg"  HPP</t>
  </si>
  <si>
    <t>”Energy Plus” company</t>
  </si>
  <si>
    <t xml:space="preserve"> "Vlushe" HPP</t>
  </si>
  <si>
    <t>”Hec Vlushe ” company</t>
  </si>
  <si>
    <t>"Belesova 1"HPP</t>
  </si>
  <si>
    <t>”Korkis 2009” company</t>
  </si>
  <si>
    <t>"Faqekuq 1,2" HPP</t>
  </si>
  <si>
    <t>”HP OSTROVICA ENERGY” company</t>
  </si>
  <si>
    <t>"Shemri" HPP</t>
  </si>
  <si>
    <t>”Erald Energjitik” company</t>
  </si>
  <si>
    <t>"Mgulle" HPP</t>
  </si>
  <si>
    <t>"Kryezi 1" HPP</t>
  </si>
  <si>
    <t>”Bekim Energjitik” company</t>
  </si>
  <si>
    <t>"Selishte" HPP</t>
  </si>
  <si>
    <t>”Selishte” company</t>
  </si>
  <si>
    <t>”Carshove” HPP</t>
  </si>
  <si>
    <t>”ERMA MP” company</t>
  </si>
  <si>
    <t>”Ura e Dashit” HPP</t>
  </si>
  <si>
    <t>”Gizavesh” HPP</t>
  </si>
  <si>
    <t>”Dosku Energy” company</t>
  </si>
  <si>
    <t xml:space="preserve"> “Koka 1”HPP</t>
  </si>
  <si>
    <t>”Snow Energy” company</t>
  </si>
  <si>
    <t>“Stravaj”  HPP</t>
  </si>
  <si>
    <t>”Stravaj Energji” company</t>
  </si>
  <si>
    <t>”Picar 1”  HPP</t>
  </si>
  <si>
    <t>”Peshku Picar 1” company</t>
  </si>
  <si>
    <t>”Vertop” HPP</t>
  </si>
  <si>
    <t>”Hydro Salillari Energy ”company</t>
  </si>
  <si>
    <t>35kv</t>
  </si>
  <si>
    <t>”Martanesh”HPP</t>
  </si>
  <si>
    <t>”Albanian Power” company</t>
  </si>
  <si>
    <t>”Verba 1,2”HPP</t>
  </si>
  <si>
    <t>”Hydro power Plant Of Korca” company</t>
  </si>
  <si>
    <t>”Fterra”HPP</t>
  </si>
  <si>
    <t>”HYDROBORSH” company</t>
  </si>
  <si>
    <t>”Ostren i Vogel” HPP</t>
  </si>
  <si>
    <t>”Lu &amp; Co Eco Energy 2011” company</t>
  </si>
  <si>
    <t>”Kozel” HPP</t>
  </si>
  <si>
    <t>”E.T.H.H. ”company</t>
  </si>
  <si>
    <t>”Helmes 1” HPP</t>
  </si>
  <si>
    <t>”Helmes 2” HPP</t>
  </si>
  <si>
    <t>”Qafezeze” HPP</t>
  </si>
  <si>
    <t>”Caushi -Energji” company</t>
  </si>
  <si>
    <t>”Trebisht” HPP</t>
  </si>
  <si>
    <t>”SA-GLE Kompani ”company</t>
  </si>
  <si>
    <t>”Mollaj” HPP</t>
  </si>
  <si>
    <t>"Energji Xhaci" company</t>
  </si>
  <si>
    <t>”Tucep” HPP</t>
  </si>
  <si>
    <t>”Tucep” company</t>
  </si>
  <si>
    <t>”Treska4” HPP</t>
  </si>
  <si>
    <t>”Hec-Treska”company</t>
  </si>
  <si>
    <t>”Treska3”HPP</t>
  </si>
  <si>
    <t>”Treska 2T” HPP</t>
  </si>
  <si>
    <t>”Sotire 1 &amp; 2”HPP</t>
  </si>
  <si>
    <t>”Hydro Energy Sotira”company</t>
  </si>
  <si>
    <t>”Shutine” HPP</t>
  </si>
  <si>
    <t>”Shutina energji”company</t>
  </si>
  <si>
    <t>”Cekrez 1,2” HPP</t>
  </si>
  <si>
    <t>”Zall Herr Energji 2011”company</t>
  </si>
  <si>
    <t>”Qarr” HPP</t>
  </si>
  <si>
    <t>”Hec Qarr &amp; Kaltanj” company</t>
  </si>
  <si>
    <t>”Bisak” HPP</t>
  </si>
  <si>
    <t>”Bardhgjana” company</t>
  </si>
  <si>
    <t>6kv</t>
  </si>
  <si>
    <t>”Shales”HPP</t>
  </si>
  <si>
    <t>”Gjoka Konstruksion -Energji” company</t>
  </si>
  <si>
    <t>”Strelce” HPP</t>
  </si>
  <si>
    <t>"Shpelle ''HPP</t>
  </si>
  <si>
    <t>“Sarolli” company</t>
  </si>
  <si>
    <t xml:space="preserve"> "Bicaj"HPP</t>
  </si>
  <si>
    <t>“En.Ku”  company</t>
  </si>
  <si>
    <t xml:space="preserve"> "Leskovik 1" HPP</t>
  </si>
  <si>
    <t>“Maksi Elektrik” company</t>
  </si>
  <si>
    <t xml:space="preserve"> "Leskovik 2" HPP</t>
  </si>
  <si>
    <t>"Orenjë" HPP</t>
  </si>
  <si>
    <t>“Juana” company</t>
  </si>
  <si>
    <t>"Tamarë" HPP</t>
  </si>
  <si>
    <t>“WTS Energji” company</t>
  </si>
  <si>
    <t>"Benë" HPP</t>
  </si>
  <si>
    <t>“Marjakaj” company</t>
  </si>
  <si>
    <t>"Vithkuq" 2 HPP</t>
  </si>
  <si>
    <t>“Favina 1” company</t>
  </si>
  <si>
    <t>"Vithkuq"1 HPP</t>
  </si>
  <si>
    <t>35/10kV</t>
  </si>
  <si>
    <t>"Selca" HPP</t>
  </si>
  <si>
    <t>“Selca Energji” company</t>
  </si>
  <si>
    <t>" Kumbull- Merkurth” HPP</t>
  </si>
  <si>
    <t>”DN &amp; NAT Energy”company</t>
  </si>
  <si>
    <t xml:space="preserve"> "Sasaj" HPP</t>
  </si>
  <si>
    <t>“Energo – Sas” company</t>
  </si>
  <si>
    <t xml:space="preserve"> "Tervol" HPP</t>
  </si>
  <si>
    <t>"Hec i Tervolit" company</t>
  </si>
  <si>
    <t>"Radove" HPP</t>
  </si>
  <si>
    <t>"M.T.C. Energy" company</t>
  </si>
  <si>
    <t>"Gurshpat 1"HPP</t>
  </si>
  <si>
    <t>"Gurshpat Energy" company</t>
  </si>
  <si>
    <t>"Gurshpat 2"HPP</t>
  </si>
  <si>
    <t>"Bistrica 3"HPP</t>
  </si>
  <si>
    <t>"Bistrica 3 Energy" company</t>
  </si>
  <si>
    <t>"Hurdhas 1''HPP</t>
  </si>
  <si>
    <t>Hydropowerplant Construction company</t>
  </si>
  <si>
    <t>"Perrollaj"HPP</t>
  </si>
  <si>
    <t>"Fatlum" company</t>
  </si>
  <si>
    <t>"Koxheraj" HPP</t>
  </si>
  <si>
    <t>"Koxherri Energji"company</t>
  </si>
  <si>
    <t>10kv</t>
  </si>
  <si>
    <t>"Kacni" HPP</t>
  </si>
  <si>
    <t>"Kisi-Bio-Energji" company</t>
  </si>
  <si>
    <t>"Lena 1"HPP</t>
  </si>
  <si>
    <t>"Gama Energy" company</t>
  </si>
  <si>
    <t>"Lena 2" HPP</t>
  </si>
  <si>
    <t>"Lena 2A" HPP</t>
  </si>
  <si>
    <t>"Driza" HPP</t>
  </si>
  <si>
    <t>"Mesopotam Energy" company</t>
  </si>
  <si>
    <t>Strelca 1,2,3 HPP</t>
  </si>
  <si>
    <t>"Strelca Energy" company</t>
  </si>
  <si>
    <t>"Ujanik 2" HPP</t>
  </si>
  <si>
    <t>"HP Ujaniku Energy"company</t>
  </si>
  <si>
    <t>"Nishove" HPP</t>
  </si>
  <si>
    <t>"Nishova Energy" company</t>
  </si>
  <si>
    <t xml:space="preserve"> "Shtika" HPP</t>
  </si>
  <si>
    <t>"Perparimi SK" company</t>
  </si>
  <si>
    <t>"Ballenje"HPP</t>
  </si>
  <si>
    <t>"Ballenja Power Martanesh" company</t>
  </si>
  <si>
    <t>'Gavran 1''HPP</t>
  </si>
  <si>
    <t>"Gavran Energy" company</t>
  </si>
  <si>
    <t xml:space="preserve"> ''Gavran 2''HPP</t>
  </si>
  <si>
    <t xml:space="preserve"> ''Kasollet e Selces 1''HPP</t>
  </si>
  <si>
    <t>"Xhengo Energji" company</t>
  </si>
  <si>
    <t>'Holta Kabash'' HPP</t>
  </si>
  <si>
    <t>HEC Kabash Porocan company</t>
  </si>
  <si>
    <t>'Holta Poroçan'' HPP</t>
  </si>
  <si>
    <t>Lusen 1''HPP</t>
  </si>
  <si>
    <t>"Eurobiznes" company</t>
  </si>
  <si>
    <t>Ura e Fanit'' HPP</t>
  </si>
  <si>
    <t>"Ayen As Energji"company</t>
  </si>
  <si>
    <t>'Gorice''HPP</t>
  </si>
  <si>
    <t>“THE BLUE STAR” company</t>
  </si>
  <si>
    <t>'Kabash 1&amp;2''HPP</t>
  </si>
  <si>
    <t>"Energji Univers" company</t>
  </si>
  <si>
    <t>“Tucep 2”HPP</t>
  </si>
  <si>
    <t>”DUKA  T2” company</t>
  </si>
  <si>
    <t xml:space="preserve"> ''Dobrenje Tomorrice''HPP</t>
  </si>
  <si>
    <t>DAAB Energy Group company</t>
  </si>
  <si>
    <t>'Razdoll''HPP</t>
  </si>
  <si>
    <t>Hidro Vizion company (not licensed by ERE)</t>
  </si>
  <si>
    <t>'Dragostunje''HPP</t>
  </si>
  <si>
    <t>”HEC-i Dragostunje” company</t>
  </si>
  <si>
    <t>'Stebleve''HPP</t>
  </si>
  <si>
    <t>“PURE ENERGY STEBLEVA” company</t>
  </si>
  <si>
    <t>'Zerec 1''HPP</t>
  </si>
  <si>
    <t>"EnRel Hydro" company</t>
  </si>
  <si>
    <t>'Zerec 2''HPP</t>
  </si>
  <si>
    <t>'Shëngjon 1''HPP</t>
  </si>
  <si>
    <t>“EDIANI” company</t>
  </si>
  <si>
    <t>'Shëngjon 2''HPP</t>
  </si>
  <si>
    <t xml:space="preserve"> ''Blaç''HPP</t>
  </si>
  <si>
    <t>“BLAC ENERGY”company</t>
  </si>
  <si>
    <t>'Qarrishtë''HPP</t>
  </si>
  <si>
    <t>"IDI-2005" company</t>
  </si>
  <si>
    <t>'Vendresh''HPP</t>
  </si>
  <si>
    <t>"HP VENDRESH ENERGY" company</t>
  </si>
  <si>
    <t>"Antena"HPP</t>
  </si>
  <si>
    <t>"DERBI-E" company</t>
  </si>
  <si>
    <t>"Kamenicë"HPP</t>
  </si>
  <si>
    <t>HP Kamenica company</t>
  </si>
  <si>
    <t>"Qytezë"HPP</t>
  </si>
  <si>
    <t>Muso Hc Qytezë</t>
  </si>
  <si>
    <t xml:space="preserve"> ''Marjan Gura e Vesheve''HPP</t>
  </si>
  <si>
    <t>Marituda company</t>
  </si>
  <si>
    <t>'Skatinë''HPP</t>
  </si>
  <si>
    <t>Skatine- Hec company</t>
  </si>
  <si>
    <t xml:space="preserve"> ''Kaparjel''HPP</t>
  </si>
  <si>
    <t>ABV Konstruksion company</t>
  </si>
  <si>
    <t>'Letaj''HPP</t>
  </si>
  <si>
    <t>Asi-Tre company</t>
  </si>
  <si>
    <t xml:space="preserve"> ''Nice''HPP</t>
  </si>
  <si>
    <t>MP-HEC company</t>
  </si>
  <si>
    <t xml:space="preserve"> ''Meshurdhe''HPP</t>
  </si>
  <si>
    <t>SIMA-Com company</t>
  </si>
  <si>
    <t xml:space="preserve"> ''Thanez'' HPP</t>
  </si>
  <si>
    <t>AFRIMI K company</t>
  </si>
  <si>
    <t>'OSOJE''HPP</t>
  </si>
  <si>
    <t>OSOJA HPPcompany</t>
  </si>
  <si>
    <t>'Voskopoje'' HPP</t>
  </si>
  <si>
    <t>FAVINA 1 company</t>
  </si>
  <si>
    <t xml:space="preserve"> ''Nderfushas ''HPP</t>
  </si>
  <si>
    <t>'SGD Energy '' company</t>
  </si>
  <si>
    <t>'Rreshen''HPP</t>
  </si>
  <si>
    <t>Nikolli Energy company</t>
  </si>
  <si>
    <t>'Gurra''HPP</t>
  </si>
  <si>
    <t>Uleza Ndertim company</t>
  </si>
  <si>
    <t>'Vile''HPP</t>
  </si>
  <si>
    <t>Hydro Power Panariti company</t>
  </si>
  <si>
    <t>'Dukona''HPP</t>
  </si>
  <si>
    <t>Dukona company</t>
  </si>
  <si>
    <t>'Prevalli''HPP</t>
  </si>
  <si>
    <t>Gega-G company</t>
  </si>
  <si>
    <t xml:space="preserve"> ''Camerice''HPP</t>
  </si>
  <si>
    <t>Rei Energy company</t>
  </si>
  <si>
    <t>'Stror'' HPP</t>
  </si>
  <si>
    <t>Era Hydro company</t>
  </si>
  <si>
    <t xml:space="preserve"> ''Mivas''HPP</t>
  </si>
  <si>
    <t>Elva 2001 company</t>
  </si>
  <si>
    <t>'Spathare''HPP</t>
  </si>
  <si>
    <t>Lucente koncensionare company</t>
  </si>
  <si>
    <t xml:space="preserve"> ''Miraka''HPP</t>
  </si>
  <si>
    <t>Kuarci Blace company</t>
  </si>
  <si>
    <t>Shengjun''HPP</t>
  </si>
  <si>
    <t>Irarba Energji company</t>
  </si>
  <si>
    <t xml:space="preserve"> ''Dobrunje''HPP</t>
  </si>
  <si>
    <t>W.T.S. Energji company</t>
  </si>
  <si>
    <t xml:space="preserve"> ''Muras''HPP</t>
  </si>
  <si>
    <t>Mateo&amp; Co company</t>
  </si>
  <si>
    <t>'Trojet''HPP</t>
  </si>
  <si>
    <t>Troijet Energji company</t>
  </si>
  <si>
    <t>'Deni'' HPP</t>
  </si>
  <si>
    <t>ASI TRE company</t>
  </si>
  <si>
    <t>'Kamican''HPP</t>
  </si>
  <si>
    <t>IDI 2005 company</t>
  </si>
  <si>
    <t>'Vardar'' HPP</t>
  </si>
  <si>
    <t>Gerti company</t>
  </si>
  <si>
    <t>'Stavec'' HPP</t>
  </si>
  <si>
    <t>Koka Ergi Stavec company</t>
  </si>
  <si>
    <t xml:space="preserve"> ''Kalis'' HPP</t>
  </si>
  <si>
    <t>ERDY  Energy company</t>
  </si>
  <si>
    <t>Gjinar''HPP</t>
  </si>
  <si>
    <t>Erdi Gas company</t>
  </si>
  <si>
    <t>'Backa 1'' HPP</t>
  </si>
  <si>
    <t>Kroi Mbret company</t>
  </si>
  <si>
    <t>'Plepi'' HPP</t>
  </si>
  <si>
    <t>Domi Tec company</t>
  </si>
  <si>
    <t xml:space="preserve"> ''Zall Xhuxhe 1 &amp;2'' HPP</t>
  </si>
  <si>
    <t>Hec Zall Xhuxhe company</t>
  </si>
  <si>
    <t>Pishat''HPP</t>
  </si>
  <si>
    <t>GRRENTECH ENERGY SYSTEMS company</t>
  </si>
  <si>
    <t>'Lingjanca1&amp;2'' HPP</t>
  </si>
  <si>
    <t>"Rei-Energji"company</t>
  </si>
  <si>
    <t>'Guri i Zi''HPP</t>
  </si>
  <si>
    <t>"Aris Albania"company</t>
  </si>
  <si>
    <t>'Drita''HPP</t>
  </si>
  <si>
    <t>"Brecani R.O.S.P." company</t>
  </si>
  <si>
    <t>'EME''HPP</t>
  </si>
  <si>
    <t>"Hec EME" company</t>
  </si>
  <si>
    <t>'Terfoje''HPP</t>
  </si>
  <si>
    <t>"HEC TERFOJA" company</t>
  </si>
  <si>
    <t>Borie Lura 1''HPP</t>
  </si>
  <si>
    <t>"AGETA"company</t>
  </si>
  <si>
    <t>'Mali''HPP</t>
  </si>
  <si>
    <t>“TIRANA ENERGJI” company</t>
  </si>
  <si>
    <t>'Shelli'' HPP</t>
  </si>
  <si>
    <t>"ARIS ALBANIA" company</t>
  </si>
  <si>
    <t>'Daznjane'' HPP</t>
  </si>
  <si>
    <t>'Vokopola'' HPP</t>
  </si>
  <si>
    <t>'Vokopola Energji''company</t>
  </si>
  <si>
    <t xml:space="preserve"> ''Shutrej  1&amp;2'' HPP</t>
  </si>
  <si>
    <t>'ATEANI ENERGY'' company</t>
  </si>
  <si>
    <t xml:space="preserve"> KRONZ HPP</t>
  </si>
  <si>
    <t>"LASTER ENERGY" company</t>
  </si>
  <si>
    <t>'Bushi'' HPP</t>
  </si>
  <si>
    <t>"BUSHI-LUFI" company</t>
  </si>
  <si>
    <t>'Tuc'' HPP</t>
  </si>
  <si>
    <t>'M.C INERTE LUMZI'' company</t>
  </si>
  <si>
    <t>'Mireshi'' HPP</t>
  </si>
  <si>
    <t>"GERTI" company</t>
  </si>
  <si>
    <t>10 kV</t>
  </si>
  <si>
    <t xml:space="preserve"> ''Zall-Xhuxhe 2''HPP</t>
  </si>
  <si>
    <t>“HEC ZALL XHUXHË” company</t>
  </si>
  <si>
    <t xml:space="preserve"> ''Thirre''HPP</t>
  </si>
  <si>
    <t>"SANG 1" company</t>
  </si>
  <si>
    <t>20 kV</t>
  </si>
  <si>
    <t>'Polemi''HPP</t>
  </si>
  <si>
    <t>"DRINI BULQIZE" company</t>
  </si>
  <si>
    <t xml:space="preserve"> ''Kelcyre''HPP</t>
  </si>
  <si>
    <t>"Këlcyra 2020" company</t>
  </si>
  <si>
    <t>'Valbone''HPP</t>
  </si>
  <si>
    <t>“TPLANI HC” company</t>
  </si>
  <si>
    <t>Photovoltaic Power Plant</t>
  </si>
  <si>
    <t>12-MONTH</t>
  </si>
  <si>
    <t>Seman – 2</t>
  </si>
  <si>
    <t>“SEMAN2SUN” company</t>
  </si>
  <si>
    <t>Topojë</t>
  </si>
  <si>
    <t>“SONNE” company</t>
  </si>
  <si>
    <t>Topojë 2</t>
  </si>
  <si>
    <t>“AED SOLAR” company</t>
  </si>
  <si>
    <t>Topojë (Sheq Marinas)</t>
  </si>
  <si>
    <t>“AGE SUNPOWER” company</t>
  </si>
  <si>
    <t>Topojë (Sheq Marinas) 2</t>
  </si>
  <si>
    <t>“SEMAN  SUNPOWER” company</t>
  </si>
  <si>
    <t>Seman1solar</t>
  </si>
  <si>
    <t>" SEMAN1SOLAR " company</t>
  </si>
  <si>
    <t>ES 2019  company</t>
  </si>
  <si>
    <t>SMART WATT company</t>
  </si>
  <si>
    <t>Tren Bilisht</t>
  </si>
  <si>
    <t>" RTS " company</t>
  </si>
  <si>
    <t>STATKRAFT Renewbles  albani Photovoltaic Floating Solar Panels</t>
  </si>
  <si>
    <t>"STATKRAFT"</t>
  </si>
  <si>
    <t>Pv -Plug</t>
  </si>
  <si>
    <t>“AEE”company</t>
  </si>
  <si>
    <t>10 kv</t>
  </si>
  <si>
    <t>Korca Photovoltaic Park company/920</t>
  </si>
  <si>
    <t>Korca Photovoltaic Park Shpk</t>
  </si>
  <si>
    <t>NTSP company/944</t>
  </si>
  <si>
    <t>NTSP company</t>
  </si>
  <si>
    <t>Sun Beat System company/921</t>
  </si>
  <si>
    <t>Sun Beat System company</t>
  </si>
  <si>
    <t>Tren Sun System company/919</t>
  </si>
  <si>
    <t>Tren Sun System company</t>
  </si>
  <si>
    <t xml:space="preserve">ERENI SOLAR  </t>
  </si>
  <si>
    <t xml:space="preserve">ERENI SOLAR company 35 kv </t>
  </si>
  <si>
    <t xml:space="preserve">GREEN ENERGY BILISHTI </t>
  </si>
  <si>
    <t>GREEN ENERGY BILISHTI company 35 kv</t>
  </si>
  <si>
    <t>36 kV</t>
  </si>
  <si>
    <t xml:space="preserve">Total </t>
  </si>
  <si>
    <t>EZ-5 Solar Park</t>
  </si>
  <si>
    <t xml:space="preserve">FV ALBSOLAR </t>
  </si>
  <si>
    <t>"ALBSOLAR" company</t>
  </si>
  <si>
    <t>FV SUN ENERGY SOLUTIONS</t>
  </si>
  <si>
    <t xml:space="preserve"> “SUN ENERGY SOLUTIONS” SH.P.K.</t>
  </si>
  <si>
    <t>"2 T &amp;  2 B 1979” company</t>
  </si>
  <si>
    <t>“Joint Venture 2B 1979 dhe 2T” company</t>
  </si>
  <si>
    <t>SUN POWER 2017 company</t>
  </si>
  <si>
    <t>“SUNPOWER 2017” company</t>
  </si>
  <si>
    <t>SUN AVENUE company</t>
  </si>
  <si>
    <t>“SUN AVENUE” company</t>
  </si>
  <si>
    <t>BIGWIND company</t>
  </si>
  <si>
    <t>“BIGWIND” company</t>
  </si>
  <si>
    <t>HYDROPOWER company</t>
  </si>
  <si>
    <t>"HYDROPOWER" company</t>
  </si>
  <si>
    <t>CONSTRUCTION ENERGY PARTS (C.E.P) company</t>
  </si>
  <si>
    <t>“CONSTRUCTION  ENERGY PARTS (C.E.P)” company</t>
  </si>
  <si>
    <t>DIMAX company</t>
  </si>
  <si>
    <t>“DIMAX ALBANIA”company</t>
  </si>
  <si>
    <t>"ALB SUN ENERGY" company</t>
  </si>
  <si>
    <t>"IDI 2005" company</t>
  </si>
  <si>
    <t>FU- .P.K</t>
  </si>
  <si>
    <t>"FU-GEN" company</t>
  </si>
  <si>
    <t>"MAGNA SOLAR POWER'' company</t>
  </si>
  <si>
    <t>"MAGNA SOLAR POWER"company</t>
  </si>
  <si>
    <t>5GX ENERGY/3484</t>
  </si>
  <si>
    <t>"5GX ENERGY" company</t>
  </si>
  <si>
    <t>PARKU FOTOVOLTAIK NOVA PROSPECT company</t>
  </si>
  <si>
    <t>'NOVA PROSPECT company</t>
  </si>
  <si>
    <t>FV GREEN NAT SOLAR PARK BALLSH 2/3371</t>
  </si>
  <si>
    <t>'GreeNNat Solar Park Ballsh'' company</t>
  </si>
  <si>
    <t>FV GREEN NAT SOLAR PARK BALLSH 1/3370</t>
  </si>
  <si>
    <t>6 kV</t>
  </si>
  <si>
    <t>"SUN SMIRACLE" company</t>
  </si>
  <si>
    <t>SUN'S MIRACLE company</t>
  </si>
  <si>
    <t xml:space="preserve">Injected Production by Self-Producers at 35 kV. Unregulated Market, PRO FIX/940 </t>
  </si>
  <si>
    <t>Injected Production by Self-Producers at 20 kV. Unregulated Market</t>
  </si>
  <si>
    <t>Implementation of ERE Decisions No. 19, 20, 21, 22 dated 19.02.2024</t>
  </si>
  <si>
    <t>Total</t>
  </si>
  <si>
    <t>Photovoltaic Power Plant in the Free Market</t>
  </si>
  <si>
    <t>"SPV BLUE 1" company</t>
  </si>
  <si>
    <t>"NOVA SOLAR SYSTEM"company</t>
  </si>
  <si>
    <t xml:space="preserve">"KARAVASTA SOLAR" company*** </t>
  </si>
  <si>
    <t>Photovoltaic Power Plant Located in the Remas – Karavasta Area, Lushnje and Libofshe, Fier</t>
  </si>
  <si>
    <t xml:space="preserve">"KESH" company *** </t>
  </si>
  <si>
    <t>Photovoltaic Power Plant at Qyrsaqi Dam, Vau i Dejës</t>
  </si>
  <si>
    <t>221 kV</t>
  </si>
  <si>
    <t xml:space="preserve"> ''Tigri 1'' ***</t>
  </si>
  <si>
    <t>Floating Thermal Power Plant Installed at the Triport Port in the Bay of Vlorë</t>
  </si>
  <si>
    <t xml:space="preserve"> ''Tigri 3'' ***</t>
  </si>
  <si>
    <t>Installed Capacity of all producers in production</t>
  </si>
  <si>
    <r>
      <rPr>
        <sz val="11"/>
        <color rgb="FFFF0000"/>
        <rFont val="Times New Roman"/>
        <charset val="134"/>
      </rPr>
      <t xml:space="preserve">*** </t>
    </r>
    <r>
      <rPr>
        <b/>
        <sz val="11"/>
        <color rgb="FFFF0000"/>
        <rFont val="Times New Roman"/>
        <charset val="134"/>
      </rPr>
      <t xml:space="preserve"> Included as energy quantity in the net production of KESH company, according to the relevant contract</t>
    </r>
  </si>
  <si>
    <t>Source: TSO company ; KESH company; DSO company; FSHU company; FTL company; (OSHEE Group company)</t>
  </si>
  <si>
    <t>FIERZA WATER LEVEL 1991–2024</t>
  </si>
  <si>
    <t>Average</t>
  </si>
  <si>
    <t>Minimum</t>
  </si>
  <si>
    <t>Maximum</t>
  </si>
  <si>
    <t>Source: KESH company; TSO company</t>
  </si>
  <si>
    <t>LOSSES IN THE DISTRIBUTION NETWORK 2009-2024 MWH</t>
  </si>
  <si>
    <t>TECHNICAL LOSSES IN HIGH VOLTAGE (SUBSTATION)</t>
  </si>
  <si>
    <t>TECHNICAL LOSSES IN DSO AREAS</t>
  </si>
  <si>
    <t>TOTAL OF TECHNICAL LOSSES IN DSO</t>
  </si>
  <si>
    <t>TOTAL TECHNICAL LOSSES OF DSO</t>
  </si>
  <si>
    <t>TOTAL LOSSES OF DSO</t>
  </si>
  <si>
    <t>Source:  DSO company / (OSHEE Group company)</t>
  </si>
  <si>
    <t>Collectible</t>
  </si>
  <si>
    <t xml:space="preserve">Invoiced 2014  </t>
  </si>
  <si>
    <t xml:space="preserve">Collection for invoices of 2014 </t>
  </si>
  <si>
    <t xml:space="preserve">Collection for invoices 2007-2013 </t>
  </si>
  <si>
    <t>Total collection</t>
  </si>
  <si>
    <t>Amounts collectible for energy invoiced in 2014</t>
  </si>
  <si>
    <t>Change in the status of collectible accounts during  2014</t>
  </si>
  <si>
    <t>Write-off of liabilities with Council of Ministers Decision no. 198, dated 03.04.2014</t>
  </si>
  <si>
    <t>6=5+7</t>
  </si>
  <si>
    <t>9=(2-5)</t>
  </si>
  <si>
    <t>10=(2-5-7-a)</t>
  </si>
  <si>
    <t>a</t>
  </si>
  <si>
    <t xml:space="preserve">INVOICING - COLLECTIONS AND CHANGE IN DEBIT BALANCE DURING 2015 (000/ALL)           </t>
  </si>
  <si>
    <t xml:space="preserve">Invoiced 2015  </t>
  </si>
  <si>
    <t xml:space="preserve">Collection for invoices of 2015 </t>
  </si>
  <si>
    <t xml:space="preserve">Collection for invoices 2007-2014 </t>
  </si>
  <si>
    <t>Amounts collectible for energy invoiced in  2015</t>
  </si>
  <si>
    <t>Change in the status of collectible accounts during  2015</t>
  </si>
  <si>
    <t>Write-off of liabilities</t>
  </si>
  <si>
    <t xml:space="preserve">INVOICING - COLLECTIONS AND CHANGE IN DEBIT BALANCE DURING 2016 (000/ALL)           </t>
  </si>
  <si>
    <t xml:space="preserve">Invoiced 2016  </t>
  </si>
  <si>
    <t xml:space="preserve">Collection for invoices of 2016 </t>
  </si>
  <si>
    <t xml:space="preserve">Collection for invoices 2007-2015 </t>
  </si>
  <si>
    <t>Amounts collectible for energy invoiced in  2016</t>
  </si>
  <si>
    <t>Change in the status of collectible accounts during 2016</t>
  </si>
  <si>
    <t>a+b</t>
  </si>
  <si>
    <t xml:space="preserve">INVOICING - COLLECTIONS AND CHANGE IN DEBIT BALANCE DURING 2017 (000/ALL)           </t>
  </si>
  <si>
    <t xml:space="preserve">Invoiced 2017  </t>
  </si>
  <si>
    <t xml:space="preserve">Collection for invoices of 2017 </t>
  </si>
  <si>
    <t xml:space="preserve">Collection for invoices 2007-2016 </t>
  </si>
  <si>
    <t>Amounts collectible for energy invoiced in 2017</t>
  </si>
  <si>
    <t>Change in the status of collectible accounts during  2017</t>
  </si>
  <si>
    <t xml:space="preserve">INVOICING - COLLECTIONS AND CHANGE IN DEBIT BALANCE DURING 2018  (000/ALL)           </t>
  </si>
  <si>
    <t xml:space="preserve">Invoiced 2018  </t>
  </si>
  <si>
    <t xml:space="preserve">Collection for invoices of 2018 </t>
  </si>
  <si>
    <t xml:space="preserve">Collection for invoices 2007-2017 </t>
  </si>
  <si>
    <t>Amounts collectible for energy invoiced in 2018</t>
  </si>
  <si>
    <t>Change in the status of collectible accounts during  2018</t>
  </si>
  <si>
    <t xml:space="preserve">INVOICING - COLLECTIONS AND CHANGE IN DEBIT BALANCE DURING 2019 (000/ALL)           </t>
  </si>
  <si>
    <t xml:space="preserve">Invoiced 2019  </t>
  </si>
  <si>
    <t xml:space="preserve">Collection for invoices of 2019 </t>
  </si>
  <si>
    <t xml:space="preserve">Collection for invoices 2007-2018 </t>
  </si>
  <si>
    <t>Amounts collectible for energy invoiced in  2019</t>
  </si>
  <si>
    <t>Change in the status of collectible accounts during  2019</t>
  </si>
  <si>
    <t xml:space="preserve">INVOICING - COLLECTIONS AND CHANGE IN DEBIT BALANCE DURING 2020 (000/ALL)           </t>
  </si>
  <si>
    <t xml:space="preserve">Invoiced 2020  </t>
  </si>
  <si>
    <t xml:space="preserve">Collection for invoices of 2020 </t>
  </si>
  <si>
    <t xml:space="preserve">Collection for invoices 2007-2019 </t>
  </si>
  <si>
    <t>Amounts collectible for energy invoiced in  2020</t>
  </si>
  <si>
    <t>Change in the status of collectible accounts during  2020</t>
  </si>
  <si>
    <t xml:space="preserve">INVOICING - COLLECTIONS AND CHANGE IN DEBIT BALANCE DURING 2021 (000/ALL)           </t>
  </si>
  <si>
    <t xml:space="preserve">Invoiced 2021  </t>
  </si>
  <si>
    <t xml:space="preserve">Collection for invoices of 2021 </t>
  </si>
  <si>
    <t xml:space="preserve">Collection for invoices 2007-2020 </t>
  </si>
  <si>
    <t>Amounts collectible for energy invoiced in  2021</t>
  </si>
  <si>
    <t>Change in the status of collectible accounts during 2021</t>
  </si>
  <si>
    <t xml:space="preserve">INVOICING - COLLECTIONS AND CHANGE IN DEBIT BALANCE DURING 2022 (000/ALL)           </t>
  </si>
  <si>
    <t xml:space="preserve">Invoiced 2022  </t>
  </si>
  <si>
    <t xml:space="preserve">Collection for invoices of 2022 </t>
  </si>
  <si>
    <t xml:space="preserve">Collection for invoices 2007-2022 </t>
  </si>
  <si>
    <t>Amounts collectible for energy invoiced in 2022</t>
  </si>
  <si>
    <t>Change in the status of collectible accounts during 2022</t>
  </si>
  <si>
    <t xml:space="preserve">INVOICING - COLLECTIONS AND CHANGE IN DEBIT BALANCE DURING 2023 (000/ALL)           </t>
  </si>
  <si>
    <t xml:space="preserve">Invoiced 2023  </t>
  </si>
  <si>
    <t xml:space="preserve">Collection for invoices of 2023 </t>
  </si>
  <si>
    <t xml:space="preserve">Collection for invoices 2007-2023 </t>
  </si>
  <si>
    <t>Amounts collectible for energy invoiced in  2022</t>
  </si>
  <si>
    <t xml:space="preserve">INVOICING - COLLECTIONS AND CHANGE IN DEBIT BALANCE DURING 2024 (000/ALL)           </t>
  </si>
  <si>
    <t xml:space="preserve">Invoiced 2024  </t>
  </si>
  <si>
    <t>Collection for invoices of 2024</t>
  </si>
  <si>
    <t>Collection for invoices 2007-2024</t>
  </si>
  <si>
    <t>Amounts collectible for energy invoiced in  2024</t>
  </si>
  <si>
    <t>Source: DSO company / (OSHEE Group company)</t>
  </si>
  <si>
    <t>DEBT BALANCE PERFORMANCE TOWARDS THE DISTRIBUTION OPERATOR BY CATEGORIES 2010-2024 (000 000/ALL)</t>
  </si>
  <si>
    <t>Maj</t>
  </si>
  <si>
    <t>Household</t>
  </si>
  <si>
    <t>Private</t>
  </si>
  <si>
    <t>Budgetary</t>
  </si>
  <si>
    <t>Non-budgetary</t>
  </si>
  <si>
    <t>Source: FSHU company / (OSHEE Group company)</t>
  </si>
  <si>
    <t>31.12.2009</t>
  </si>
  <si>
    <t>31.12.2010</t>
  </si>
  <si>
    <t>31.12.2011</t>
  </si>
  <si>
    <t>31.12.2012</t>
  </si>
  <si>
    <t>31.12.2013</t>
  </si>
  <si>
    <t>31.12.2014</t>
  </si>
  <si>
    <t>31.12.2015</t>
  </si>
  <si>
    <t>31.12.2016</t>
  </si>
  <si>
    <t>31.12.2017</t>
  </si>
  <si>
    <t>31.12.2018</t>
  </si>
  <si>
    <t>31.12.2019</t>
  </si>
  <si>
    <t>31.12.2020</t>
  </si>
  <si>
    <t>31.12.2021</t>
  </si>
  <si>
    <t>31.12.2022</t>
  </si>
  <si>
    <t>31.12.2023</t>
  </si>
  <si>
    <t>31.12.2024</t>
  </si>
  <si>
    <t>Loss Level (%) 2009–2024</t>
  </si>
  <si>
    <t>Collection Level (%) 2009–2024</t>
  </si>
  <si>
    <t>Sales Efficiency (%) 2009–2024</t>
  </si>
  <si>
    <t>Collection</t>
  </si>
  <si>
    <t>Loss</t>
  </si>
  <si>
    <t>Efficiency</t>
  </si>
  <si>
    <t>Source:  FSHU (OSHEE Group scompany)</t>
  </si>
  <si>
    <t>YEAR</t>
  </si>
  <si>
    <t>Source: OSHEE Group company</t>
  </si>
  <si>
    <t>Capacity Allocation in Interconnection 2024</t>
  </si>
  <si>
    <t>Auction</t>
  </si>
  <si>
    <t>Period</t>
  </si>
  <si>
    <t>Albania - Montenegro</t>
  </si>
  <si>
    <t>Albania - Greece</t>
  </si>
  <si>
    <t>Albania - Kosovo</t>
  </si>
  <si>
    <t>Available Transfer Capacity offered in Auction</t>
  </si>
  <si>
    <t>Available Transfer Capacity sold in Auction</t>
  </si>
  <si>
    <t>Auction Price</t>
  </si>
  <si>
    <t>Export</t>
  </si>
  <si>
    <t>Import</t>
  </si>
  <si>
    <t>[ MW ]</t>
  </si>
  <si>
    <t>[ Euro/MWh ]</t>
  </si>
  <si>
    <t>01.01.2024-31.01.2024</t>
  </si>
  <si>
    <t>01.02.2024-29.02.2024</t>
  </si>
  <si>
    <t>01.03.2024-31.03.2024</t>
  </si>
  <si>
    <t>01.04.2024-30.04.2024</t>
  </si>
  <si>
    <t>01.05.2024-31.05.2024</t>
  </si>
  <si>
    <t>01.06.2024-30.06.2024</t>
  </si>
  <si>
    <t>01.07.2024-31.07.2024</t>
  </si>
  <si>
    <t>01.08.2024-31.08.2024</t>
  </si>
  <si>
    <t>01.09.2024-30.09.2024</t>
  </si>
  <si>
    <t>01.10.2024-31.10.2024</t>
  </si>
  <si>
    <t>01.11.2024-30.11.2024</t>
  </si>
  <si>
    <t>01.12.2024-31.12.2024</t>
  </si>
  <si>
    <t>Monthly Imbalances [MWh] 2024 (12-MONTH Period)</t>
  </si>
  <si>
    <t xml:space="preserve">Balancing Responsible Party </t>
  </si>
  <si>
    <t>TOTAL 2024</t>
  </si>
  <si>
    <t>Negative Imbalance [MWh]</t>
  </si>
  <si>
    <t>Positive Imbalance [MWh]</t>
  </si>
  <si>
    <t>ALB Energy Trade</t>
  </si>
  <si>
    <t xml:space="preserve">AlbEst Traiding </t>
  </si>
  <si>
    <t xml:space="preserve">AlbEst Traiding in prog </t>
  </si>
  <si>
    <t>AYEN AS ENERGJI company</t>
  </si>
  <si>
    <t>Danske Commodities in prog</t>
  </si>
  <si>
    <t>DEVOLL HYDROPOWER company</t>
  </si>
  <si>
    <t>Devoll Hydropower in prog</t>
  </si>
  <si>
    <t>DRAGOBIA ENERGY company</t>
  </si>
  <si>
    <t>DRAGOBIA ENERGY  company in prog</t>
  </si>
  <si>
    <t>EFT in prog</t>
  </si>
  <si>
    <t>ENER TRADE company</t>
  </si>
  <si>
    <t>ERSEKA SOLAR PARK 1</t>
  </si>
  <si>
    <t>ENERGY COMMODITIES in prg</t>
  </si>
  <si>
    <t>EZ-5 ENERGY scompany (DURRES)</t>
  </si>
  <si>
    <t>FUTURE ENERGY</t>
  </si>
  <si>
    <t>FUTURE ENERGY in prog</t>
  </si>
  <si>
    <t>Free Market Supplier FTL (OSHEE Group)</t>
  </si>
  <si>
    <t>GEN-I</t>
  </si>
  <si>
    <t>GEN-I in prog</t>
  </si>
  <si>
    <t>GSA company</t>
  </si>
  <si>
    <t>KESH  (Balancing Responsible Party )</t>
  </si>
  <si>
    <t>KURUM INTERNATIONAL company</t>
  </si>
  <si>
    <t>NOA</t>
  </si>
  <si>
    <t>TSO-LOSSES</t>
  </si>
  <si>
    <t>KOSTT</t>
  </si>
  <si>
    <t>Renergy in program</t>
  </si>
  <si>
    <t>SPV Blue 1</t>
  </si>
  <si>
    <t xml:space="preserve">5GX Energy </t>
  </si>
  <si>
    <t>Balancing Service Provider</t>
  </si>
  <si>
    <t>Generation Increase [MWh]</t>
  </si>
  <si>
    <t>Generation Decrease [MWh]</t>
  </si>
  <si>
    <t>Devoll HP Energjia Akt</t>
  </si>
  <si>
    <t>Devoll HP Additional Energy Akt</t>
  </si>
  <si>
    <t>KESH company Energjia Akt</t>
  </si>
  <si>
    <t>KESH company Additional Energy Akt</t>
  </si>
  <si>
    <t>TOTAL</t>
  </si>
  <si>
    <t>Monthly Imbalances [MWh]</t>
  </si>
  <si>
    <t>Source:TSO company</t>
  </si>
  <si>
    <t>Customers in High Voltage</t>
  </si>
  <si>
    <t>"Qualified" Customers for 2024</t>
  </si>
  <si>
    <t>Invoiced Energy in [MWh]</t>
  </si>
  <si>
    <t>Substation 220/6,3Colacent-T1/336</t>
  </si>
  <si>
    <t>Substation GSA EL 110kV-T1/694</t>
  </si>
  <si>
    <t>Substation GSA EL 110kV-T2/960</t>
  </si>
  <si>
    <t>Substation CWI Albania T1/148</t>
  </si>
  <si>
    <t>Substation AES EL 110kV-T1/690</t>
  </si>
  <si>
    <t>Substation AES EL 110kV-T2/692</t>
  </si>
  <si>
    <t xml:space="preserve"> Moglice HPP  T1,T2,T3</t>
  </si>
  <si>
    <t xml:space="preserve"> Ashta1 HPP-T1,Ashta2 HPP-T1,</t>
  </si>
  <si>
    <t>Banje HPP T1,T2</t>
  </si>
  <si>
    <t>Fang HPP-T1,T2.</t>
  </si>
  <si>
    <t>Deviations from the Interconnection Program 2024 (12-Month Period)</t>
  </si>
  <si>
    <t>Minus = Inflow</t>
  </si>
  <si>
    <t>Plus = Outflow</t>
  </si>
  <si>
    <t>Date</t>
  </si>
  <si>
    <t>Electricity Transactions of Market Participants in [MWh] for 2024</t>
  </si>
  <si>
    <t>No.</t>
  </si>
  <si>
    <t>Subject</t>
  </si>
  <si>
    <t>Type of Transaction</t>
  </si>
  <si>
    <t>Total [MWh]</t>
  </si>
  <si>
    <t>DEVOLLI HP</t>
  </si>
  <si>
    <t>Cross-Border Exchanges</t>
  </si>
  <si>
    <t>AL-GR Greece - IN</t>
  </si>
  <si>
    <t>AL-KS Kosovo - IN</t>
  </si>
  <si>
    <t>AL-ME Monte Negro - IN</t>
  </si>
  <si>
    <t>Total IN</t>
  </si>
  <si>
    <t>AL-GR Greece - OUT</t>
  </si>
  <si>
    <t>AL-KS Kosovo - OUT</t>
  </si>
  <si>
    <t>AL-ME Monte Negro - OUT</t>
  </si>
  <si>
    <t>Total OUT</t>
  </si>
  <si>
    <t>Production</t>
  </si>
  <si>
    <t>Production Devolli HP</t>
  </si>
  <si>
    <t>Total production</t>
  </si>
  <si>
    <t>Internal Transactions</t>
  </si>
  <si>
    <t>Purchase AYEN Energy Trading</t>
  </si>
  <si>
    <t>Sale AYEN Energy Trading</t>
  </si>
  <si>
    <t>Purchase ALPEX</t>
  </si>
  <si>
    <t>Sale ALPEX</t>
  </si>
  <si>
    <t>Purchase GEN-I</t>
  </si>
  <si>
    <t>Sale GEN-I</t>
  </si>
  <si>
    <t>Total transactions</t>
  </si>
  <si>
    <t>AYEN Energy Trading</t>
  </si>
  <si>
    <t>Purchase AYEN AS Energji</t>
  </si>
  <si>
    <t>Sale AYEN AS Energji</t>
  </si>
  <si>
    <t>Sale SPV BLUE 1</t>
  </si>
  <si>
    <t>Purchase SPV BLUE 1</t>
  </si>
  <si>
    <t>Purchase KESH</t>
  </si>
  <si>
    <t>Purchase EZ-5 ENERGY</t>
  </si>
  <si>
    <t>Sale EZ-5 ENERGY</t>
  </si>
  <si>
    <t>Purchase Danske Commodities</t>
  </si>
  <si>
    <t>Sale Danske Commodities</t>
  </si>
  <si>
    <t>Purchase  DEVOLL HP</t>
  </si>
  <si>
    <t>Sale DEVOLL HP</t>
  </si>
  <si>
    <t>Purchase  KESH</t>
  </si>
  <si>
    <t>Sale KESH</t>
  </si>
  <si>
    <t>Purchase  GEN-I</t>
  </si>
  <si>
    <t>Sale NOA ENERGY TRADE</t>
  </si>
  <si>
    <t>Purchase NOA ENERGY TRADE</t>
  </si>
  <si>
    <t>Sale SOLE24</t>
  </si>
  <si>
    <t>Purchase SOLE24</t>
  </si>
  <si>
    <t>Sale FUTURE ENERGY TRADING AND EXCHANGE DYNAMICS</t>
  </si>
  <si>
    <t>AYEN AS Energji</t>
  </si>
  <si>
    <t>Production PESHQESH HPP+FANG HPP</t>
  </si>
  <si>
    <t>ENERGJI ASHTA</t>
  </si>
  <si>
    <t>Production ASHTA HPP</t>
  </si>
  <si>
    <t xml:space="preserve">Sale FTL </t>
  </si>
  <si>
    <t>Purchase KURUM</t>
  </si>
  <si>
    <t>Sale KURUM</t>
  </si>
  <si>
    <t>Sale  AYEN Energy Trading</t>
  </si>
  <si>
    <t>Purchase  ENER TRADE</t>
  </si>
  <si>
    <t>Sale ENER TRADE</t>
  </si>
  <si>
    <t>Sale GSA</t>
  </si>
  <si>
    <t>Purchase DEVOLL HP</t>
  </si>
  <si>
    <t>GSA</t>
  </si>
  <si>
    <t>Sale Qualified Customers</t>
  </si>
  <si>
    <t>Purchase ENER TRADE</t>
  </si>
  <si>
    <t>DANSKE COMMODITIES</t>
  </si>
  <si>
    <t>Sale  ENER TRADE</t>
  </si>
  <si>
    <t>Purchase Renrgy TR</t>
  </si>
  <si>
    <t>Sale  Renrgy TR</t>
  </si>
  <si>
    <t>Energy Supply - AL</t>
  </si>
  <si>
    <t>Shkembime Cross-Border</t>
  </si>
  <si>
    <t>Transaksionet e brendshme</t>
  </si>
  <si>
    <t>Purchase AYEN</t>
  </si>
  <si>
    <t>Purchase DANSKE</t>
  </si>
  <si>
    <t>Sale AYEN</t>
  </si>
  <si>
    <t>NOA ENERGY TRADE</t>
  </si>
  <si>
    <t>Purchase Duferco Albania</t>
  </si>
  <si>
    <t>Sale FTL</t>
  </si>
  <si>
    <t xml:space="preserve">Purchase SPV BLUE 1 </t>
  </si>
  <si>
    <t>KURUM INTERNATIONAL</t>
  </si>
  <si>
    <t>Production HPPs</t>
  </si>
  <si>
    <t>SaleQualified Customers</t>
  </si>
  <si>
    <t>Purchase GSA</t>
  </si>
  <si>
    <t>Sale Ayen Energy Trading</t>
  </si>
  <si>
    <t>Purchase Ayen Energy Trading</t>
  </si>
  <si>
    <t>Sale SOLE 24</t>
  </si>
  <si>
    <t>Sale NOA Energy Trade</t>
  </si>
  <si>
    <t xml:space="preserve">Purchase NOA Energy Trade </t>
  </si>
  <si>
    <t xml:space="preserve">AXPO ALBANIA </t>
  </si>
  <si>
    <t>-</t>
  </si>
  <si>
    <t>EFT (Energy Financing Team) TIRANA</t>
  </si>
  <si>
    <t xml:space="preserve">PROTERGIA ENERGY </t>
  </si>
  <si>
    <t>GETA                                (GREEN ENERGY TRADING ALBANIA)</t>
  </si>
  <si>
    <t>Purchase Ener Trade</t>
  </si>
  <si>
    <t>Purchase ReNRGY Trading</t>
  </si>
  <si>
    <t>Sale ReNRGY Trading</t>
  </si>
  <si>
    <t xml:space="preserve">ReNRGY                             </t>
  </si>
  <si>
    <t>Purchase  ALPEX</t>
  </si>
  <si>
    <t>Sale  SPV BLUE 1</t>
  </si>
  <si>
    <t>Sale Danske Commodities Albania</t>
  </si>
  <si>
    <t xml:space="preserve">ENERGIA GAS AND POWER ALBANIA                                  </t>
  </si>
  <si>
    <t>Purchase NOA</t>
  </si>
  <si>
    <t>Sale Ener Trade</t>
  </si>
  <si>
    <t>EZ-5 ENERGY</t>
  </si>
  <si>
    <t>Consumption</t>
  </si>
  <si>
    <t>Purchase AYEN AS ENERGJI</t>
  </si>
  <si>
    <t>Purchase 5GX ENERGY</t>
  </si>
  <si>
    <t>Sale 5GX ENERGY</t>
  </si>
  <si>
    <t>Purchase  Albesp Trading</t>
  </si>
  <si>
    <t>Sale Albesp Trading</t>
  </si>
  <si>
    <t>Purchase SOLE 24</t>
  </si>
  <si>
    <t>ENSCO Trading</t>
  </si>
  <si>
    <t>ENER TRADE</t>
  </si>
  <si>
    <t>Purchase INFO Telecom company (INFO_TELECOM)</t>
  </si>
  <si>
    <t>Sale INFO Telecom company (INFO_TELECOM)</t>
  </si>
  <si>
    <t>Purchase TIRANA INTERNATIONAL DEVELOPMENT company (TID)</t>
  </si>
  <si>
    <t>Sale TIRANA INTERNATIONAL DEVELOPMENT company (TID)</t>
  </si>
  <si>
    <t xml:space="preserve">Purchase Danske Commoditites Albania </t>
  </si>
  <si>
    <t>Purchase  Danske Commodities Albania</t>
  </si>
  <si>
    <t>Sale   GEN-I</t>
  </si>
  <si>
    <t>TIRANA INTERNATIONAL DEVELOPMENT company (TID)</t>
  </si>
  <si>
    <t>Purchase INFO Telecom company</t>
  </si>
  <si>
    <t>Sale INFO Telecom company</t>
  </si>
  <si>
    <t>INFO Telecom company</t>
  </si>
  <si>
    <t>AlbESP Trading &amp; Consulting company (AESPF)</t>
  </si>
  <si>
    <t xml:space="preserve">Purchase NOA </t>
  </si>
  <si>
    <t xml:space="preserve">Sale Energy Commodities </t>
  </si>
  <si>
    <t xml:space="preserve">Purchase  Energy Commodities </t>
  </si>
  <si>
    <t>Purchase  EZ-5 Energy</t>
  </si>
  <si>
    <t>Sale   EZ-5 Energy</t>
  </si>
  <si>
    <t xml:space="preserve">Purchase  FUTURE_ENT </t>
  </si>
  <si>
    <t xml:space="preserve">Sale  FUTURE_ENT </t>
  </si>
  <si>
    <t>ADA Solar SE company</t>
  </si>
  <si>
    <t>DRAGOBIA ENERGY</t>
  </si>
  <si>
    <t>Duferco Albania</t>
  </si>
  <si>
    <t xml:space="preserve">Sale NOA TRADE </t>
  </si>
  <si>
    <t>ENERGY 24</t>
  </si>
  <si>
    <t xml:space="preserve">FUTURE ENERGY TRADING AND EXCHANGE DYNAMICS </t>
  </si>
  <si>
    <t>Purchase  AlbESP Trading</t>
  </si>
  <si>
    <t>Sale AlbESP Trading</t>
  </si>
  <si>
    <t>Purchase Energy Commodities</t>
  </si>
  <si>
    <t>Sale Energy Commodities</t>
  </si>
  <si>
    <t>Sale Ayen AS Energji</t>
  </si>
  <si>
    <t>Purchase Ayen AS Energji</t>
  </si>
  <si>
    <t>PROINFINIT CONSULTING</t>
  </si>
  <si>
    <t xml:space="preserve">Purchase FUTURE ENERGY TRADING AND EXCHANGE DYNAMICS </t>
  </si>
  <si>
    <t xml:space="preserve">Sale AlbEsp Trading </t>
  </si>
  <si>
    <t>SOLE24 DOOEL Skopje branch in Albania</t>
  </si>
  <si>
    <t xml:space="preserve">Purchase AYEN ENERGY </t>
  </si>
  <si>
    <t xml:space="preserve">Sale  AYEN ENERGY </t>
  </si>
  <si>
    <t>Purchase EZ-5</t>
  </si>
  <si>
    <t>Sale EZ-5</t>
  </si>
  <si>
    <t>SPV BLUE 1</t>
  </si>
  <si>
    <t xml:space="preserve">Sale  NOA TRADE </t>
  </si>
  <si>
    <t>Sale  GEN-I TIRANA</t>
  </si>
  <si>
    <t>Sale  KESH</t>
  </si>
  <si>
    <t>Sale  Energy Commdities</t>
  </si>
  <si>
    <t xml:space="preserve">Sale  RENRGY TR </t>
  </si>
  <si>
    <t xml:space="preserve">Purchase   RENRGY TR </t>
  </si>
  <si>
    <t>Sale AYEN ENERGY TRADING</t>
  </si>
  <si>
    <t>ALB ENERGY TRADE</t>
  </si>
  <si>
    <t>Production ALB ENERGY TRADE</t>
  </si>
  <si>
    <t>Sale KK</t>
  </si>
  <si>
    <t xml:space="preserve">5GX ENERGY </t>
  </si>
  <si>
    <t xml:space="preserve">Production 5GX ENERGY </t>
  </si>
  <si>
    <t>Energy Commodities</t>
  </si>
  <si>
    <t>Purchase ALBESP</t>
  </si>
  <si>
    <t>Sale  ALBESP</t>
  </si>
  <si>
    <t xml:space="preserve">Sale KESH </t>
  </si>
  <si>
    <t>Sale AET</t>
  </si>
  <si>
    <t xml:space="preserve">Purchase FUTURE_ENT </t>
  </si>
  <si>
    <t xml:space="preserve">Sale FUTURE_ENT </t>
  </si>
  <si>
    <t>MFT KOSSOVA</t>
  </si>
  <si>
    <t>KESH company</t>
  </si>
  <si>
    <t>Purchase ReNRGY</t>
  </si>
  <si>
    <t>Sale ReNRGY</t>
  </si>
  <si>
    <t>Purchase Tirana International Development</t>
  </si>
  <si>
    <t>Sale Tirana International Development</t>
  </si>
  <si>
    <t xml:space="preserve">Purchase NOA ENERGY </t>
  </si>
  <si>
    <t xml:space="preserve">Sale NOA ENERGY </t>
  </si>
  <si>
    <t>Sale INFO Telecom</t>
  </si>
  <si>
    <t xml:space="preserve">Purchase PROINFINIT CONSULTING </t>
  </si>
  <si>
    <t xml:space="preserve">Purchase PROTERGIA ENERGY </t>
  </si>
  <si>
    <t>Purchase Energy Commdities</t>
  </si>
  <si>
    <t>Sale ALBESP</t>
  </si>
  <si>
    <t>Sale FUTURE_ENT</t>
  </si>
  <si>
    <t>Sale TSO</t>
  </si>
  <si>
    <t>Purchase  SPV BLUE 1</t>
  </si>
  <si>
    <t>Burimi:TSO sha</t>
  </si>
  <si>
    <t>1.Qualified customers for each subject change every month depending on the contracts signed by both parties</t>
  </si>
  <si>
    <t>2.The symbol ( - ) is used for energy entering the grid (Purchase + Import), while the symbol ( + ) is used for energy exiting the grid (Sale + Export).</t>
  </si>
  <si>
    <t>3.Every value mentioned above is nominated — based on a schedule (not actual, measured data)</t>
  </si>
  <si>
    <t xml:space="preserve"> PROCEDURES FOR THE SALE AND PURCHASE OF ELECTRICITY BY KESH IN THE LIBERALIZED MARKET</t>
  </si>
  <si>
    <t>Sale under conditions of high inflows</t>
  </si>
  <si>
    <t>Sale</t>
  </si>
  <si>
    <t>Companies</t>
  </si>
  <si>
    <t>Quantity (MWh)</t>
  </si>
  <si>
    <t>EUR/MWh</t>
  </si>
  <si>
    <t>Value</t>
  </si>
  <si>
    <t>VAT</t>
  </si>
  <si>
    <t>Value including VAT</t>
  </si>
  <si>
    <t>AlbEsp Trading &amp; Consulting company</t>
  </si>
  <si>
    <t>Danske Commodities Albania company</t>
  </si>
  <si>
    <t>Ener Trade company</t>
  </si>
  <si>
    <t>Fuente Dynamics Tirana</t>
  </si>
  <si>
    <t>GEN-I Tirana company</t>
  </si>
  <si>
    <t>Infinit Power Solution company</t>
  </si>
  <si>
    <t>NOA Energy Trade company</t>
  </si>
  <si>
    <t xml:space="preserve">                                                                                    Purchase and sale of electricity for the financial optimization of KESH company, through procedures based on the Trading Regulation</t>
  </si>
  <si>
    <t>Company</t>
  </si>
  <si>
    <t>Status</t>
  </si>
  <si>
    <t>Quantity</t>
  </si>
  <si>
    <t>Price</t>
  </si>
  <si>
    <t>Euro/MWh</t>
  </si>
  <si>
    <t>Euro</t>
  </si>
  <si>
    <t>01-31.01.2024</t>
  </si>
  <si>
    <t>Purchase</t>
  </si>
  <si>
    <t>01-29.02.2024</t>
  </si>
  <si>
    <t>01-31.03.2024</t>
  </si>
  <si>
    <t>01-30.04.2024</t>
  </si>
  <si>
    <t>01-31.05.2024</t>
  </si>
  <si>
    <t>01-30.06.2024</t>
  </si>
  <si>
    <t>01-31.07.2024</t>
  </si>
  <si>
    <t>01-31.08.2024</t>
  </si>
  <si>
    <t>01-30.09.2024</t>
  </si>
  <si>
    <t>01-31.10.2024</t>
  </si>
  <si>
    <t>01-30.11.2024</t>
  </si>
  <si>
    <t>01-31.12.2024</t>
  </si>
  <si>
    <t>January- December</t>
  </si>
  <si>
    <t>Renrgy Trading Group company</t>
  </si>
  <si>
    <t>Ayen Energy Trading company</t>
  </si>
  <si>
    <t xml:space="preserve">Fuente Dynamics company/Kosove </t>
  </si>
  <si>
    <t>Ener Trade sh.p.k</t>
  </si>
  <si>
    <t xml:space="preserve">AlbEsp Trading&amp;Consulting </t>
  </si>
  <si>
    <t>Axpo d.o.o Beograd</t>
  </si>
  <si>
    <t>HSE d.oo</t>
  </si>
  <si>
    <t xml:space="preserve">Fuente Dynamics </t>
  </si>
  <si>
    <t>Fuente Dynamics Tiranë</t>
  </si>
  <si>
    <t>HSE d.o.o.</t>
  </si>
  <si>
    <t>Future Energy Trading&amp; Exchange Dynamics company branch in Tirana</t>
  </si>
  <si>
    <t>EZ-5 ENERGY company</t>
  </si>
  <si>
    <t>Gen-I</t>
  </si>
  <si>
    <t>Infinit Power Solutions company</t>
  </si>
  <si>
    <t>EFT AG</t>
  </si>
  <si>
    <t>Purchase July 24</t>
  </si>
  <si>
    <t>Purchase September 24</t>
  </si>
  <si>
    <t>SPVBLUE1</t>
  </si>
  <si>
    <t>Sale September 24</t>
  </si>
  <si>
    <t>Purchase October 24</t>
  </si>
  <si>
    <t>Electricity sale – Trader registered with the Albanian Power Exchange ALPEX company</t>
  </si>
  <si>
    <t>Month</t>
  </si>
  <si>
    <t>Eur/MWh</t>
  </si>
  <si>
    <t>Eur</t>
  </si>
  <si>
    <t>Sale on the ALPEX Exchange</t>
  </si>
  <si>
    <t>Electricity purchase – Trader registered with the Albanian Power Exchange ALPEX company</t>
  </si>
  <si>
    <t>Purchase on the ALPEX Exchange</t>
  </si>
  <si>
    <t>Purchase on the Exchange</t>
  </si>
  <si>
    <t>January-December</t>
  </si>
  <si>
    <t>Electricity purchases according to the public service obligation established by Council of Ministers Decision no. 456/2022 &amp; 449/2023</t>
  </si>
  <si>
    <t>AlbEsp Trading &amp; Consulting  company</t>
  </si>
  <si>
    <t>AXPO Beograd d.o.o.</t>
  </si>
  <si>
    <t>AXPO d.o.o.</t>
  </si>
  <si>
    <t>Energy Commodities company</t>
  </si>
  <si>
    <t>Source: KESH company</t>
  </si>
  <si>
    <t>National REMIT Register_Albania</t>
  </si>
  <si>
    <t>Country</t>
  </si>
  <si>
    <t>ECRB Code</t>
  </si>
  <si>
    <t>Date of submission</t>
  </si>
  <si>
    <t>Legal name of the Company</t>
  </si>
  <si>
    <t>Legal Form</t>
  </si>
  <si>
    <t>Company Address (Head Office)</t>
  </si>
  <si>
    <t>City where the company is located</t>
  </si>
  <si>
    <t>ZIP Code</t>
  </si>
  <si>
    <t>The Company's Energy Identification Code (EIC) Code</t>
  </si>
  <si>
    <t>The Company's Bank Identifier Code (BIC) Code</t>
  </si>
  <si>
    <t>The Company's Legal Entity Identifier (LEI) Code</t>
  </si>
  <si>
    <t>The company's Tax Identification Number (TIN)</t>
  </si>
  <si>
    <t>Company’s e-mail address</t>
  </si>
  <si>
    <t>Website of the company</t>
  </si>
  <si>
    <t>Webpage where internal information is disclosed</t>
  </si>
  <si>
    <t>Albania</t>
  </si>
  <si>
    <t>ECRB-AL-20220105-001</t>
  </si>
  <si>
    <t>Limited Liability Company</t>
  </si>
  <si>
    <t>Municipal Unit No. 5, Ibrahim Rugova Street, No. 64</t>
  </si>
  <si>
    <t>Tirane</t>
  </si>
  <si>
    <t>22XGSA       N</t>
  </si>
  <si>
    <t>SGSBALTX</t>
  </si>
  <si>
    <t>J61820031J</t>
  </si>
  <si>
    <t>info@gsa.al</t>
  </si>
  <si>
    <r>
      <rPr>
        <b/>
        <u/>
        <sz val="11"/>
        <color rgb="FF0070C0"/>
        <rFont val="Times New Roman"/>
        <charset val="134"/>
      </rPr>
      <t>www.gsa.al</t>
    </r>
  </si>
  <si>
    <t>ECRB-AL-20220225-001</t>
  </si>
  <si>
    <t>GEN-I Tirana</t>
  </si>
  <si>
    <t>Former Noli Business Center, Ismail Qemali Street No. 27</t>
  </si>
  <si>
    <t>23X---120709GEN0</t>
  </si>
  <si>
    <t>K81413005A</t>
  </si>
  <si>
    <t>NaimMBA.Isufi@gen-1.si</t>
  </si>
  <si>
    <r>
      <rPr>
        <b/>
        <u/>
        <sz val="11"/>
        <color rgb="FF0070C0"/>
        <rFont val="Times New Roman"/>
        <charset val="134"/>
      </rPr>
      <t>https://www.gen-</t>
    </r>
    <r>
      <rPr>
        <b/>
        <sz val="11"/>
        <color rgb="FF0070C0"/>
        <rFont val="Times New Roman"/>
        <charset val="134"/>
      </rPr>
      <t xml:space="preserve"> </t>
    </r>
    <r>
      <rPr>
        <b/>
        <u/>
        <sz val="11"/>
        <color rgb="FF0070C0"/>
        <rFont val="Times New Roman"/>
        <charset val="134"/>
      </rPr>
      <t>i.eu/at/en/</t>
    </r>
  </si>
  <si>
    <r>
      <rPr>
        <b/>
        <u/>
        <sz val="11"/>
        <color rgb="FF0070C0"/>
        <rFont val="Times New Roman"/>
        <charset val="134"/>
      </rPr>
      <t>https://www.gen-i.eu/at/en/</t>
    </r>
  </si>
  <si>
    <t>ECRB-AL-20220216-001</t>
  </si>
  <si>
    <t xml:space="preserve">AlbEsp Trading &amp; Consulting </t>
  </si>
  <si>
    <t>"Vaso Pasha" Street, No. 20</t>
  </si>
  <si>
    <t>54X-1-10101AESPF</t>
  </si>
  <si>
    <t>M122210081</t>
  </si>
  <si>
    <t>h.sadikaj@albesptc.al</t>
  </si>
  <si>
    <r>
      <rPr>
        <b/>
        <u/>
        <sz val="11"/>
        <color rgb="FF0070C0"/>
        <rFont val="Times New Roman"/>
        <charset val="134"/>
      </rPr>
      <t>www.albesptc.al</t>
    </r>
  </si>
  <si>
    <t>ECRB-AL-20220601-001</t>
  </si>
  <si>
    <t>Albanian Power Corporation</t>
  </si>
  <si>
    <t>Joint Stock Company</t>
  </si>
  <si>
    <t>"Viktor Eftimiu" Street</t>
  </si>
  <si>
    <t>23X--130918APC-M</t>
  </si>
  <si>
    <t>J61817005F</t>
  </si>
  <si>
    <t>mail@.kesh.al</t>
  </si>
  <si>
    <r>
      <rPr>
        <b/>
        <u/>
        <sz val="11"/>
        <color rgb="FF0070C0"/>
        <rFont val="Times New Roman"/>
        <charset val="134"/>
      </rPr>
      <t>www.kesh.al</t>
    </r>
  </si>
  <si>
    <t>ECRB-AL-20220228-001</t>
  </si>
  <si>
    <t>NOA Energy Trade</t>
  </si>
  <si>
    <t xml:space="preserve"> "Deshmoret e Kombit" Boulevard, Twin Towers, 2nd floor</t>
  </si>
  <si>
    <t>23X--150630-N-6</t>
  </si>
  <si>
    <t>L42203031A</t>
  </si>
  <si>
    <t>info@noaholding.com</t>
  </si>
  <si>
    <r>
      <rPr>
        <b/>
        <u/>
        <sz val="11"/>
        <color rgb="FF0070C0"/>
        <rFont val="Times New Roman"/>
        <charset val="134"/>
      </rPr>
      <t>www.noaenergy.al</t>
    </r>
  </si>
  <si>
    <t>Transmission System Operator</t>
  </si>
  <si>
    <t>Tirana-Durrës Highway, KM 9, Kashar</t>
  </si>
  <si>
    <t>10XAL-KESH     J</t>
  </si>
  <si>
    <t>K42101801N</t>
  </si>
  <si>
    <t xml:space="preserve"> info@ost.al </t>
  </si>
  <si>
    <r>
      <rPr>
        <b/>
        <u/>
        <sz val="11"/>
        <color rgb="FF0070C0"/>
        <rFont val="Times New Roman"/>
        <charset val="134"/>
      </rPr>
      <t>www.ost.al</t>
    </r>
  </si>
  <si>
    <r>
      <rPr>
        <b/>
        <u/>
        <sz val="11"/>
        <color rgb="FF0070C0"/>
        <rFont val="Times New Roman"/>
        <charset val="134"/>
      </rPr>
      <t>www.ost.al/te-dhena/</t>
    </r>
  </si>
  <si>
    <t>ECRB-AL-20220218-001</t>
  </si>
  <si>
    <t>INFO-Telecom</t>
  </si>
  <si>
    <t>"Faik Konica" Street, No. 1, Red Building opposite the Faculty of Economics</t>
  </si>
  <si>
    <t>54X-1-1100-INFTI</t>
  </si>
  <si>
    <t>K92402002P</t>
  </si>
  <si>
    <t>info@infotelecom.al</t>
  </si>
  <si>
    <r>
      <rPr>
        <b/>
        <u/>
        <sz val="11"/>
        <color rgb="FF0070C0"/>
        <rFont val="Times New Roman"/>
        <charset val="134"/>
      </rPr>
      <t>www.infotelecom.al</t>
    </r>
  </si>
  <si>
    <t>ECRB-AL-20210712-001</t>
  </si>
  <si>
    <t>ReNRGY Trading Group</t>
  </si>
  <si>
    <t>"Dervish Hima" Street, No. 1, Tirana</t>
  </si>
  <si>
    <t>54X-101RN102618R</t>
  </si>
  <si>
    <t>L81818026N</t>
  </si>
  <si>
    <t>anisa.skendaj@rnrgy.com</t>
  </si>
  <si>
    <r>
      <rPr>
        <b/>
        <u/>
        <sz val="11"/>
        <color rgb="FF0070C0"/>
        <rFont val="Times New Roman"/>
        <charset val="134"/>
      </rPr>
      <t>www.rnrgy.com</t>
    </r>
  </si>
  <si>
    <t>Tirana International Development</t>
  </si>
  <si>
    <t>"Sami Frashëri" Street, No. 5, Staircase F, 1st Floor, Office 2</t>
  </si>
  <si>
    <t>54x-1-0101-TID-F</t>
  </si>
  <si>
    <t>PUPPALTR</t>
  </si>
  <si>
    <t>J82427007R</t>
  </si>
  <si>
    <t>info@tidalbania.com</t>
  </si>
  <si>
    <t>www.tidalbania.com</t>
  </si>
  <si>
    <t>Rruga e Elbasanit, Park Gate Building, 1st Floor</t>
  </si>
  <si>
    <t>54X-101ET0911180</t>
  </si>
  <si>
    <t>USALALTR</t>
  </si>
  <si>
    <t>894500OX1HJLANDKZY22</t>
  </si>
  <si>
    <t>L82118017S</t>
  </si>
  <si>
    <t>trading@enertrade.al</t>
  </si>
  <si>
    <t>https://www.linkedin.com/company   /ener-trade-shpk/mycompany</t>
  </si>
  <si>
    <t>ECRB-AL-20230203-001</t>
  </si>
  <si>
    <t>03.02.2023</t>
  </si>
  <si>
    <t>Energy Financing Team Tirana</t>
  </si>
  <si>
    <t>Murat Toptani Street, EUROCOL Business Center, 3rd Floor</t>
  </si>
  <si>
    <t>54X-EFT-TIRANA-V</t>
  </si>
  <si>
    <t xml:space="preserve">L71801017U </t>
  </si>
  <si>
    <t xml:space="preserve"> Enver.Uruci@eft-group.net</t>
  </si>
  <si>
    <t>www.eft-group.net</t>
  </si>
  <si>
    <t>ECRB-AL-20230207-001</t>
  </si>
  <si>
    <t>07.02.2023</t>
  </si>
  <si>
    <t>Energy 24</t>
  </si>
  <si>
    <t>Ismail Qemali Street, Building 11, 2nd Floor (Telesport Building)</t>
  </si>
  <si>
    <t>54-I-1011EN-248</t>
  </si>
  <si>
    <t>L91331002S</t>
  </si>
  <si>
    <t>a.dervishi@dufercoalbania.com, d.vercellotti@dufercoenergia.com</t>
  </si>
  <si>
    <t>ECRB-AL-20230216-001</t>
  </si>
  <si>
    <t>16.02.2023</t>
  </si>
  <si>
    <t>Future Energy Trading and Exchange Dynamics, Branch in Tirana</t>
  </si>
  <si>
    <t>Bilal Golemi Street, Building 28, Entrance 7, Apartment 14</t>
  </si>
  <si>
    <t>54-X-I-101FETED-J</t>
  </si>
  <si>
    <t>M21421046C</t>
  </si>
  <si>
    <t>admir.bytyci@fuentedynamics.com</t>
  </si>
  <si>
    <t>www.fuentedynamics.com</t>
  </si>
  <si>
    <t>ECRB-AL-20230220-001</t>
  </si>
  <si>
    <t>20.02.2023</t>
  </si>
  <si>
    <t>Ayen AS Energji</t>
  </si>
  <si>
    <t>Papa Gjon Pali II, Street, ABA Business Center</t>
  </si>
  <si>
    <t>23X--150416-A--N</t>
  </si>
  <si>
    <t>L11731504A</t>
  </si>
  <si>
    <t xml:space="preserve"> trading@ayen.com.tr, oguzhang@aydiner.com.tr, ayenas@ayen.com.tr</t>
  </si>
  <si>
    <t>http://www.ayen.com.tr/</t>
  </si>
  <si>
    <t>http://www.ayen.com.tr/en/ayen-as-energji-sha-arnautluk</t>
  </si>
  <si>
    <t>Ayen Energy Trading</t>
  </si>
  <si>
    <t>Papa Gjon Pali II Street, ABA Business Center, No. 601</t>
  </si>
  <si>
    <t>23X--140426-AY-W</t>
  </si>
  <si>
    <t>L32130008F</t>
  </si>
  <si>
    <t xml:space="preserve"> ayentrading@ayen.com.tr / coniku.anisa@gmail.com</t>
  </si>
  <si>
    <t>ECRB-AL-20230222-001</t>
  </si>
  <si>
    <t>22.02.2023</t>
  </si>
  <si>
    <t>Vaso Pasha Street, Property No. 3/64+1-7/2, Cadastral Zone 8270</t>
  </si>
  <si>
    <t>54X-11LKE250319U</t>
  </si>
  <si>
    <t>L91325503D</t>
  </si>
  <si>
    <t xml:space="preserve"> info@ez-5energy.com</t>
  </si>
  <si>
    <t>https://www.ez-5energy.com</t>
  </si>
  <si>
    <t>ECRB-AL-20230217-001</t>
  </si>
  <si>
    <t>17.02.2023</t>
  </si>
  <si>
    <t xml:space="preserve">Devoll Hydropower </t>
  </si>
  <si>
    <t>ABA Business Center, Office No. 1206, "Papa Gjon Pali II" Street</t>
  </si>
  <si>
    <t>23X--150409-DHP5</t>
  </si>
  <si>
    <t>529900FCS5S6HQ1B8S98</t>
  </si>
  <si>
    <t xml:space="preserve">K82418002C </t>
  </si>
  <si>
    <t>hppfavina@yahoo.com</t>
  </si>
  <si>
    <t>https://www.statkraft.al/</t>
  </si>
  <si>
    <t>https://wvw.eex-transparencv.com/power/albania/production/availabilitv</t>
  </si>
  <si>
    <t>ECRB-AL-20230310-001</t>
  </si>
  <si>
    <t>10.03.2023</t>
  </si>
  <si>
    <t xml:space="preserve">ENSCO Trading (Albania) </t>
  </si>
  <si>
    <t>Municipal Unit No. 10, Rruga Bogdaneve, Villa No. 22, No. 2</t>
  </si>
  <si>
    <t>54X-110IESA1019G</t>
  </si>
  <si>
    <t>HYVEDEMM591</t>
  </si>
  <si>
    <t>L9l8l9025L</t>
  </si>
  <si>
    <t>backoffice@ensco.eu</t>
  </si>
  <si>
    <t>https://www.ensco.eu/</t>
  </si>
  <si>
    <t>ECRB-AL-20230316-001</t>
  </si>
  <si>
    <t>16.03.2023</t>
  </si>
  <si>
    <t>Lengarica &amp; Energy</t>
  </si>
  <si>
    <t>Jul Variboba Street, Villa No. 10, Tirana</t>
  </si>
  <si>
    <t>54X-L-1010H-LENU</t>
  </si>
  <si>
    <t>K83026602A</t>
  </si>
  <si>
    <t xml:space="preserve">ylli.halili@enso.at </t>
  </si>
  <si>
    <t>www.ensohydro.at</t>
  </si>
  <si>
    <t>ECRB-AL-20230317-001</t>
  </si>
  <si>
    <t>17.03.2023</t>
  </si>
  <si>
    <t>FREE MARKET SUPPLIER</t>
  </si>
  <si>
    <t>"Gjergj Fishta" Boulevard, Building No. 88, Entrance 1, 4thFloor, Administrative Unit No. 7</t>
  </si>
  <si>
    <t>54X-101 0IFT0220P</t>
  </si>
  <si>
    <t>AL37202110060000000001446945</t>
  </si>
  <si>
    <t xml:space="preserve">L81530029T </t>
  </si>
  <si>
    <t>erina.rexhepi@ftl.al</t>
  </si>
  <si>
    <t>www.oshee.al</t>
  </si>
  <si>
    <t>ECRB-AL-20230317-002</t>
  </si>
  <si>
    <t>Ibrahim Rugova Street, Building No. 14 KT, "Green Park", Apartment No. 39, 6th Floor, Administrative Unit No. 5</t>
  </si>
  <si>
    <t>23X-131115Kl--1</t>
  </si>
  <si>
    <t xml:space="preserve">SGSBALTX  (RAIFFEISEN BANK)      NCBAALTX  (BKT)    </t>
  </si>
  <si>
    <t>K02727230T</t>
  </si>
  <si>
    <t xml:space="preserve"> info@kurum.al</t>
  </si>
  <si>
    <t>www.kurum.al</t>
  </si>
  <si>
    <t>ECRB-AL-20230317-003</t>
  </si>
  <si>
    <t xml:space="preserve">Danske Commodities Albania </t>
  </si>
  <si>
    <t>Ibrahim Rugova Street, Sky Tower, Building No. 5, 9th Floor, Office 91</t>
  </si>
  <si>
    <t>23X--121120DCALG</t>
  </si>
  <si>
    <t>L21702005R</t>
  </si>
  <si>
    <t>MA@danskecommodities.com</t>
  </si>
  <si>
    <t>www.danskecommodities.com</t>
  </si>
  <si>
    <t>ECRB-AL-20230320-001</t>
  </si>
  <si>
    <t>20.03.2023</t>
  </si>
  <si>
    <t xml:space="preserve">Dragobia Energy </t>
  </si>
  <si>
    <t>"Papa Gjon Pali II" Street, Unit No. 12, ABA Business Center</t>
  </si>
  <si>
    <t>54X-I-l l 1DRG-0l W</t>
  </si>
  <si>
    <t>SGSBALTX / PUPPALTR</t>
  </si>
  <si>
    <t>K92025004T</t>
  </si>
  <si>
    <t xml:space="preserve">info@gener2.al </t>
  </si>
  <si>
    <t>ECRB-AL-20230320-002</t>
  </si>
  <si>
    <t>Natyre Energy</t>
  </si>
  <si>
    <t>Prush Street No. 48, Vaqarr</t>
  </si>
  <si>
    <t>54X-L01-EN-11YRL</t>
  </si>
  <si>
    <t>L72220033M</t>
  </si>
  <si>
    <t>a.cekrezi@natyreenergy / a.cekrezi@natyraenergy.com</t>
  </si>
  <si>
    <t>www.natyreenergy.com</t>
  </si>
  <si>
    <t xml:space="preserve">Fumizuesi i Sherbimit Universal </t>
  </si>
  <si>
    <t>"Gjergj Fishta" Boulevard, Building No. 88, Entrance 1, 2nd Floor, Administrative Unit No. 7</t>
  </si>
  <si>
    <t>54X-0101IFSH022Q</t>
  </si>
  <si>
    <t xml:space="preserve">L81530016L </t>
  </si>
  <si>
    <t>marina_hristovska@yahoo.com, consultant2@lpaoffice.com</t>
  </si>
  <si>
    <t xml:space="preserve">www.fshu.al </t>
  </si>
  <si>
    <t>ECRB-AL-20230323-001</t>
  </si>
  <si>
    <t>23.03.2023</t>
  </si>
  <si>
    <t>LAJTHIZA INVEST</t>
  </si>
  <si>
    <t>Lajthizë, Qafë-Mali Administrative Unit</t>
  </si>
  <si>
    <t xml:space="preserve"> Fushe -Arrëz</t>
  </si>
  <si>
    <t>54X-L-101 ILTH-lS</t>
  </si>
  <si>
    <t>PUPPALTR XXX</t>
  </si>
  <si>
    <t>J98009202P</t>
  </si>
  <si>
    <t xml:space="preserve"> info@lajthiza.al</t>
  </si>
  <si>
    <t>www.laithiza.al</t>
  </si>
  <si>
    <t>ECRB-AL-20230324-001</t>
  </si>
  <si>
    <t>24.03.2023</t>
  </si>
  <si>
    <t>Hec-i Bishnica 1,2</t>
  </si>
  <si>
    <t>B. Curri Boulevard, E.T.C, 4th Floor, Office 5/2</t>
  </si>
  <si>
    <t>54X-1-10011HB12W</t>
  </si>
  <si>
    <t>AL84202110750000001002955860</t>
  </si>
  <si>
    <t>K82403011S</t>
  </si>
  <si>
    <t>kreshnikmustafaraj@gmail.com</t>
  </si>
  <si>
    <t>ECRB-AL-20230324-002</t>
  </si>
  <si>
    <t>Heci Tervolit</t>
  </si>
  <si>
    <t>Pishaj Commune, Gramsh</t>
  </si>
  <si>
    <t>Gramsh</t>
  </si>
  <si>
    <t>54X-1-21010IHTEI</t>
  </si>
  <si>
    <t>ALI 6202112190000000013351925</t>
  </si>
  <si>
    <t>K73621202N</t>
  </si>
  <si>
    <t>skraqi@hotmail.com</t>
  </si>
  <si>
    <t>www .hecitevolit.com</t>
  </si>
  <si>
    <t>ECRB-AL-20230331-001</t>
  </si>
  <si>
    <t>31.03.2023</t>
  </si>
  <si>
    <t>Axpo Albania</t>
  </si>
  <si>
    <t>Rinas Street, Tirana Business Park, Building No. 07, Fushë Prezë</t>
  </si>
  <si>
    <t>23X—150330-AA-K</t>
  </si>
  <si>
    <t>529900ZABTUMR58SS885</t>
  </si>
  <si>
    <t>K51628010V</t>
  </si>
  <si>
    <t>agron.jetishi@axpo.com</t>
  </si>
  <si>
    <t>www.axpo.com</t>
  </si>
  <si>
    <t>ECRB-AL-20230331-002</t>
  </si>
  <si>
    <t>ADA SOLAR SE</t>
  </si>
  <si>
    <t xml:space="preserve"> "Dervish Hima" Street, Ada Tower</t>
  </si>
  <si>
    <t>54X-1-01 00lADS-6</t>
  </si>
  <si>
    <t xml:space="preserve">L81906036J </t>
  </si>
  <si>
    <t>ECRB-AL-20230406-001</t>
  </si>
  <si>
    <t>06.04.2023</t>
  </si>
  <si>
    <t>Distribution System Operator</t>
  </si>
  <si>
    <t>"Gjergj Fishta" Boulevard, Building 88, 5th Floor, Entrance 1</t>
  </si>
  <si>
    <t>54X-1010FT0220P</t>
  </si>
  <si>
    <t>AL15212110160000000001386653</t>
  </si>
  <si>
    <t>L81530018E</t>
  </si>
  <si>
    <t>blendian.dalipi@ossh.al</t>
  </si>
  <si>
    <t>www.ossh.al</t>
  </si>
  <si>
    <t>ECRB-AL-20230414-001</t>
  </si>
  <si>
    <t>14.04.2023</t>
  </si>
  <si>
    <t>G.S.K</t>
  </si>
  <si>
    <t xml:space="preserve">Rruga Barrikadave, Property No. 5/735+1-2, Cadastral Zone 8360
</t>
  </si>
  <si>
    <t>54X-I0101-G1SK-N</t>
  </si>
  <si>
    <t>M01707503J</t>
  </si>
  <si>
    <t>edmond.ademaj1@gmail.com</t>
  </si>
  <si>
    <t>ECRB-AL-20230511-001</t>
  </si>
  <si>
    <t>11.05.2023</t>
  </si>
  <si>
    <t>GJO-SPA POWER</t>
  </si>
  <si>
    <t>"Kthesa e Kamzës", Building opposite Hygeia Hospital, 4th Floor, Kashar</t>
  </si>
  <si>
    <t>54X-HEC-LAPAJ075</t>
  </si>
  <si>
    <t>K87920201S</t>
  </si>
  <si>
    <t>gjospa@eteagroup.com</t>
  </si>
  <si>
    <t>ECRB-AL-20230511-002</t>
  </si>
  <si>
    <t>Erdat Lura</t>
  </si>
  <si>
    <t>"Kthesa e Kamzës", Building Opposite Hygeia Hospital, 4th Floor, Kashar</t>
  </si>
  <si>
    <t>54X-HEC-LURA-069</t>
  </si>
  <si>
    <t>K82321008Q</t>
  </si>
  <si>
    <t>erdatlura@hotmail.com</t>
  </si>
  <si>
    <t>ECRB-AL-20230515-001</t>
  </si>
  <si>
    <t>15.05.2023</t>
  </si>
  <si>
    <t xml:space="preserve">TEODORI 2003 </t>
  </si>
  <si>
    <t>“Vaso Pasha” Street, Building 10, Entrance 1, Apartment 6</t>
  </si>
  <si>
    <t>54X-L-110-TE-ALU</t>
  </si>
  <si>
    <t>AL87213110440000000001134377</t>
  </si>
  <si>
    <t>K42300106L</t>
  </si>
  <si>
    <t xml:space="preserve">lulzimlaloshi@hotmail.com , teodori2003@yahoo.com </t>
  </si>
  <si>
    <t>ECRB-AL-20230524-001</t>
  </si>
  <si>
    <t>24.05.2023</t>
  </si>
  <si>
    <t xml:space="preserve">KROl MBRET ENERGJI </t>
  </si>
  <si>
    <t>Olimpik Residence, Intersection of Liman Kaba and Prokop Mima Streets, Staircase 3</t>
  </si>
  <si>
    <t>54X-101-KR-10-E5</t>
  </si>
  <si>
    <t>CDISALTRXXX</t>
  </si>
  <si>
    <t>L29326401S</t>
  </si>
  <si>
    <t xml:space="preserve"> ismailiergys@gmail.com</t>
  </si>
  <si>
    <t>ECRB-AL-20230612-001</t>
  </si>
  <si>
    <t>12.06.2023</t>
  </si>
  <si>
    <t>Proinfinit Consulting</t>
  </si>
  <si>
    <t>Municipal Unit No. 5, Tish Daija Street, Cadastral Zone 8260, Property No. 6/759+3-14, Kika 2 Complex, Building 7, Staircase 7, 5th Floor</t>
  </si>
  <si>
    <t>54X-PRO-INFIN-I8</t>
  </si>
  <si>
    <t>SGSBALTXXXX</t>
  </si>
  <si>
    <t>M21525012S</t>
  </si>
  <si>
    <t>desara.liko@proinfinit.com / consulting@proinfinit.com</t>
  </si>
  <si>
    <t>www.proinfinitconsulting.com</t>
  </si>
  <si>
    <t>ECRB-AL-20230620-001</t>
  </si>
  <si>
    <t>20.06.2023</t>
  </si>
  <si>
    <t>Hydro Energy Sotira</t>
  </si>
  <si>
    <t>Elbasan Kusbove SOTIRE, 1-story building of HPP, 9 (Central) Sotirë Gramsh, cadastral zone 3494 with number 246/5</t>
  </si>
  <si>
    <t>Gramsh,Sotire</t>
  </si>
  <si>
    <t>54X-I-0111SO-H-X</t>
  </si>
  <si>
    <t xml:space="preserve">AL76208110080000020485935301 (EURO) </t>
  </si>
  <si>
    <t>K97212802C</t>
  </si>
  <si>
    <t>infosotirayahoo.com</t>
  </si>
  <si>
    <t>AL52208111010000020485935302 (ALL)</t>
  </si>
  <si>
    <t>ECRB-AL-20230712-001</t>
  </si>
  <si>
    <t>12.07.2023</t>
  </si>
  <si>
    <t xml:space="preserve">Albanian Green Energy </t>
  </si>
  <si>
    <t>"Abdi Toptani" Street, Torre Drini, Apartment 61</t>
  </si>
  <si>
    <t>54X-I-1011AGEF</t>
  </si>
  <si>
    <t>USALALTR010</t>
  </si>
  <si>
    <t>K71624027U</t>
  </si>
  <si>
    <t>info@age-sjalbania.eu</t>
  </si>
  <si>
    <t>www.essegei.eu</t>
  </si>
  <si>
    <t>ECRB-AL-20230712-002</t>
  </si>
  <si>
    <t>Balkan Green Energy</t>
  </si>
  <si>
    <t>54X-10001BGE-R</t>
  </si>
  <si>
    <t>K71624026M</t>
  </si>
  <si>
    <t xml:space="preserve"> info@bge-sjalbania.eu</t>
  </si>
  <si>
    <t>SOLE 24 DOOELSHKUP</t>
  </si>
  <si>
    <t>"Dëshmorët e Kombit" Boulevard, Hotel Rogner, 2nd Floor</t>
  </si>
  <si>
    <t>54X-I-110-SOLE-3</t>
  </si>
  <si>
    <t>M31625022G</t>
  </si>
  <si>
    <t>info@sole24.mk , besiana.antoni@gmail.com</t>
  </si>
  <si>
    <t>ECRB-AL-20230711-002</t>
  </si>
  <si>
    <t>11.07.2023</t>
  </si>
  <si>
    <t>Idro Energia Pulita</t>
  </si>
  <si>
    <t>Lagja 17, "Jahja Ballhysa" Street, Jedas Complex, 2006</t>
  </si>
  <si>
    <t>Durres</t>
  </si>
  <si>
    <t>54X-I-0111EN-P-O</t>
  </si>
  <si>
    <t>AL62208110080000021065735302 (EURO)</t>
  </si>
  <si>
    <t>L01305510P</t>
  </si>
  <si>
    <t>g.idrizi@gts.al</t>
  </si>
  <si>
    <t>idroenergjiapulitashpk@gmail.com</t>
  </si>
  <si>
    <t>AL89208110080000021065735301 (ALL)</t>
  </si>
  <si>
    <t>ECRB-AL-20230711-003</t>
  </si>
  <si>
    <t xml:space="preserve">“Emikel” </t>
  </si>
  <si>
    <t>Qendë Neighborhood, Plot 24/3, Property 268, Lenie Power Plant Building</t>
  </si>
  <si>
    <t>54X-E-SHPK-16044</t>
  </si>
  <si>
    <t>EMPOALTRXXX</t>
  </si>
  <si>
    <t>K23418201C</t>
  </si>
  <si>
    <t xml:space="preserve"> emikelshpk@live.it</t>
  </si>
  <si>
    <t>ECRB-AL-20230718-001</t>
  </si>
  <si>
    <t>18.07.2023</t>
  </si>
  <si>
    <t>DUFERCO SHQIPERIA</t>
  </si>
  <si>
    <t>Myrtezim Kellici Street, ALFAM Building, Entrance 1, Apartment 5, Administrative Unit No. 2</t>
  </si>
  <si>
    <t>54X-I-01DU-SHQ-B</t>
  </si>
  <si>
    <t>PUPPALTRXXX</t>
  </si>
  <si>
    <t>L91813010D</t>
  </si>
  <si>
    <t>solarispoweralb@gmail.com</t>
  </si>
  <si>
    <t>www.dufercoenergia.com</t>
  </si>
  <si>
    <t>ECRB-AL-20230906-001</t>
  </si>
  <si>
    <t>06.09.2023</t>
  </si>
  <si>
    <t>GLOBAL TECHNICAL MECHANICS</t>
  </si>
  <si>
    <t>Shtiqen, Kukës Airport</t>
  </si>
  <si>
    <t>Kukës</t>
  </si>
  <si>
    <t>54X-I-GL01-MEC-P</t>
  </si>
  <si>
    <t>L71529026M</t>
  </si>
  <si>
    <t xml:space="preserve"> jurgena.shehu@kastrati-group.com </t>
  </si>
  <si>
    <t>ECRB-AL-20230914-001</t>
  </si>
  <si>
    <t>14.09.2023</t>
  </si>
  <si>
    <t>C &amp; S ENERGY</t>
  </si>
  <si>
    <t>"Rruga e Kavajes", No. 151, Administrative Unit No. 7, Tirana</t>
  </si>
  <si>
    <t>54X-I-0111-CS1-E</t>
  </si>
  <si>
    <t>EMPOALTR</t>
  </si>
  <si>
    <t>K92402005Q</t>
  </si>
  <si>
    <t>csenergy2013@gmail.com</t>
  </si>
  <si>
    <t>ECRB-AL-20230914-002</t>
  </si>
  <si>
    <t>HEC LLENGE</t>
  </si>
  <si>
    <t>54X-I-LL01-HEC-0</t>
  </si>
  <si>
    <t>UNALALTR</t>
  </si>
  <si>
    <t>L22125012H</t>
  </si>
  <si>
    <t>hecllenga@gmail.com</t>
  </si>
  <si>
    <t>ECRB-AL-20231101-001</t>
  </si>
  <si>
    <t>01.11.2023</t>
  </si>
  <si>
    <t xml:space="preserve">Karavasta Solar </t>
  </si>
  <si>
    <t>Bajram Curri Boulevard, ETC Building, 14th Floor, Tirana, Albania</t>
  </si>
  <si>
    <t>54X-S-1010-KV8-C</t>
  </si>
  <si>
    <t>894500GBPUL7MP051P27</t>
  </si>
  <si>
    <t>M02020001J</t>
  </si>
  <si>
    <t xml:space="preserve"> info.voltalia@voltalia.com , x.mulliez@voltalia.com</t>
  </si>
  <si>
    <t>www.Karavastasolar.com</t>
  </si>
  <si>
    <t>ECRB-AL-20231204-001</t>
  </si>
  <si>
    <t>04.12.2023</t>
  </si>
  <si>
    <t xml:space="preserve">M&amp;K Energy Trading Co </t>
  </si>
  <si>
    <t>"1 MAJI" Street, Property No. 3/1103+4-N15, Volume 59, Page 229, Cadastral Zone No. 8561</t>
  </si>
  <si>
    <t>Korce</t>
  </si>
  <si>
    <t>54X-L-11010MK-1S</t>
  </si>
  <si>
    <t>FINVALTR</t>
  </si>
  <si>
    <t>M04516001I</t>
  </si>
  <si>
    <t xml:space="preserve"> fatmirqylafi@gmail.com</t>
  </si>
  <si>
    <t>ECRB-AL-20231204-002</t>
  </si>
  <si>
    <t xml:space="preserve">Erseka Solar Park 1 </t>
  </si>
  <si>
    <t>Anastas Lakçe Street, Favina Complex, Property No. 3/1149-N2, Korçë, Albania</t>
  </si>
  <si>
    <t>54X-I-11ER-SO1-O</t>
  </si>
  <si>
    <t>M248I6001T</t>
  </si>
  <si>
    <t xml:space="preserve"> info@mkenergy.al</t>
  </si>
  <si>
    <t>https://www.ersekasolarpark.com/</t>
  </si>
  <si>
    <t>ECRB-AL-20231221-001</t>
  </si>
  <si>
    <t>21.12.2023</t>
  </si>
  <si>
    <t>Balkan Energy Trade</t>
  </si>
  <si>
    <t>Sami Frashëri Street, TID Building, Nobis Wellness Center, Staircase C, 1st Floor, Apartment 2, Municipal Unit No. 5</t>
  </si>
  <si>
    <t>54X-B-1010-ET9-T</t>
  </si>
  <si>
    <t>NCBAALTX</t>
  </si>
  <si>
    <t>L62022010A</t>
  </si>
  <si>
    <t xml:space="preserve">p_loris@hotmail.com  </t>
  </si>
  <si>
    <t>ECRB-AL-20240110-001</t>
  </si>
  <si>
    <t>10.01.2024</t>
  </si>
  <si>
    <t>SOLE 24 DOOEL SHKUP</t>
  </si>
  <si>
    <t>Deshmoret e Kombit, Boulevard, Rogner Hotel, Tirana</t>
  </si>
  <si>
    <t>ECRB-AL-20240123-001</t>
  </si>
  <si>
    <t>23.01.2024</t>
  </si>
  <si>
    <t>NRG Power</t>
  </si>
  <si>
    <t>"Ismail Qemali" Street, No. 29/1, Apartment 3, Tirana</t>
  </si>
  <si>
    <t>54X-L-110-NRG-PW</t>
  </si>
  <si>
    <t>M21615009U</t>
  </si>
  <si>
    <t>xhumelo57@gmail.com</t>
  </si>
  <si>
    <t>www.nrgpower.al</t>
  </si>
  <si>
    <t>ECRB-AL-20240201-001</t>
  </si>
  <si>
    <t>01.02.2024</t>
  </si>
  <si>
    <t>ENSCO TRADING (Albania)</t>
  </si>
  <si>
    <t>Ismail Qemali Street, Building 34/1, Apartment 24</t>
  </si>
  <si>
    <t xml:space="preserve">L91819025L </t>
  </si>
  <si>
    <t>ECRB-AL-20240202-001</t>
  </si>
  <si>
    <t>02.02.2024</t>
  </si>
  <si>
    <t>Themistokli Germenji Street, Building No. 1, Municipal Unit No. 2</t>
  </si>
  <si>
    <t>54X-01-101PV-00I</t>
  </si>
  <si>
    <t>USALALTRXXX</t>
  </si>
  <si>
    <t>M11512005P</t>
  </si>
  <si>
    <t>analleshi@abkons.com</t>
  </si>
  <si>
    <t>https://www.spvblue.com</t>
  </si>
  <si>
    <t>ECRB-AL-20240219-001</t>
  </si>
  <si>
    <t>19.02.2024</t>
  </si>
  <si>
    <t xml:space="preserve">COSMOGRAL </t>
  </si>
  <si>
    <t>'Bulevardi Kashar'' Street, Yzberisht, Kashar Administrative Unit</t>
  </si>
  <si>
    <t>54X-10S-1001-C7V</t>
  </si>
  <si>
    <t>FEFAALTRXXX</t>
  </si>
  <si>
    <t>L71420011J</t>
  </si>
  <si>
    <t xml:space="preserve">oliver.shtylla@cosmogral.al, info@cosmogral.al, festim.shtylla@cosmogral.al </t>
  </si>
  <si>
    <t>www.Cosmogral.al</t>
  </si>
  <si>
    <t>ECRB-AL-20240411-001</t>
  </si>
  <si>
    <t>11.04.2024</t>
  </si>
  <si>
    <t>PROTERGIA ENERGY ALBANIA</t>
  </si>
  <si>
    <t>Kavaja Street, Building 4, 6th Floor, Apartment 32</t>
  </si>
  <si>
    <t>54X-100-1001-PRA</t>
  </si>
  <si>
    <t>NCBAAL TXXXXX</t>
  </si>
  <si>
    <t>M22018030O</t>
  </si>
  <si>
    <t>marsel.zhupa@yahoo.com</t>
  </si>
  <si>
    <t>www.protergia.gr</t>
  </si>
  <si>
    <t>ECRB-AL-20240607-001</t>
  </si>
  <si>
    <t>07.06.2024</t>
  </si>
  <si>
    <t>Yildirim Energji Europe Albania</t>
  </si>
  <si>
    <t>“Dervish Hima” Street, Ambasador Building 3, 1st Floor, Apartment 3</t>
  </si>
  <si>
    <t>54X-YEEA-5555511T</t>
  </si>
  <si>
    <t>M12107031P</t>
  </si>
  <si>
    <t>bers.hado@balfin.al</t>
  </si>
  <si>
    <t>Yilidirimenergy.com</t>
  </si>
  <si>
    <t>ECRB-AL-20240619-001</t>
  </si>
  <si>
    <t>19.06.2024</t>
  </si>
  <si>
    <t>MFT ENERGY KOSOVO, Branch of a Foreign Company</t>
  </si>
  <si>
    <t>Branch of a Foreign Company</t>
  </si>
  <si>
    <t>“Ibrahim Rugova” Street, Sky Tower, 9th Floor, Office No. 91, Tirana</t>
  </si>
  <si>
    <t>54X-MFTENER-223V</t>
  </si>
  <si>
    <t>M32317021U</t>
  </si>
  <si>
    <t>al_pwc_albania@pwc.com</t>
  </si>
  <si>
    <t>https://mft-energy.com/</t>
  </si>
  <si>
    <t>ECRB-AL-20240628-001</t>
  </si>
  <si>
    <t>28.06.2024</t>
  </si>
  <si>
    <t>Alb Energy Trade</t>
  </si>
  <si>
    <t>“Kajo Karafil” Street, Property 2/423+1-6, Tirana</t>
  </si>
  <si>
    <t>54X-I01-AE-10-TZ</t>
  </si>
  <si>
    <t>M22127044J</t>
  </si>
  <si>
    <t>finance@novasolar.com.al</t>
  </si>
  <si>
    <t>ECRB-AL-20240704-001</t>
  </si>
  <si>
    <t>04.07.2024</t>
  </si>
  <si>
    <t>Nova Solar System</t>
  </si>
  <si>
    <t>“Kajo Karafili” Street, Property No. 2/423+1-6, Tirana</t>
  </si>
  <si>
    <t>54X-NSS100-2401X</t>
  </si>
  <si>
    <t>M11824016H</t>
  </si>
  <si>
    <t>info@novasolar.com.al , finance@novasolar.com.al</t>
  </si>
  <si>
    <t>ECRB-AL-20240716-001</t>
  </si>
  <si>
    <t>16.07.2024</t>
  </si>
  <si>
    <t>Bilal Sina Street, Salillari Building, Tirana</t>
  </si>
  <si>
    <t>54X-1007-200112M</t>
  </si>
  <si>
    <t>M21528006M</t>
  </si>
  <si>
    <t>bstarova@salillari.al</t>
  </si>
  <si>
    <t>www.en-commodities.com</t>
  </si>
  <si>
    <t>ECRB-AL-20240726-001</t>
  </si>
  <si>
    <t>26.07.2024</t>
  </si>
  <si>
    <t>5GX ENERGY</t>
  </si>
  <si>
    <t>"Gafurr Muco" Neighborhood, Industrial Zone No. 1, Property No. 13/131, Cadastral Zone No. 8572, Lushnje</t>
  </si>
  <si>
    <t>Lushnje</t>
  </si>
  <si>
    <t>54X-555-GX-9999Y</t>
  </si>
  <si>
    <t>TIRBALTR</t>
  </si>
  <si>
    <t>M24527403N</t>
  </si>
  <si>
    <t>5gxenergy@gmail.com</t>
  </si>
  <si>
    <t>ECRB-AL-20241121-001</t>
  </si>
  <si>
    <t>21.11.2024</t>
  </si>
  <si>
    <t>JUANA company</t>
  </si>
  <si>
    <t>Orenjë Municipality, Orenjë Street, Hydroelectric Power Plant (HPP), Cadastral Zone No. 2829, Property Nos. 672 and 1203, 25 km from Librazhd</t>
  </si>
  <si>
    <t>Elbasan</t>
  </si>
  <si>
    <t>54X-2024-11-HOJ4</t>
  </si>
  <si>
    <t>K48210601P</t>
  </si>
  <si>
    <t>kocizija@hotmail.com</t>
  </si>
  <si>
    <t>ECRB-AL-20241203-001</t>
  </si>
  <si>
    <t>03.12.2024</t>
  </si>
  <si>
    <t>GreeNNat Solar Park Ballsh</t>
  </si>
  <si>
    <t>"Mehmet Shehu" Street, Property No. 205/1, Cadastral Zone No. 1090, Fier, Ballsh</t>
  </si>
  <si>
    <t>Ballsh</t>
  </si>
  <si>
    <t>54X-53535-22-101</t>
  </si>
  <si>
    <t>M27511801Q</t>
  </si>
  <si>
    <t>Aida.maho@infotelecom.al</t>
  </si>
  <si>
    <t>ECRB-AL-20241221-001</t>
  </si>
  <si>
    <t>21.12.2024</t>
  </si>
  <si>
    <t>“AMAL” company</t>
  </si>
  <si>
    <t>Neighborhood No. 01, Kont Urani Street, Durrës</t>
  </si>
  <si>
    <t>54X-123AL-123ALW</t>
  </si>
  <si>
    <t>K08027612N</t>
  </si>
  <si>
    <t xml:space="preserve"> hysnishalla@gmail.com</t>
  </si>
  <si>
    <t>ECRB-AL-20241223-001</t>
  </si>
  <si>
    <t>23.12.2024</t>
  </si>
  <si>
    <t>“HIDROALBANIA ENERGJI” company</t>
  </si>
  <si>
    <t>Shishtavec Unit, Cërnalëvë, Kukës</t>
  </si>
  <si>
    <t>54X-25HAL-2525-O</t>
  </si>
  <si>
    <t>K98420202O</t>
  </si>
  <si>
    <t xml:space="preserve">hidroalbania_k@hotmail.com  </t>
  </si>
  <si>
    <t>ECRB-AL-20241211-001</t>
  </si>
  <si>
    <t>11.12.2024</t>
  </si>
  <si>
    <t>Favina 1 company</t>
  </si>
  <si>
    <t>Vithkuq Hydroelectric Power Plant, Vithkuq, Korçë</t>
  </si>
  <si>
    <t>Korçë</t>
  </si>
  <si>
    <t>54X-L-11FAV0101R</t>
  </si>
  <si>
    <t>K54624001I</t>
  </si>
  <si>
    <t>Source: ERE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</si>
</sst>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8">
    <numFmt numFmtId="5" formatCode="&quot;$&quot;#,##0_);\(&quot;$&quot;#,##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(* #,##0.0_);_(* \(#,##0.0\);_(* &quot;-&quot;?_);@_)"/>
    <numFmt numFmtId="178" formatCode="_-* #,##0.00_-;\-* #,##0.00_-;_-* &quot;-&quot;??_-;_-@_-"/>
    <numFmt numFmtId="179" formatCode="_-* #,##0.00\ _K_č_-;\-* #,##0.00\ _K_č_-;_-* &quot;-&quot;??\ _K_č_-;_-@_-"/>
    <numFmt numFmtId="180" formatCode="_-* #,##0_L_e_k_-;\-* #,##0_L_e_k_-;_-* &quot;-&quot;??_L_e_k_-;_-@_-"/>
    <numFmt numFmtId="181" formatCode="[$-809]dd\ mmmm\ yyyy"/>
    <numFmt numFmtId="182" formatCode="_-* #,##0.0_-;\-* #,##0.0_-;_-* &quot;-&quot;??_-;_-@_-"/>
    <numFmt numFmtId="183" formatCode="_-* #,##0.00_L_e_k_-;\-* #,##0.00_L_e_k_-;_-* &quot;-&quot;??_L_e_k_-;_-@_-"/>
    <numFmt numFmtId="184" formatCode="_(* #,##0_);_(* \(#,##0\);_(* &quot;-&quot;??_);_(@_)"/>
    <numFmt numFmtId="185" formatCode="&quot; &quot;#,##0.00&quot;    &quot;;&quot;-&quot;#,##0.00&quot;    &quot;;&quot; -&quot;00&quot;    &quot;;&quot; &quot;@&quot; &quot;"/>
    <numFmt numFmtId="186" formatCode="_-* #,##0_-;\-* #,##0_-;_-* &quot;-&quot;??_-;_-@_-"/>
    <numFmt numFmtId="187" formatCode="0.0%"/>
    <numFmt numFmtId="188" formatCode="_-[$€]\ * #,##0.00_-;\-[$€]\ * #,##0.00_-;_-[$€]\ * &quot;-&quot;??_-;_-@_-"/>
    <numFmt numFmtId="189" formatCode="#,##0.00%;\(#,##0.00%\);\-"/>
    <numFmt numFmtId="190" formatCode="#,##0.00;\(#,##0.00\);\-"/>
    <numFmt numFmtId="191" formatCode="[&gt;0.05]#,##0;[&lt;=-0.05]\(#,##0\);\-"/>
    <numFmt numFmtId="192" formatCode="&quot;£&quot;#,##0.00;[Red]\-&quot;£&quot;#,##0.00"/>
    <numFmt numFmtId="193" formatCode="0%_);\(0%\)"/>
    <numFmt numFmtId="194" formatCode="d\-m\-yyyy;@"/>
    <numFmt numFmtId="195" formatCode="dd\.mm\.yyyy;@"/>
    <numFmt numFmtId="196" formatCode="0.0"/>
    <numFmt numFmtId="197" formatCode="#,##0.0"/>
    <numFmt numFmtId="198" formatCode="#,##0.000"/>
    <numFmt numFmtId="199" formatCode="_(* #,##0.0_);_(* \(#,##0.0\);_(* &quot;-&quot;??_);_(@_)"/>
    <numFmt numFmtId="200" formatCode="_(* #,##0.000_);_(* \(#,##0.000\);_(* &quot;-&quot;??_);_(@_)"/>
    <numFmt numFmtId="201" formatCode="0.000"/>
    <numFmt numFmtId="202" formatCode="&quot;$&quot;#,##0.00"/>
    <numFmt numFmtId="203" formatCode="_(* #,##0.0000_);_(* \(#,##0.0000\);_(* &quot;-&quot;????_);_(@_)"/>
    <numFmt numFmtId="204" formatCode="dd&quot;/&quot;mm&quot;/&quot;yyyy"/>
    <numFmt numFmtId="205" formatCode="0.0000"/>
    <numFmt numFmtId="206" formatCode="_-* #,##0.0000_-;\-* #,##0.0000_-;_-* &quot;-&quot;????_-;_-@_-"/>
    <numFmt numFmtId="207" formatCode="_(* #,##0.000000_);_(* \(#,##0.000000\);_(* &quot;-&quot;??_);_(@_)"/>
    <numFmt numFmtId="208" formatCode="_(* #,##0.0000_);_(* \(#,##0.0000\);_(* &quot;-&quot;??_);_(@_)"/>
  </numFmts>
  <fonts count="152">
    <font>
      <sz val="11"/>
      <color theme="1"/>
      <name val="Calibri"/>
      <charset val="134"/>
      <scheme val="minor"/>
    </font>
    <font>
      <sz val="12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rgb="FF0070C0"/>
      <name val="Times New Roman"/>
      <charset val="134"/>
    </font>
    <font>
      <b/>
      <sz val="16"/>
      <name val="Times New Roman"/>
      <charset val="134"/>
    </font>
    <font>
      <b/>
      <sz val="12"/>
      <name val="Times New Roman"/>
      <charset val="134"/>
    </font>
    <font>
      <b/>
      <sz val="11"/>
      <color rgb="FF000000"/>
      <name val="Times New Roman"/>
      <charset val="134"/>
    </font>
    <font>
      <b/>
      <sz val="11"/>
      <name val="Times New Roman"/>
      <charset val="134"/>
    </font>
    <font>
      <b/>
      <sz val="11"/>
      <color rgb="FF0070C0"/>
      <name val="Times New Roman"/>
      <charset val="134"/>
    </font>
    <font>
      <u/>
      <sz val="11"/>
      <color theme="10"/>
      <name val="Calibri"/>
      <charset val="134"/>
      <scheme val="minor"/>
    </font>
    <font>
      <b/>
      <u/>
      <sz val="10"/>
      <color theme="1"/>
      <name val="Times New Roman"/>
      <charset val="134"/>
    </font>
    <font>
      <b/>
      <u/>
      <sz val="11"/>
      <color rgb="FF0070C0"/>
      <name val="Times New Roman"/>
      <charset val="134"/>
    </font>
    <font>
      <b/>
      <u/>
      <sz val="11"/>
      <color theme="10"/>
      <name val="Times New Roman"/>
      <charset val="134"/>
    </font>
    <font>
      <b/>
      <sz val="14"/>
      <color theme="3"/>
      <name val="Times New Roman"/>
      <charset val="134"/>
    </font>
    <font>
      <b/>
      <sz val="11"/>
      <color theme="1"/>
      <name val="Times New Roman"/>
      <charset val="134"/>
    </font>
    <font>
      <b/>
      <i/>
      <u/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name val="Calibri"/>
      <charset val="134"/>
      <scheme val="minor"/>
    </font>
    <font>
      <b/>
      <i/>
      <u/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Calibri"/>
      <charset val="134"/>
      <scheme val="minor"/>
    </font>
    <font>
      <sz val="12"/>
      <color theme="1"/>
      <name val="Calibri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b/>
      <sz val="16"/>
      <color rgb="FFFF0000"/>
      <name val="Times New Roman"/>
      <charset val="134"/>
    </font>
    <font>
      <sz val="16"/>
      <color theme="1"/>
      <name val="Times New Roman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sz val="12"/>
      <color rgb="FFFF0000"/>
      <name val="Times New Roman"/>
      <charset val="134"/>
    </font>
    <font>
      <b/>
      <i/>
      <u/>
      <sz val="12"/>
      <color theme="3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8"/>
      <color theme="1"/>
      <name val="Times New Roman"/>
      <charset val="134"/>
    </font>
    <font>
      <sz val="10"/>
      <name val="Tahoma"/>
      <charset val="161"/>
    </font>
    <font>
      <sz val="11"/>
      <color rgb="FFFF0000"/>
      <name val="Times New Roman"/>
      <charset val="134"/>
    </font>
    <font>
      <b/>
      <u/>
      <sz val="10"/>
      <color rgb="FFFF0000"/>
      <name val="Times New Roman"/>
      <charset val="134"/>
    </font>
    <font>
      <b/>
      <i/>
      <u/>
      <sz val="8"/>
      <color theme="3"/>
      <name val="Times New Roman"/>
      <charset val="134"/>
    </font>
    <font>
      <b/>
      <sz val="10"/>
      <color rgb="FFFF0000"/>
      <name val="Times New Roman"/>
      <charset val="134"/>
    </font>
    <font>
      <sz val="8"/>
      <color theme="1"/>
      <name val="Times New Roman"/>
      <charset val="134"/>
    </font>
    <font>
      <b/>
      <i/>
      <sz val="8"/>
      <name val="Times New Roman"/>
      <charset val="134"/>
    </font>
    <font>
      <sz val="8"/>
      <name val="Times New Roman"/>
      <charset val="134"/>
    </font>
    <font>
      <i/>
      <sz val="8"/>
      <name val="Times New Roman"/>
      <charset val="134"/>
    </font>
    <font>
      <b/>
      <sz val="8"/>
      <name val="Times New Roman"/>
      <charset val="134"/>
    </font>
    <font>
      <b/>
      <i/>
      <u/>
      <sz val="8"/>
      <color theme="1"/>
      <name val="Times New Roman"/>
      <charset val="134"/>
    </font>
    <font>
      <b/>
      <sz val="10"/>
      <color indexed="8"/>
      <name val="Times New Roman"/>
      <charset val="134"/>
    </font>
    <font>
      <b/>
      <i/>
      <sz val="12"/>
      <name val="Times New Roman"/>
      <charset val="134"/>
    </font>
    <font>
      <b/>
      <sz val="9"/>
      <color theme="1"/>
      <name val="Times New Roman"/>
      <charset val="134"/>
    </font>
    <font>
      <b/>
      <i/>
      <u/>
      <sz val="11"/>
      <color theme="3"/>
      <name val="Times New Roman"/>
      <charset val="134"/>
    </font>
    <font>
      <b/>
      <sz val="11"/>
      <color indexed="8"/>
      <name val="Times New Roman"/>
      <charset val="134"/>
    </font>
    <font>
      <b/>
      <sz val="12"/>
      <color indexed="8"/>
      <name val="Times New Roman"/>
      <charset val="134"/>
    </font>
    <font>
      <sz val="9"/>
      <color theme="1"/>
      <name val="Times New Roman"/>
      <charset val="134"/>
    </font>
    <font>
      <b/>
      <sz val="20"/>
      <color theme="1"/>
      <name val="Times New Roman"/>
      <charset val="134"/>
    </font>
    <font>
      <b/>
      <sz val="11"/>
      <color theme="1"/>
      <name val="Calibri"/>
      <charset val="134"/>
      <scheme val="minor"/>
    </font>
    <font>
      <b/>
      <sz val="11"/>
      <color rgb="FF0070C0"/>
      <name val="Calibri"/>
      <charset val="134"/>
      <scheme val="minor"/>
    </font>
    <font>
      <b/>
      <sz val="11"/>
      <color theme="4" tint="-0.249977111117893"/>
      <name val="Calibri"/>
      <charset val="134"/>
      <scheme val="minor"/>
    </font>
    <font>
      <b/>
      <sz val="1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i/>
      <sz val="11"/>
      <color theme="1"/>
      <name val="Calibri"/>
      <charset val="134"/>
      <scheme val="minor"/>
    </font>
    <font>
      <b/>
      <i/>
      <u/>
      <sz val="22"/>
      <color theme="3"/>
      <name val="Times New Roman"/>
      <charset val="134"/>
    </font>
    <font>
      <sz val="8"/>
      <color theme="1"/>
      <name val="Calibri"/>
      <charset val="134"/>
      <scheme val="minor"/>
    </font>
    <font>
      <sz val="8"/>
      <name val="Calibri"/>
      <charset val="134"/>
      <scheme val="minor"/>
    </font>
    <font>
      <sz val="8"/>
      <color rgb="FFC00000"/>
      <name val="Calibri"/>
      <charset val="134"/>
      <scheme val="minor"/>
    </font>
    <font>
      <b/>
      <sz val="14"/>
      <color theme="1"/>
      <name val="Times New Roman"/>
      <charset val="134"/>
    </font>
    <font>
      <sz val="8"/>
      <color rgb="FFFF0000"/>
      <name val="Calibri"/>
      <charset val="134"/>
      <scheme val="minor"/>
    </font>
    <font>
      <sz val="10"/>
      <color theme="1"/>
      <name val="Calibri"/>
      <charset val="134"/>
      <scheme val="minor"/>
    </font>
    <font>
      <i/>
      <sz val="8"/>
      <color theme="1"/>
      <name val="Times New Roman"/>
      <charset val="134"/>
    </font>
    <font>
      <b/>
      <sz val="8"/>
      <color theme="3"/>
      <name val="Times New Roman"/>
      <charset val="134"/>
    </font>
    <font>
      <b/>
      <sz val="18"/>
      <color rgb="FF000000"/>
      <name val="Calibri"/>
      <charset val="134"/>
      <scheme val="minor"/>
    </font>
    <font>
      <b/>
      <sz val="8"/>
      <color indexed="8"/>
      <name val="Times New Roman"/>
      <charset val="134"/>
    </font>
    <font>
      <b/>
      <sz val="13"/>
      <color theme="1"/>
      <name val="Times New Roman"/>
      <charset val="134"/>
    </font>
    <font>
      <b/>
      <sz val="8"/>
      <color rgb="FFFF0000"/>
      <name val="Times New Roman"/>
      <charset val="134"/>
    </font>
    <font>
      <b/>
      <i/>
      <u/>
      <sz val="13"/>
      <color theme="1"/>
      <name val="Times New Roman"/>
      <charset val="134"/>
    </font>
    <font>
      <b/>
      <i/>
      <sz val="8"/>
      <color indexed="8"/>
      <name val="Times New Roman"/>
      <charset val="134"/>
    </font>
    <font>
      <b/>
      <i/>
      <u/>
      <sz val="10"/>
      <color theme="3"/>
      <name val="Times New Roman"/>
      <charset val="134"/>
    </font>
    <font>
      <sz val="7"/>
      <color theme="1"/>
      <name val="Times New Roman"/>
      <charset val="134"/>
    </font>
    <font>
      <sz val="7"/>
      <name val="Times New Roman"/>
      <charset val="134"/>
    </font>
    <font>
      <b/>
      <sz val="7"/>
      <color theme="1"/>
      <name val="Times New Roman"/>
      <charset val="134"/>
    </font>
    <font>
      <b/>
      <sz val="7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rgb="FFFF0000"/>
      <name val="Times New Roman"/>
      <charset val="134"/>
    </font>
    <font>
      <sz val="10"/>
      <name val="Arial"/>
      <charset val="134"/>
    </font>
    <font>
      <b/>
      <sz val="14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Arial"/>
      <charset val="134"/>
    </font>
    <font>
      <i/>
      <sz val="11"/>
      <name val="Times New Roman"/>
      <charset val="134"/>
    </font>
    <font>
      <i/>
      <sz val="11"/>
      <color indexed="10"/>
      <name val="Times New Roman"/>
      <charset val="134"/>
    </font>
    <font>
      <sz val="11"/>
      <color indexed="10"/>
      <name val="Times New Roman"/>
      <charset val="134"/>
    </font>
    <font>
      <sz val="11"/>
      <color indexed="10"/>
      <name val="Arial"/>
      <charset val="134"/>
    </font>
    <font>
      <sz val="12"/>
      <color indexed="8"/>
      <name val="Times New Roman"/>
      <charset val="134"/>
    </font>
    <font>
      <b/>
      <sz val="14"/>
      <color rgb="FFFF0000"/>
      <name val="Times New Roman"/>
      <charset val="134"/>
    </font>
    <font>
      <b/>
      <sz val="8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4"/>
      <name val="Calibri"/>
      <charset val="134"/>
    </font>
    <font>
      <b/>
      <sz val="8"/>
      <name val="Calibri"/>
      <charset val="134"/>
    </font>
    <font>
      <sz val="10"/>
      <name val="Calibri"/>
      <charset val="134"/>
    </font>
    <font>
      <b/>
      <sz val="12"/>
      <name val="Calibri"/>
      <charset val="134"/>
    </font>
    <font>
      <b/>
      <sz val="10"/>
      <color theme="1"/>
      <name val="Calibri"/>
      <charset val="134"/>
      <scheme val="minor"/>
    </font>
    <font>
      <i/>
      <sz val="12"/>
      <name val="Times New Roman"/>
      <charset val="134"/>
    </font>
    <font>
      <b/>
      <i/>
      <sz val="12"/>
      <color theme="1"/>
      <name val="Times New Roman"/>
      <charset val="134"/>
    </font>
    <font>
      <b/>
      <sz val="12"/>
      <color theme="0"/>
      <name val="Times New Roman"/>
      <charset val="134"/>
    </font>
    <font>
      <sz val="12"/>
      <color theme="0"/>
      <name val="Times New Roman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134"/>
      <scheme val="minor"/>
    </font>
    <font>
      <sz val="18"/>
      <color theme="3"/>
      <name val="Cambria"/>
      <charset val="134"/>
      <scheme val="major"/>
    </font>
    <font>
      <i/>
      <sz val="11"/>
      <color rgb="FF7F7F7F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134"/>
      <scheme val="minor"/>
    </font>
    <font>
      <sz val="11"/>
      <color theme="0"/>
      <name val="Calibri"/>
      <charset val="0"/>
      <scheme val="minor"/>
    </font>
    <font>
      <sz val="9"/>
      <name val="Arial"/>
      <charset val="134"/>
    </font>
    <font>
      <b/>
      <sz val="9"/>
      <color indexed="24"/>
      <name val="Arial"/>
      <charset val="134"/>
    </font>
    <font>
      <sz val="10"/>
      <color theme="1"/>
      <name val="Arial"/>
      <charset val="134"/>
    </font>
    <font>
      <sz val="11"/>
      <color theme="1"/>
      <name val="Calibri"/>
      <charset val="238"/>
      <scheme val="minor"/>
    </font>
    <font>
      <b/>
      <sz val="10"/>
      <color indexed="8"/>
      <name val="Arial"/>
      <charset val="238"/>
    </font>
    <font>
      <sz val="10"/>
      <color indexed="8"/>
      <name val="Arial"/>
      <charset val="238"/>
    </font>
    <font>
      <i/>
      <sz val="10"/>
      <color indexed="8"/>
      <name val="Arial"/>
      <charset val="238"/>
    </font>
    <font>
      <sz val="12"/>
      <color theme="1"/>
      <name val="Calibri"/>
      <charset val="238"/>
      <scheme val="minor"/>
    </font>
    <font>
      <sz val="11"/>
      <color indexed="8"/>
      <name val="Calibri"/>
      <charset val="134"/>
    </font>
    <font>
      <sz val="11"/>
      <color rgb="FF000000"/>
      <name val="Calibri"/>
      <charset val="134"/>
    </font>
    <font>
      <b/>
      <sz val="10"/>
      <name val="Arial"/>
      <charset val="134"/>
    </font>
    <font>
      <b/>
      <i/>
      <sz val="9.95"/>
      <color indexed="8"/>
      <name val="Arial"/>
      <charset val="134"/>
    </font>
    <font>
      <sz val="11"/>
      <color indexed="8"/>
      <name val="Calibri"/>
      <charset val="134"/>
      <scheme val="minor"/>
    </font>
    <font>
      <sz val="11"/>
      <color indexed="17"/>
      <name val="Calibri"/>
      <charset val="134"/>
    </font>
    <font>
      <u/>
      <sz val="10"/>
      <color indexed="12"/>
      <name val="Arial"/>
      <charset val="204"/>
    </font>
    <font>
      <sz val="10"/>
      <color indexed="46"/>
      <name val="Arial"/>
      <charset val="238"/>
    </font>
    <font>
      <b/>
      <sz val="10"/>
      <color indexed="46"/>
      <name val="Arial"/>
      <charset val="238"/>
    </font>
    <font>
      <sz val="11"/>
      <color rgb="FF9C6500"/>
      <name val="Calibri"/>
      <charset val="134"/>
      <scheme val="minor"/>
    </font>
    <font>
      <sz val="10"/>
      <color indexed="8"/>
      <name val="MS Sans Serif"/>
      <charset val="134"/>
    </font>
    <font>
      <sz val="10"/>
      <color rgb="FF000000"/>
      <name val="Arial"/>
      <charset val="134"/>
    </font>
    <font>
      <sz val="12"/>
      <name val="Arial"/>
      <charset val="134"/>
    </font>
    <font>
      <sz val="10"/>
      <name val="Arial"/>
      <charset val="238"/>
    </font>
    <font>
      <sz val="11"/>
      <color indexed="8"/>
      <name val="Calibri"/>
      <charset val="238"/>
    </font>
    <font>
      <sz val="9"/>
      <color theme="1"/>
      <name val="Calibri"/>
      <charset val="134"/>
      <scheme val="minor"/>
    </font>
    <font>
      <sz val="11"/>
      <color indexed="17"/>
      <name val="Calibri"/>
      <charset val="238"/>
    </font>
    <font>
      <sz val="10"/>
      <color indexed="8"/>
      <name val="Arial"/>
      <charset val="134"/>
    </font>
    <font>
      <sz val="10"/>
      <color indexed="43"/>
      <name val="Arial"/>
      <charset val="238"/>
    </font>
    <font>
      <b/>
      <sz val="18"/>
      <color theme="3"/>
      <name val="Cambria"/>
      <charset val="134"/>
      <scheme val="major"/>
    </font>
    <font>
      <b/>
      <sz val="11"/>
      <color rgb="FFFF0000"/>
      <name val="Times New Roman"/>
      <charset val="134"/>
    </font>
    <font>
      <b/>
      <sz val="9"/>
      <name val="Tahoma"/>
      <charset val="134"/>
    </font>
    <font>
      <sz val="9"/>
      <name val="Tahoma"/>
      <charset val="134"/>
    </font>
  </fonts>
  <fills count="54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63377788629"/>
        <bgColor indexed="64"/>
      </patternFill>
    </fill>
    <fill>
      <patternFill patternType="solid">
        <fgColor theme="5" tint="0.59996337778862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9"/>
        <bgColor indexed="64"/>
      </patternFill>
    </fill>
  </fills>
  <borders count="1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theme="1"/>
      </top>
      <bottom style="medium">
        <color auto="1"/>
      </bottom>
      <diagonal/>
    </border>
    <border>
      <left/>
      <right style="medium">
        <color theme="1"/>
      </right>
      <top style="medium">
        <color theme="1"/>
      </top>
      <bottom style="medium">
        <color auto="1"/>
      </bottom>
      <diagonal/>
    </border>
    <border>
      <left style="medium">
        <color auto="1"/>
      </left>
      <right style="medium">
        <color theme="1"/>
      </right>
      <top style="medium">
        <color auto="1"/>
      </top>
      <bottom/>
      <diagonal/>
    </border>
    <border>
      <left style="medium">
        <color auto="1"/>
      </left>
      <right style="medium">
        <color theme="1"/>
      </right>
      <top/>
      <bottom style="medium">
        <color auto="1"/>
      </bottom>
      <diagonal/>
    </border>
    <border>
      <left style="medium">
        <color theme="1"/>
      </left>
      <right/>
      <top style="medium">
        <color auto="1"/>
      </top>
      <bottom/>
      <diagonal/>
    </border>
    <border>
      <left style="medium">
        <color theme="1"/>
      </left>
      <right/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24"/>
      </bottom>
      <diagonal/>
    </border>
  </borders>
  <cellStyleXfs count="48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center"/>
    </xf>
    <xf numFmtId="0" fontId="0" fillId="10" borderId="109" applyNumberFormat="0" applyFont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110" applyNumberFormat="0" applyFill="0" applyAlignment="0" applyProtection="0"/>
    <xf numFmtId="0" fontId="109" fillId="0" borderId="111" applyNumberFormat="0" applyFill="0" applyAlignment="0" applyProtection="0"/>
    <xf numFmtId="0" fontId="110" fillId="0" borderId="112" applyNumberFormat="0" applyFill="0" applyAlignment="0" applyProtection="0"/>
    <xf numFmtId="0" fontId="110" fillId="0" borderId="0" applyNumberFormat="0" applyFill="0" applyBorder="0" applyAlignment="0" applyProtection="0"/>
    <xf numFmtId="0" fontId="111" fillId="34" borderId="113" applyNumberFormat="0" applyAlignment="0" applyProtection="0"/>
    <xf numFmtId="0" fontId="112" fillId="35" borderId="114" applyNumberFormat="0" applyAlignment="0" applyProtection="0"/>
    <xf numFmtId="0" fontId="113" fillId="35" borderId="113" applyNumberFormat="0" applyAlignment="0" applyProtection="0"/>
    <xf numFmtId="0" fontId="114" fillId="36" borderId="115" applyNumberFormat="0" applyAlignment="0" applyProtection="0"/>
    <xf numFmtId="0" fontId="115" fillId="0" borderId="116" applyNumberFormat="0" applyFill="0" applyAlignment="0" applyProtection="0"/>
    <xf numFmtId="0" fontId="55" fillId="0" borderId="117" applyNumberFormat="0" applyFill="0" applyAlignment="0" applyProtection="0"/>
    <xf numFmtId="0" fontId="116" fillId="37" borderId="0" applyNumberFormat="0" applyBorder="0" applyAlignment="0" applyProtection="0"/>
    <xf numFmtId="0" fontId="117" fillId="38" borderId="0" applyNumberFormat="0" applyBorder="0" applyAlignment="0" applyProtection="0"/>
    <xf numFmtId="0" fontId="118" fillId="39" borderId="0" applyNumberFormat="0" applyBorder="0" applyAlignment="0" applyProtection="0">
      <alignment vertical="center"/>
    </xf>
    <xf numFmtId="0" fontId="119" fillId="40" borderId="0" applyNumberFormat="0" applyBorder="0" applyAlignment="0" applyProtection="0"/>
    <xf numFmtId="0" fontId="0" fillId="41" borderId="0" applyNumberFormat="0" applyBorder="0" applyAlignment="0" applyProtection="0"/>
    <xf numFmtId="0" fontId="0" fillId="7" borderId="0" applyNumberFormat="0" applyBorder="0" applyAlignment="0" applyProtection="0"/>
    <xf numFmtId="0" fontId="120" fillId="42" borderId="0" applyNumberFormat="0" applyBorder="0" applyAlignment="0" applyProtection="0">
      <alignment vertical="center"/>
    </xf>
    <xf numFmtId="0" fontId="119" fillId="43" borderId="0" applyNumberFormat="0" applyBorder="0" applyAlignment="0" applyProtection="0"/>
    <xf numFmtId="0" fontId="0" fillId="44" borderId="0" applyNumberFormat="0" applyBorder="0" applyAlignment="0" applyProtection="0"/>
    <xf numFmtId="0" fontId="0" fillId="13" borderId="0" applyNumberFormat="0" applyBorder="0" applyAlignment="0" applyProtection="0"/>
    <xf numFmtId="0" fontId="120" fillId="32" borderId="0" applyNumberFormat="0" applyBorder="0" applyAlignment="0" applyProtection="0">
      <alignment vertical="center"/>
    </xf>
    <xf numFmtId="0" fontId="119" fillId="45" borderId="0" applyNumberFormat="0" applyBorder="0" applyAlignment="0" applyProtection="0"/>
    <xf numFmtId="0" fontId="0" fillId="46" borderId="0" applyNumberFormat="0" applyBorder="0" applyAlignment="0" applyProtection="0"/>
    <xf numFmtId="0" fontId="0" fillId="33" borderId="0" applyNumberFormat="0" applyBorder="0" applyAlignment="0" applyProtection="0"/>
    <xf numFmtId="0" fontId="120" fillId="4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0" fillId="48" borderId="0" applyNumberFormat="0" applyBorder="0" applyAlignment="0" applyProtection="0"/>
    <xf numFmtId="0" fontId="0" fillId="2" borderId="0" applyNumberFormat="0" applyBorder="0" applyAlignment="0" applyProtection="0"/>
    <xf numFmtId="0" fontId="120" fillId="17" borderId="0" applyNumberFormat="0" applyBorder="0" applyAlignment="0" applyProtection="0">
      <alignment vertical="center"/>
    </xf>
    <xf numFmtId="0" fontId="119" fillId="49" borderId="0" applyNumberFormat="0" applyBorder="0" applyAlignment="0" applyProtection="0"/>
    <xf numFmtId="0" fontId="0" fillId="50" borderId="0" applyNumberFormat="0" applyBorder="0" applyAlignment="0" applyProtection="0"/>
    <xf numFmtId="0" fontId="0" fillId="9" borderId="0" applyNumberFormat="0" applyBorder="0" applyAlignment="0" applyProtection="0"/>
    <xf numFmtId="0" fontId="120" fillId="24" borderId="0" applyNumberFormat="0" applyBorder="0" applyAlignment="0" applyProtection="0">
      <alignment vertical="center"/>
    </xf>
    <xf numFmtId="0" fontId="119" fillId="29" borderId="0" applyNumberFormat="0" applyBorder="0" applyAlignment="0" applyProtection="0"/>
    <xf numFmtId="0" fontId="0" fillId="51" borderId="0" applyNumberFormat="0" applyBorder="0" applyAlignment="0" applyProtection="0"/>
    <xf numFmtId="0" fontId="0" fillId="12" borderId="0" applyNumberFormat="0" applyBorder="0" applyAlignment="0" applyProtection="0"/>
    <xf numFmtId="0" fontId="120" fillId="16" borderId="0" applyNumberFormat="0" applyBorder="0" applyAlignment="0" applyProtection="0">
      <alignment vertical="center"/>
    </xf>
    <xf numFmtId="0" fontId="119" fillId="42" borderId="0" applyNumberFormat="0" applyBorder="0" applyAlignment="0" applyProtection="0"/>
    <xf numFmtId="0" fontId="119" fillId="32" borderId="0" applyNumberFormat="0" applyBorder="0" applyAlignment="0" applyProtection="0"/>
    <xf numFmtId="0" fontId="119" fillId="4" borderId="0" applyNumberFormat="0" applyBorder="0" applyAlignment="0" applyProtection="0"/>
    <xf numFmtId="0" fontId="119" fillId="17" borderId="0" applyNumberFormat="0" applyBorder="0" applyAlignment="0" applyProtection="0"/>
    <xf numFmtId="0" fontId="119" fillId="24" borderId="0" applyNumberFormat="0" applyBorder="0" applyAlignment="0" applyProtection="0"/>
    <xf numFmtId="0" fontId="119" fillId="16" borderId="0" applyNumberFormat="0" applyBorder="0" applyAlignment="0" applyProtection="0"/>
    <xf numFmtId="177" fontId="121" fillId="0" borderId="0" applyAlignment="0" applyProtection="0"/>
    <xf numFmtId="49" fontId="122" fillId="0" borderId="118" applyNumberFormat="0" applyAlignment="0" applyProtection="0">
      <alignment horizontal="left" wrapText="1"/>
    </xf>
    <xf numFmtId="43" fontId="123" fillId="0" borderId="0" applyFont="0" applyFill="0" applyBorder="0" applyAlignment="0" applyProtection="0"/>
    <xf numFmtId="178" fontId="123" fillId="0" borderId="0" applyFont="0" applyFill="0" applyBorder="0" applyAlignment="0" applyProtection="0"/>
    <xf numFmtId="179" fontId="124" fillId="0" borderId="0" applyFont="0" applyFill="0" applyBorder="0" applyAlignment="0" applyProtection="0"/>
    <xf numFmtId="0" fontId="125" fillId="0" borderId="0" applyFill="0" applyBorder="0" applyProtection="0">
      <alignment vertical="center"/>
    </xf>
    <xf numFmtId="0" fontId="126" fillId="0" borderId="0" applyFill="0" applyBorder="0" applyProtection="0">
      <alignment vertical="center"/>
    </xf>
    <xf numFmtId="0" fontId="127" fillId="0" borderId="0" applyFill="0" applyBorder="0" applyProtection="0">
      <alignment vertical="center"/>
    </xf>
    <xf numFmtId="178" fontId="0" fillId="0" borderId="0" applyFont="0" applyFill="0" applyBorder="0" applyAlignment="0" applyProtection="0"/>
    <xf numFmtId="43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23" fillId="0" borderId="0" applyFont="0" applyFill="0" applyBorder="0" applyAlignment="0" applyProtection="0"/>
    <xf numFmtId="178" fontId="123" fillId="0" borderId="0" applyFont="0" applyFill="0" applyBorder="0" applyAlignment="0" applyProtection="0"/>
    <xf numFmtId="43" fontId="12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12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1" fontId="83" fillId="0" borderId="0" applyFont="0" applyFill="0" applyBorder="0" applyAlignment="0" applyProtection="0"/>
    <xf numFmtId="43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3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84" fontId="83" fillId="0" borderId="0" applyFont="0" applyFill="0" applyBorder="0" applyAlignment="0" applyProtection="0"/>
    <xf numFmtId="0" fontId="130" fillId="0" borderId="0" applyNumberFormat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30" fillId="0" borderId="0" applyNumberFormat="0" applyFont="0" applyFill="0" applyBorder="0" applyAlignment="0" applyProtection="0"/>
    <xf numFmtId="184" fontId="0" fillId="0" borderId="0" applyFont="0" applyFill="0" applyBorder="0" applyAlignment="0" applyProtection="0"/>
    <xf numFmtId="183" fontId="0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184" fontId="0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43" fontId="0" fillId="0" borderId="0" applyFont="0" applyFill="0" applyBorder="0" applyAlignment="0" applyProtection="0"/>
    <xf numFmtId="184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2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43" fontId="0" fillId="0" borderId="0" applyFont="0" applyFill="0" applyBorder="0" applyAlignment="0" applyProtection="0"/>
    <xf numFmtId="185" fontId="130" fillId="0" borderId="0" applyFont="0" applyFill="0" applyBorder="0" applyAlignment="0" applyProtection="0"/>
    <xf numFmtId="178" fontId="0" fillId="0" borderId="0" applyFont="0" applyFill="0" applyBorder="0" applyAlignment="0" applyProtection="0"/>
    <xf numFmtId="181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5" fontId="130" fillId="0" borderId="0" applyFont="0" applyFill="0" applyBorder="0" applyAlignment="0" applyProtection="0"/>
    <xf numFmtId="184" fontId="0" fillId="0" borderId="0" applyFont="0" applyFill="0" applyBorder="0" applyAlignment="0" applyProtection="0"/>
    <xf numFmtId="185" fontId="130" fillId="0" borderId="0" applyFont="0" applyFill="0" applyBorder="0" applyAlignment="0" applyProtection="0"/>
    <xf numFmtId="43" fontId="129" fillId="0" borderId="0" applyFont="0" applyFill="0" applyBorder="0" applyAlignment="0" applyProtection="0"/>
    <xf numFmtId="186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80" fontId="83" fillId="0" borderId="0" applyFont="0" applyFill="0" applyBorder="0" applyAlignment="0" applyProtection="0"/>
    <xf numFmtId="181" fontId="83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131" fillId="0" borderId="0" applyFont="0" applyFill="0" applyBorder="0" applyAlignment="0" applyProtection="0"/>
    <xf numFmtId="178" fontId="131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31" fillId="0" borderId="0" applyFont="0" applyFill="0" applyBorder="0" applyAlignment="0" applyProtection="0"/>
    <xf numFmtId="178" fontId="131" fillId="0" borderId="0" applyFont="0" applyFill="0" applyBorder="0" applyAlignment="0" applyProtection="0"/>
    <xf numFmtId="181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6" fontId="0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129" fillId="0" borderId="0" applyFont="0" applyFill="0" applyBorder="0" applyAlignment="0" applyProtection="0"/>
    <xf numFmtId="184" fontId="83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84" fontId="83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130" fillId="0" borderId="0" applyFont="0" applyFill="0" applyBorder="0" applyAlignment="0" applyProtection="0"/>
    <xf numFmtId="178" fontId="130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87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32" fillId="0" borderId="0" applyFont="0" applyFill="0" applyBorder="0" applyAlignment="0" applyProtection="0"/>
    <xf numFmtId="178" fontId="132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133" fillId="0" borderId="0" applyFont="0" applyFill="0" applyBorder="0" applyAlignment="0" applyProtection="0"/>
    <xf numFmtId="178" fontId="133" fillId="0" borderId="0" applyFont="0" applyFill="0" applyBorder="0" applyAlignment="0" applyProtection="0"/>
    <xf numFmtId="5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5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5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4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3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83" fillId="0" borderId="0" applyFont="0" applyFill="0" applyBorder="0" applyAlignment="0" applyProtection="0"/>
    <xf numFmtId="44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8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0" fontId="134" fillId="52" borderId="0" applyNumberFormat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189" fontId="136" fillId="0" borderId="0" applyFill="0" applyBorder="0" applyProtection="0">
      <alignment horizontal="right" vertical="center"/>
    </xf>
    <xf numFmtId="190" fontId="136" fillId="0" borderId="0" applyFill="0" applyBorder="0" applyProtection="0">
      <alignment horizontal="right" vertical="center"/>
    </xf>
    <xf numFmtId="191" fontId="137" fillId="0" borderId="0" applyFill="0" applyBorder="0" applyProtection="0">
      <alignment horizontal="right" vertical="center"/>
    </xf>
    <xf numFmtId="191" fontId="136" fillId="0" borderId="0" applyFill="0" applyBorder="0" applyProtection="0">
      <alignment horizontal="right" vertical="center"/>
    </xf>
    <xf numFmtId="0" fontId="138" fillId="39" borderId="0" applyNumberFormat="0" applyBorder="0" applyAlignment="0" applyProtection="0"/>
    <xf numFmtId="0" fontId="139" fillId="0" borderId="0"/>
    <xf numFmtId="0" fontId="83" fillId="0" borderId="0"/>
    <xf numFmtId="0" fontId="83" fillId="0" borderId="0"/>
    <xf numFmtId="0" fontId="83" fillId="0" borderId="0"/>
    <xf numFmtId="0" fontId="0" fillId="0" borderId="0"/>
    <xf numFmtId="0" fontId="83" fillId="0" borderId="0"/>
    <xf numFmtId="0" fontId="83" fillId="0" borderId="0"/>
    <xf numFmtId="0" fontId="2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33" fillId="0" borderId="0"/>
    <xf numFmtId="0" fontId="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4" fillId="0" borderId="0"/>
    <xf numFmtId="0" fontId="83" fillId="0" borderId="0"/>
    <xf numFmtId="0" fontId="0" fillId="0" borderId="0"/>
    <xf numFmtId="0" fontId="83" fillId="0" borderId="0"/>
    <xf numFmtId="0" fontId="129" fillId="0" borderId="0"/>
    <xf numFmtId="0" fontId="83" fillId="0" borderId="0"/>
    <xf numFmtId="0" fontId="83" fillId="0" borderId="0"/>
    <xf numFmtId="0" fontId="83" fillId="0" borderId="0"/>
    <xf numFmtId="0" fontId="83" fillId="0" borderId="0">
      <alignment vertical="top"/>
    </xf>
    <xf numFmtId="0" fontId="83" fillId="0" borderId="0"/>
    <xf numFmtId="0" fontId="83" fillId="0" borderId="0"/>
    <xf numFmtId="0" fontId="140" fillId="0" borderId="0" applyNumberFormat="0" applyBorder="0" applyProtection="0"/>
    <xf numFmtId="0" fontId="0" fillId="0" borderId="0"/>
    <xf numFmtId="0" fontId="83" fillId="0" borderId="0"/>
    <xf numFmtId="0" fontId="0" fillId="0" borderId="0"/>
    <xf numFmtId="0" fontId="83" fillId="0" borderId="0"/>
    <xf numFmtId="0" fontId="0" fillId="0" borderId="0"/>
    <xf numFmtId="0" fontId="83" fillId="0" borderId="0"/>
    <xf numFmtId="0" fontId="83" fillId="0" borderId="0"/>
    <xf numFmtId="0" fontId="83" fillId="0" borderId="0">
      <alignment vertical="top"/>
    </xf>
    <xf numFmtId="0" fontId="0" fillId="0" borderId="0"/>
    <xf numFmtId="0" fontId="0" fillId="0" borderId="0"/>
    <xf numFmtId="0" fontId="141" fillId="0" borderId="0">
      <alignment vertical="top"/>
    </xf>
    <xf numFmtId="0" fontId="129" fillId="0" borderId="0"/>
    <xf numFmtId="0" fontId="130" fillId="0" borderId="0"/>
    <xf numFmtId="0" fontId="0" fillId="0" borderId="0"/>
    <xf numFmtId="0" fontId="128" fillId="0" borderId="0"/>
    <xf numFmtId="0" fontId="83" fillId="0" borderId="0"/>
    <xf numFmtId="0" fontId="83" fillId="0" borderId="0"/>
    <xf numFmtId="0" fontId="8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9" fillId="0" borderId="0"/>
    <xf numFmtId="0" fontId="130" fillId="0" borderId="0"/>
    <xf numFmtId="0" fontId="0" fillId="0" borderId="0"/>
    <xf numFmtId="0" fontId="0" fillId="0" borderId="0"/>
    <xf numFmtId="0" fontId="83" fillId="0" borderId="0"/>
    <xf numFmtId="0" fontId="83" fillId="0" borderId="0"/>
    <xf numFmtId="0" fontId="0" fillId="0" borderId="0"/>
    <xf numFmtId="0" fontId="91" fillId="0" borderId="0"/>
    <xf numFmtId="0" fontId="83" fillId="0" borderId="0"/>
    <xf numFmtId="0" fontId="0" fillId="0" borderId="0"/>
    <xf numFmtId="0" fontId="0" fillId="0" borderId="0"/>
    <xf numFmtId="0" fontId="83" fillId="0" borderId="0"/>
    <xf numFmtId="192" fontId="83" fillId="0" borderId="9"/>
    <xf numFmtId="0" fontId="83" fillId="0" borderId="0"/>
    <xf numFmtId="0" fontId="139" fillId="0" borderId="0"/>
    <xf numFmtId="0" fontId="142" fillId="0" borderId="0"/>
    <xf numFmtId="0" fontId="83" fillId="0" borderId="0"/>
    <xf numFmtId="0" fontId="142" fillId="0" borderId="0">
      <alignment vertical="top"/>
    </xf>
    <xf numFmtId="0" fontId="0" fillId="0" borderId="0"/>
    <xf numFmtId="0" fontId="123" fillId="0" borderId="0"/>
    <xf numFmtId="0" fontId="124" fillId="0" borderId="0"/>
    <xf numFmtId="0" fontId="124" fillId="0" borderId="0"/>
    <xf numFmtId="0" fontId="143" fillId="0" borderId="0"/>
    <xf numFmtId="0" fontId="0" fillId="10" borderId="109" applyNumberFormat="0" applyFont="0" applyAlignment="0" applyProtection="0"/>
    <xf numFmtId="191" fontId="125" fillId="0" borderId="0" applyFill="0" applyBorder="0" applyProtection="0">
      <alignment horizontal="right" vertical="center"/>
    </xf>
    <xf numFmtId="191" fontId="126" fillId="0" borderId="0" applyFill="0" applyBorder="0" applyProtection="0">
      <alignment horizontal="right" vertical="center"/>
    </xf>
    <xf numFmtId="0" fontId="125" fillId="0" borderId="0" applyFill="0" applyBorder="0" applyProtection="0">
      <alignment vertical="center"/>
      <protection locked="0"/>
    </xf>
    <xf numFmtId="9" fontId="0" fillId="0" borderId="0" applyFont="0" applyFill="0" applyBorder="0" applyAlignment="0" applyProtection="0"/>
    <xf numFmtId="9" fontId="130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30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133" fillId="0" borderId="0" applyFont="0" applyFill="0" applyBorder="0" applyAlignment="0" applyProtection="0"/>
    <xf numFmtId="10" fontId="126" fillId="0" borderId="0" applyFill="0" applyBorder="0" applyAlignment="0" applyProtection="0">
      <alignment horizontal="right" vertical="center"/>
    </xf>
    <xf numFmtId="9" fontId="142" fillId="0" borderId="0" applyFont="0" applyFill="0" applyBorder="0" applyAlignment="0" applyProtection="0"/>
    <xf numFmtId="9" fontId="142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124" fillId="0" borderId="0" applyFont="0" applyFill="0" applyBorder="0" applyAlignment="0" applyProtection="0"/>
    <xf numFmtId="193" fontId="144" fillId="0" borderId="0" applyFill="0" applyBorder="0" applyAlignment="0" applyProtection="0"/>
    <xf numFmtId="0" fontId="145" fillId="52" borderId="0" applyNumberFormat="0" applyBorder="0" applyAlignment="0" applyProtection="0"/>
    <xf numFmtId="0" fontId="121" fillId="0" borderId="0">
      <alignment vertical="top"/>
    </xf>
    <xf numFmtId="0" fontId="146" fillId="0" borderId="0">
      <alignment vertical="top"/>
    </xf>
    <xf numFmtId="194" fontId="147" fillId="53" borderId="0" applyAlignment="0" applyProtection="0">
      <alignment horizontal="center" vertical="center" wrapText="1"/>
    </xf>
    <xf numFmtId="0" fontId="148" fillId="0" borderId="0" applyNumberFormat="0" applyFill="0" applyBorder="0" applyAlignment="0" applyProtection="0"/>
    <xf numFmtId="0" fontId="126" fillId="0" borderId="0" applyFill="0" applyBorder="0" applyProtection="0">
      <alignment horizontal="right"/>
    </xf>
  </cellStyleXfs>
  <cellXfs count="2044">
    <xf numFmtId="0" fontId="0" fillId="0" borderId="0" xfId="0"/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195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" fontId="6" fillId="0" borderId="5" xfId="0" applyNumberFormat="1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1" fontId="6" fillId="0" borderId="9" xfId="0" applyNumberFormat="1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 wrapText="1"/>
    </xf>
    <xf numFmtId="1" fontId="6" fillId="0" borderId="11" xfId="0" applyNumberFormat="1" applyFont="1" applyFill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6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2" fillId="0" borderId="1" xfId="6" applyFont="1" applyFill="1" applyBorder="1" applyAlignment="1">
      <alignment horizontal="center" vertical="center" wrapText="1"/>
    </xf>
    <xf numFmtId="0" fontId="9" fillId="0" borderId="1" xfId="6" applyFill="1" applyBorder="1" applyAlignment="1">
      <alignment horizontal="center" vertical="center"/>
    </xf>
    <xf numFmtId="0" fontId="12" fillId="0" borderId="1" xfId="6" applyFont="1" applyFill="1" applyBorder="1" applyAlignment="1">
      <alignment horizontal="center" vertical="center"/>
    </xf>
    <xf numFmtId="0" fontId="12" fillId="0" borderId="2" xfId="6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wrapText="1"/>
    </xf>
    <xf numFmtId="1" fontId="6" fillId="0" borderId="16" xfId="0" applyNumberFormat="1" applyFont="1" applyFill="1" applyBorder="1" applyAlignment="1">
      <alignment horizontal="center" vertical="center" shrinkToFi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2" fillId="0" borderId="17" xfId="6" applyFont="1" applyFill="1" applyBorder="1" applyAlignment="1">
      <alignment horizontal="center" vertical="center" wrapText="1"/>
    </xf>
    <xf numFmtId="0" fontId="12" fillId="0" borderId="16" xfId="6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1" fontId="6" fillId="0" borderId="18" xfId="0" applyNumberFormat="1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12" fillId="0" borderId="20" xfId="6" applyFont="1" applyFill="1" applyBorder="1" applyAlignment="1">
      <alignment horizontal="center" vertical="center" wrapText="1"/>
    </xf>
    <xf numFmtId="0" fontId="12" fillId="0" borderId="18" xfId="6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12" fillId="0" borderId="23" xfId="6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2" fillId="0" borderId="26" xfId="6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1" fontId="6" fillId="0" borderId="14" xfId="0" applyNumberFormat="1" applyFont="1" applyFill="1" applyBorder="1" applyAlignment="1">
      <alignment horizontal="center" vertical="center" shrinkToFit="1"/>
    </xf>
    <xf numFmtId="0" fontId="13" fillId="0" borderId="9" xfId="0" applyFont="1" applyFill="1" applyBorder="1" applyAlignment="1">
      <alignment horizontal="left" vertical="center"/>
    </xf>
    <xf numFmtId="0" fontId="14" fillId="0" borderId="27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/>
    </xf>
    <xf numFmtId="0" fontId="0" fillId="0" borderId="0" xfId="0" applyBorder="1"/>
    <xf numFmtId="0" fontId="16" fillId="2" borderId="9" xfId="0" applyFont="1" applyFill="1" applyBorder="1" applyAlignment="1">
      <alignment horizontal="center"/>
    </xf>
    <xf numFmtId="17" fontId="16" fillId="0" borderId="9" xfId="0" applyNumberFormat="1" applyFont="1" applyBorder="1" applyAlignment="1">
      <alignment horizontal="center" vertical="center" textRotation="90" wrapText="1"/>
    </xf>
    <xf numFmtId="0" fontId="16" fillId="0" borderId="9" xfId="0" applyFont="1" applyBorder="1"/>
    <xf numFmtId="0" fontId="16" fillId="0" borderId="9" xfId="0" applyFont="1" applyBorder="1" applyAlignment="1">
      <alignment horizontal="center" vertical="center" textRotation="90" wrapText="1"/>
    </xf>
    <xf numFmtId="0" fontId="17" fillId="0" borderId="9" xfId="397" applyFont="1" applyBorder="1" applyAlignment="1">
      <alignment horizontal="left"/>
    </xf>
    <xf numFmtId="0" fontId="17" fillId="0" borderId="9" xfId="397" applyFont="1" applyFill="1" applyBorder="1" applyAlignment="1">
      <alignment horizontal="left"/>
    </xf>
    <xf numFmtId="0" fontId="16" fillId="3" borderId="31" xfId="0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19" fillId="0" borderId="0" xfId="0" applyFont="1"/>
    <xf numFmtId="0" fontId="16" fillId="0" borderId="34" xfId="0" applyFont="1" applyBorder="1" applyAlignment="1">
      <alignment horizontal="center"/>
    </xf>
    <xf numFmtId="17" fontId="16" fillId="0" borderId="16" xfId="0" applyNumberFormat="1" applyFont="1" applyBorder="1" applyAlignment="1">
      <alignment horizontal="center" vertical="center" textRotation="90" wrapText="1"/>
    </xf>
    <xf numFmtId="0" fontId="16" fillId="0" borderId="35" xfId="0" applyFont="1" applyBorder="1" applyAlignment="1">
      <alignment horizontal="center" vertical="center" textRotation="90" wrapText="1"/>
    </xf>
    <xf numFmtId="0" fontId="16" fillId="0" borderId="18" xfId="0" applyFont="1" applyBorder="1" applyAlignment="1">
      <alignment horizontal="center" vertical="center" textRotation="90" wrapText="1"/>
    </xf>
    <xf numFmtId="0" fontId="16" fillId="3" borderId="34" xfId="0" applyFont="1" applyFill="1" applyBorder="1" applyAlignment="1">
      <alignment horizontal="center" wrapText="1"/>
    </xf>
    <xf numFmtId="0" fontId="0" fillId="0" borderId="28" xfId="0" applyBorder="1"/>
    <xf numFmtId="0" fontId="0" fillId="0" borderId="36" xfId="0" applyBorder="1"/>
    <xf numFmtId="0" fontId="0" fillId="0" borderId="37" xfId="0" applyBorder="1"/>
    <xf numFmtId="0" fontId="16" fillId="2" borderId="38" xfId="0" applyFont="1" applyFill="1" applyBorder="1" applyAlignment="1">
      <alignment horizontal="center"/>
    </xf>
    <xf numFmtId="0" fontId="16" fillId="0" borderId="38" xfId="0" applyFont="1" applyBorder="1"/>
    <xf numFmtId="3" fontId="20" fillId="0" borderId="9" xfId="91" applyNumberFormat="1" applyFont="1" applyFill="1" applyBorder="1" applyAlignment="1">
      <alignment vertical="center"/>
    </xf>
    <xf numFmtId="178" fontId="21" fillId="6" borderId="9" xfId="397" applyNumberFormat="1" applyFont="1" applyFill="1" applyBorder="1" applyAlignment="1"/>
    <xf numFmtId="43" fontId="20" fillId="6" borderId="9" xfId="208" applyFont="1" applyFill="1" applyBorder="1"/>
    <xf numFmtId="183" fontId="21" fillId="6" borderId="9" xfId="397" applyNumberFormat="1" applyFont="1" applyFill="1" applyBorder="1"/>
    <xf numFmtId="183" fontId="21" fillId="6" borderId="38" xfId="397" applyNumberFormat="1" applyFont="1" applyFill="1" applyBorder="1"/>
    <xf numFmtId="3" fontId="16" fillId="3" borderId="31" xfId="0" applyNumberFormat="1" applyFont="1" applyFill="1" applyBorder="1"/>
    <xf numFmtId="178" fontId="16" fillId="3" borderId="31" xfId="0" applyNumberFormat="1" applyFont="1" applyFill="1" applyBorder="1"/>
    <xf numFmtId="43" fontId="16" fillId="3" borderId="31" xfId="0" applyNumberFormat="1" applyFont="1" applyFill="1" applyBorder="1"/>
    <xf numFmtId="43" fontId="16" fillId="3" borderId="39" xfId="0" applyNumberFormat="1" applyFont="1" applyFill="1" applyBorder="1"/>
    <xf numFmtId="0" fontId="16" fillId="6" borderId="9" xfId="0" applyFont="1" applyFill="1" applyBorder="1" applyAlignment="1">
      <alignment horizontal="center" vertical="center"/>
    </xf>
    <xf numFmtId="43" fontId="19" fillId="0" borderId="0" xfId="0" applyNumberFormat="1" applyFont="1"/>
    <xf numFmtId="0" fontId="19" fillId="6" borderId="32" xfId="0" applyFont="1" applyFill="1" applyBorder="1" applyAlignment="1">
      <alignment horizontal="center" vertical="center"/>
    </xf>
    <xf numFmtId="43" fontId="19" fillId="0" borderId="32" xfId="0" applyNumberFormat="1" applyFont="1" applyBorder="1"/>
    <xf numFmtId="0" fontId="19" fillId="6" borderId="33" xfId="0" applyFont="1" applyFill="1" applyBorder="1" applyAlignment="1">
      <alignment horizontal="center" vertical="center"/>
    </xf>
    <xf numFmtId="43" fontId="19" fillId="0" borderId="33" xfId="0" applyNumberFormat="1" applyFont="1" applyBorder="1"/>
    <xf numFmtId="43" fontId="5" fillId="3" borderId="32" xfId="1" applyFont="1" applyFill="1" applyBorder="1" applyAlignment="1">
      <alignment horizontal="center" vertical="center"/>
    </xf>
    <xf numFmtId="43" fontId="5" fillId="3" borderId="33" xfId="1" applyFont="1" applyFill="1" applyBorder="1" applyAlignment="1">
      <alignment horizontal="center" vertical="center"/>
    </xf>
    <xf numFmtId="178" fontId="19" fillId="0" borderId="0" xfId="0" applyNumberFormat="1" applyFont="1"/>
    <xf numFmtId="0" fontId="16" fillId="0" borderId="40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0" fontId="19" fillId="0" borderId="9" xfId="0" applyFont="1" applyBorder="1"/>
    <xf numFmtId="196" fontId="19" fillId="0" borderId="9" xfId="0" applyNumberFormat="1" applyFont="1" applyBorder="1"/>
    <xf numFmtId="0" fontId="19" fillId="0" borderId="16" xfId="0" applyFont="1" applyBorder="1"/>
    <xf numFmtId="0" fontId="16" fillId="3" borderId="41" xfId="0" applyFont="1" applyFill="1" applyBorder="1" applyAlignment="1">
      <alignment horizontal="center" wrapText="1"/>
    </xf>
    <xf numFmtId="0" fontId="16" fillId="3" borderId="9" xfId="0" applyFont="1" applyFill="1" applyBorder="1"/>
    <xf numFmtId="2" fontId="16" fillId="3" borderId="9" xfId="0" applyNumberFormat="1" applyFont="1" applyFill="1" applyBorder="1"/>
    <xf numFmtId="0" fontId="14" fillId="0" borderId="36" xfId="0" applyFont="1" applyFill="1" applyBorder="1" applyAlignment="1">
      <alignment horizontal="center" vertical="center" wrapText="1"/>
    </xf>
    <xf numFmtId="0" fontId="14" fillId="0" borderId="42" xfId="0" applyFont="1" applyFill="1" applyBorder="1" applyAlignment="1">
      <alignment horizontal="center" vertical="center" wrapText="1"/>
    </xf>
    <xf numFmtId="17" fontId="16" fillId="0" borderId="16" xfId="0" applyNumberFormat="1" applyFont="1" applyBorder="1" applyAlignment="1">
      <alignment horizontal="center" vertical="center" textRotation="90"/>
    </xf>
    <xf numFmtId="0" fontId="16" fillId="0" borderId="35" xfId="0" applyFont="1" applyBorder="1" applyAlignment="1">
      <alignment horizontal="center" vertical="center" textRotation="90"/>
    </xf>
    <xf numFmtId="0" fontId="16" fillId="0" borderId="18" xfId="0" applyFont="1" applyBorder="1" applyAlignment="1">
      <alignment horizontal="center" vertical="center" textRotation="90"/>
    </xf>
    <xf numFmtId="0" fontId="19" fillId="0" borderId="0" xfId="0" applyFont="1" applyFill="1"/>
    <xf numFmtId="0" fontId="16" fillId="0" borderId="0" xfId="0" applyFont="1" applyFill="1" applyBorder="1" applyAlignment="1">
      <alignment horizontal="center" wrapText="1"/>
    </xf>
    <xf numFmtId="0" fontId="16" fillId="3" borderId="34" xfId="0" applyFont="1" applyFill="1" applyBorder="1" applyAlignment="1">
      <alignment horizontal="center"/>
    </xf>
    <xf numFmtId="0" fontId="16" fillId="0" borderId="0" xfId="0" applyFont="1" applyBorder="1" applyAlignment="1">
      <alignment horizontal="center" vertical="center" textRotation="90" wrapText="1"/>
    </xf>
    <xf numFmtId="0" fontId="16" fillId="0" borderId="34" xfId="0" applyFont="1" applyBorder="1" applyAlignment="1">
      <alignment horizontal="center" wrapText="1"/>
    </xf>
    <xf numFmtId="0" fontId="16" fillId="0" borderId="9" xfId="0" applyFont="1" applyBorder="1" applyAlignment="1"/>
    <xf numFmtId="0" fontId="16" fillId="0" borderId="0" xfId="0" applyFont="1"/>
    <xf numFmtId="0" fontId="16" fillId="0" borderId="0" xfId="0" applyFont="1" applyFill="1"/>
    <xf numFmtId="0" fontId="16" fillId="0" borderId="40" xfId="0" applyFont="1" applyFill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3" borderId="9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16" fontId="16" fillId="0" borderId="16" xfId="0" applyNumberFormat="1" applyFont="1" applyBorder="1" applyAlignment="1">
      <alignment horizontal="center" vertical="center" textRotation="90" wrapText="1"/>
    </xf>
    <xf numFmtId="0" fontId="16" fillId="0" borderId="0" xfId="0" applyFont="1" applyFill="1" applyAlignment="1">
      <alignment vertical="center"/>
    </xf>
    <xf numFmtId="2" fontId="19" fillId="0" borderId="9" xfId="0" applyNumberFormat="1" applyFont="1" applyBorder="1"/>
    <xf numFmtId="43" fontId="16" fillId="3" borderId="9" xfId="1" applyFont="1" applyFill="1" applyBorder="1"/>
    <xf numFmtId="43" fontId="16" fillId="0" borderId="0" xfId="1" applyFont="1" applyFill="1" applyBorder="1"/>
    <xf numFmtId="184" fontId="19" fillId="0" borderId="9" xfId="1" applyNumberFormat="1" applyFont="1" applyBorder="1"/>
    <xf numFmtId="43" fontId="19" fillId="0" borderId="9" xfId="1" applyFont="1" applyBorder="1"/>
    <xf numFmtId="0" fontId="16" fillId="3" borderId="41" xfId="0" applyFont="1" applyFill="1" applyBorder="1" applyAlignment="1">
      <alignment horizontal="center"/>
    </xf>
    <xf numFmtId="178" fontId="16" fillId="3" borderId="9" xfId="0" applyNumberFormat="1" applyFont="1" applyFill="1" applyBorder="1"/>
    <xf numFmtId="43" fontId="16" fillId="3" borderId="9" xfId="0" applyNumberFormat="1" applyFont="1" applyFill="1" applyBorder="1"/>
    <xf numFmtId="0" fontId="19" fillId="0" borderId="0" xfId="0" applyFont="1" applyBorder="1"/>
    <xf numFmtId="0" fontId="16" fillId="0" borderId="40" xfId="0" applyFont="1" applyBorder="1" applyAlignment="1">
      <alignment horizontal="center" wrapText="1"/>
    </xf>
    <xf numFmtId="0" fontId="16" fillId="0" borderId="41" xfId="0" applyFont="1" applyBorder="1" applyAlignment="1">
      <alignment horizontal="center" wrapText="1"/>
    </xf>
    <xf numFmtId="184" fontId="16" fillId="0" borderId="9" xfId="1" applyNumberFormat="1" applyFont="1" applyBorder="1"/>
    <xf numFmtId="0" fontId="19" fillId="0" borderId="18" xfId="0" applyFont="1" applyBorder="1"/>
    <xf numFmtId="184" fontId="19" fillId="0" borderId="18" xfId="1" applyNumberFormat="1" applyFont="1" applyBorder="1"/>
    <xf numFmtId="43" fontId="16" fillId="0" borderId="40" xfId="1" applyFont="1" applyFill="1" applyBorder="1"/>
    <xf numFmtId="43" fontId="16" fillId="0" borderId="41" xfId="1" applyFont="1" applyFill="1" applyBorder="1"/>
    <xf numFmtId="0" fontId="22" fillId="0" borderId="9" xfId="397" applyFont="1" applyFill="1" applyBorder="1"/>
    <xf numFmtId="3" fontId="22" fillId="0" borderId="9" xfId="91" applyNumberFormat="1" applyFont="1" applyFill="1" applyBorder="1" applyAlignment="1">
      <alignment vertical="center"/>
    </xf>
    <xf numFmtId="0" fontId="23" fillId="6" borderId="9" xfId="397" applyFont="1" applyFill="1" applyBorder="1" applyAlignment="1"/>
    <xf numFmtId="43" fontId="22" fillId="6" borderId="9" xfId="208" applyFont="1" applyFill="1" applyBorder="1"/>
    <xf numFmtId="183" fontId="23" fillId="6" borderId="9" xfId="397" applyNumberFormat="1" applyFont="1" applyFill="1" applyBorder="1"/>
    <xf numFmtId="3" fontId="16" fillId="3" borderId="9" xfId="0" applyNumberFormat="1" applyFont="1" applyFill="1" applyBorder="1"/>
    <xf numFmtId="3" fontId="16" fillId="0" borderId="0" xfId="0" applyNumberFormat="1" applyFont="1" applyFill="1" applyBorder="1"/>
    <xf numFmtId="178" fontId="16" fillId="0" borderId="0" xfId="0" applyNumberFormat="1" applyFont="1" applyFill="1" applyBorder="1"/>
    <xf numFmtId="43" fontId="16" fillId="0" borderId="0" xfId="0" applyNumberFormat="1" applyFont="1" applyFill="1" applyBorder="1"/>
    <xf numFmtId="0" fontId="24" fillId="0" borderId="9" xfId="397" applyFont="1" applyFill="1" applyBorder="1" applyAlignment="1">
      <alignment vertical="center"/>
    </xf>
    <xf numFmtId="3" fontId="24" fillId="0" borderId="9" xfId="91" applyNumberFormat="1" applyFont="1" applyFill="1" applyBorder="1" applyAlignment="1">
      <alignment vertical="center"/>
    </xf>
    <xf numFmtId="0" fontId="19" fillId="6" borderId="9" xfId="397" applyFont="1" applyFill="1" applyBorder="1" applyAlignment="1">
      <alignment vertical="center"/>
    </xf>
    <xf numFmtId="43" fontId="24" fillId="6" borderId="9" xfId="208" applyFont="1" applyFill="1" applyBorder="1" applyAlignment="1">
      <alignment vertical="center"/>
    </xf>
    <xf numFmtId="183" fontId="19" fillId="6" borderId="9" xfId="397" applyNumberFormat="1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/>
    </xf>
    <xf numFmtId="17" fontId="16" fillId="0" borderId="16" xfId="0" applyNumberFormat="1" applyFont="1" applyBorder="1" applyAlignment="1">
      <alignment horizontal="center" vertical="center" wrapText="1" indent="1"/>
    </xf>
    <xf numFmtId="0" fontId="16" fillId="0" borderId="18" xfId="0" applyFont="1" applyBorder="1" applyAlignment="1">
      <alignment horizontal="center" vertical="center" wrapText="1" indent="1"/>
    </xf>
    <xf numFmtId="0" fontId="25" fillId="0" borderId="43" xfId="0" applyFont="1" applyBorder="1" applyAlignment="1">
      <alignment horizontal="left" vertical="top"/>
    </xf>
    <xf numFmtId="0" fontId="5" fillId="7" borderId="44" xfId="0" applyFont="1" applyFill="1" applyBorder="1" applyAlignment="1">
      <alignment horizontal="center" vertical="center"/>
    </xf>
    <xf numFmtId="0" fontId="5" fillId="7" borderId="19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6" fillId="0" borderId="0" xfId="0" applyFont="1" applyAlignment="1">
      <alignment horizontal="left" vertical="top"/>
    </xf>
    <xf numFmtId="0" fontId="24" fillId="0" borderId="9" xfId="0" applyFont="1" applyFill="1" applyBorder="1" applyAlignment="1">
      <alignment horizontal="center"/>
    </xf>
    <xf numFmtId="0" fontId="24" fillId="0" borderId="16" xfId="0" applyFont="1" applyFill="1" applyBorder="1" applyAlignment="1">
      <alignment horizontal="center" vertical="center"/>
    </xf>
    <xf numFmtId="0" fontId="24" fillId="0" borderId="35" xfId="0" applyFont="1" applyFill="1" applyBorder="1" applyAlignment="1">
      <alignment horizontal="center" vertical="center"/>
    </xf>
    <xf numFmtId="0" fontId="24" fillId="0" borderId="9" xfId="0" applyFont="1" applyBorder="1" applyAlignment="1">
      <alignment horizontal="center"/>
    </xf>
    <xf numFmtId="0" fontId="24" fillId="0" borderId="1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6" fillId="7" borderId="34" xfId="0" applyFont="1" applyFill="1" applyBorder="1" applyAlignment="1">
      <alignment horizontal="center" vertical="center"/>
    </xf>
    <xf numFmtId="0" fontId="16" fillId="7" borderId="40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 wrapText="1"/>
    </xf>
    <xf numFmtId="0" fontId="22" fillId="0" borderId="9" xfId="397" applyFont="1" applyBorder="1" applyAlignment="1">
      <alignment horizontal="center" vertical="center"/>
    </xf>
    <xf numFmtId="3" fontId="27" fillId="0" borderId="9" xfId="91" applyNumberFormat="1" applyFont="1" applyFill="1" applyBorder="1" applyAlignment="1">
      <alignment horizontal="center" vertical="center"/>
    </xf>
    <xf numFmtId="0" fontId="28" fillId="6" borderId="9" xfId="397" applyFont="1" applyFill="1" applyBorder="1" applyAlignment="1">
      <alignment horizontal="center" vertical="center"/>
    </xf>
    <xf numFmtId="43" fontId="27" fillId="6" borderId="9" xfId="208" applyFont="1" applyFill="1" applyBorder="1" applyAlignment="1">
      <alignment horizontal="center" vertical="center"/>
    </xf>
    <xf numFmtId="183" fontId="28" fillId="6" borderId="9" xfId="397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3" fontId="16" fillId="0" borderId="0" xfId="0" applyNumberFormat="1" applyFont="1"/>
    <xf numFmtId="178" fontId="16" fillId="0" borderId="0" xfId="0" applyNumberFormat="1" applyFont="1"/>
    <xf numFmtId="43" fontId="16" fillId="0" borderId="0" xfId="0" applyNumberFormat="1" applyFont="1"/>
    <xf numFmtId="0" fontId="22" fillId="0" borderId="9" xfId="397" applyFont="1" applyBorder="1" applyAlignment="1">
      <alignment horizontal="left" vertical="center"/>
    </xf>
    <xf numFmtId="0" fontId="5" fillId="7" borderId="45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3" fontId="24" fillId="0" borderId="9" xfId="1" applyFont="1" applyFill="1" applyBorder="1"/>
    <xf numFmtId="178" fontId="24" fillId="0" borderId="9" xfId="0" applyNumberFormat="1" applyFont="1" applyFill="1" applyBorder="1"/>
    <xf numFmtId="58" fontId="24" fillId="0" borderId="9" xfId="0" applyNumberFormat="1" applyFont="1" applyFill="1" applyBorder="1" applyAlignment="1">
      <alignment horizontal="center"/>
    </xf>
    <xf numFmtId="2" fontId="24" fillId="0" borderId="9" xfId="0" applyNumberFormat="1" applyFont="1" applyFill="1" applyBorder="1"/>
    <xf numFmtId="184" fontId="24" fillId="0" borderId="9" xfId="0" applyNumberFormat="1" applyFont="1" applyFill="1" applyBorder="1"/>
    <xf numFmtId="184" fontId="24" fillId="0" borderId="9" xfId="1" applyNumberFormat="1" applyFont="1" applyFill="1" applyBorder="1"/>
    <xf numFmtId="43" fontId="24" fillId="0" borderId="9" xfId="0" applyNumberFormat="1" applyFont="1" applyFill="1" applyBorder="1"/>
    <xf numFmtId="43" fontId="29" fillId="0" borderId="9" xfId="0" applyNumberFormat="1" applyFont="1" applyFill="1" applyBorder="1"/>
    <xf numFmtId="178" fontId="24" fillId="0" borderId="9" xfId="1" applyNumberFormat="1" applyFont="1" applyFill="1" applyBorder="1"/>
    <xf numFmtId="43" fontId="5" fillId="3" borderId="9" xfId="1" applyFont="1" applyFill="1" applyBorder="1"/>
    <xf numFmtId="184" fontId="5" fillId="3" borderId="9" xfId="1" applyNumberFormat="1" applyFont="1" applyFill="1" applyBorder="1"/>
    <xf numFmtId="0" fontId="16" fillId="7" borderId="41" xfId="0" applyFont="1" applyFill="1" applyBorder="1" applyAlignment="1">
      <alignment horizontal="center" vertical="center"/>
    </xf>
    <xf numFmtId="0" fontId="16" fillId="0" borderId="9" xfId="0" applyFont="1" applyBorder="1" applyAlignment="1">
      <alignment vertical="center"/>
    </xf>
    <xf numFmtId="0" fontId="19" fillId="0" borderId="35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/>
    </xf>
    <xf numFmtId="0" fontId="16" fillId="8" borderId="9" xfId="0" applyFont="1" applyFill="1" applyBorder="1" applyAlignment="1">
      <alignment horizontal="center"/>
    </xf>
    <xf numFmtId="0" fontId="15" fillId="9" borderId="46" xfId="0" applyFont="1" applyFill="1" applyBorder="1" applyAlignment="1">
      <alignment horizontal="center" vertical="center"/>
    </xf>
    <xf numFmtId="0" fontId="15" fillId="9" borderId="47" xfId="0" applyFont="1" applyFill="1" applyBorder="1" applyAlignment="1">
      <alignment horizontal="center" vertical="center"/>
    </xf>
    <xf numFmtId="178" fontId="19" fillId="0" borderId="0" xfId="0" applyNumberFormat="1" applyFont="1" applyFill="1"/>
    <xf numFmtId="43" fontId="5" fillId="8" borderId="9" xfId="1" applyFont="1" applyFill="1" applyBorder="1"/>
    <xf numFmtId="184" fontId="5" fillId="8" borderId="9" xfId="0" applyNumberFormat="1" applyFont="1" applyFill="1" applyBorder="1"/>
    <xf numFmtId="0" fontId="5" fillId="8" borderId="9" xfId="0" applyFont="1" applyFill="1" applyBorder="1"/>
    <xf numFmtId="0" fontId="15" fillId="9" borderId="48" xfId="0" applyFont="1" applyFill="1" applyBorder="1" applyAlignment="1">
      <alignment horizontal="center" vertical="center"/>
    </xf>
    <xf numFmtId="0" fontId="23" fillId="0" borderId="9" xfId="0" applyFont="1" applyBorder="1"/>
    <xf numFmtId="178" fontId="19" fillId="6" borderId="9" xfId="397" applyNumberFormat="1" applyFont="1" applyFill="1" applyBorder="1" applyAlignment="1"/>
    <xf numFmtId="43" fontId="24" fillId="6" borderId="9" xfId="208" applyFont="1" applyFill="1" applyBorder="1"/>
    <xf numFmtId="183" fontId="19" fillId="6" borderId="9" xfId="397" applyNumberFormat="1" applyFont="1" applyFill="1" applyBorder="1"/>
    <xf numFmtId="0" fontId="23" fillId="0" borderId="9" xfId="0" applyFont="1" applyFill="1" applyBorder="1"/>
    <xf numFmtId="0" fontId="23" fillId="6" borderId="9" xfId="0" applyFont="1" applyFill="1" applyBorder="1"/>
    <xf numFmtId="0" fontId="23" fillId="0" borderId="9" xfId="397" applyFont="1" applyBorder="1" applyAlignment="1">
      <alignment vertical="center"/>
    </xf>
    <xf numFmtId="0" fontId="22" fillId="0" borderId="16" xfId="397" applyFont="1" applyBorder="1" applyAlignment="1">
      <alignment horizontal="left" vertical="center"/>
    </xf>
    <xf numFmtId="0" fontId="30" fillId="0" borderId="46" xfId="0" applyFont="1" applyBorder="1" applyAlignment="1">
      <alignment horizontal="right" vertical="center"/>
    </xf>
    <xf numFmtId="0" fontId="30" fillId="0" borderId="47" xfId="0" applyFont="1" applyBorder="1" applyAlignment="1">
      <alignment horizontal="right" vertical="center"/>
    </xf>
    <xf numFmtId="0" fontId="30" fillId="0" borderId="48" xfId="0" applyFont="1" applyBorder="1" applyAlignment="1">
      <alignment horizontal="right" vertical="center"/>
    </xf>
    <xf numFmtId="178" fontId="19" fillId="6" borderId="9" xfId="397" applyNumberFormat="1" applyFont="1" applyFill="1" applyBorder="1"/>
    <xf numFmtId="0" fontId="23" fillId="0" borderId="9" xfId="0" applyFont="1" applyBorder="1" applyAlignment="1">
      <alignment horizontal="left" vertical="center" wrapText="1"/>
    </xf>
    <xf numFmtId="0" fontId="23" fillId="0" borderId="0" xfId="0" applyFont="1"/>
    <xf numFmtId="0" fontId="31" fillId="0" borderId="9" xfId="397" applyFont="1" applyBorder="1" applyAlignment="1">
      <alignment vertical="center"/>
    </xf>
    <xf numFmtId="0" fontId="31" fillId="0" borderId="9" xfId="397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2" fillId="0" borderId="0" xfId="0" applyFont="1"/>
    <xf numFmtId="0" fontId="14" fillId="0" borderId="0" xfId="0" applyFont="1"/>
    <xf numFmtId="0" fontId="7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7" fillId="0" borderId="49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49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32" fillId="6" borderId="52" xfId="0" applyFont="1" applyFill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 wrapText="1"/>
    </xf>
    <xf numFmtId="0" fontId="31" fillId="0" borderId="44" xfId="0" applyFont="1" applyBorder="1" applyAlignment="1">
      <alignment vertical="center"/>
    </xf>
    <xf numFmtId="3" fontId="33" fillId="0" borderId="8" xfId="0" applyNumberFormat="1" applyFont="1" applyBorder="1" applyAlignment="1">
      <alignment vertical="center"/>
    </xf>
    <xf numFmtId="3" fontId="31" fillId="0" borderId="18" xfId="0" applyNumberFormat="1" applyFont="1" applyBorder="1" applyAlignment="1">
      <alignment vertical="center"/>
    </xf>
    <xf numFmtId="0" fontId="31" fillId="0" borderId="34" xfId="0" applyFont="1" applyBorder="1" applyAlignment="1">
      <alignment vertical="center"/>
    </xf>
    <xf numFmtId="3" fontId="31" fillId="0" borderId="9" xfId="0" applyNumberFormat="1" applyFont="1" applyBorder="1" applyAlignment="1">
      <alignment vertical="center"/>
    </xf>
    <xf numFmtId="0" fontId="32" fillId="10" borderId="34" xfId="0" applyFont="1" applyFill="1" applyBorder="1" applyAlignment="1">
      <alignment vertical="center"/>
    </xf>
    <xf numFmtId="3" fontId="34" fillId="10" borderId="53" xfId="0" applyNumberFormat="1" applyFont="1" applyFill="1" applyBorder="1" applyAlignment="1">
      <alignment vertical="center"/>
    </xf>
    <xf numFmtId="3" fontId="32" fillId="10" borderId="18" xfId="0" applyNumberFormat="1" applyFont="1" applyFill="1" applyBorder="1" applyAlignment="1">
      <alignment vertical="center"/>
    </xf>
    <xf numFmtId="0" fontId="32" fillId="10" borderId="38" xfId="0" applyFont="1" applyFill="1" applyBorder="1" applyAlignment="1">
      <alignment vertical="center"/>
    </xf>
    <xf numFmtId="3" fontId="32" fillId="10" borderId="45" xfId="0" applyNumberFormat="1" applyFont="1" applyFill="1" applyBorder="1" applyAlignment="1">
      <alignment vertical="center"/>
    </xf>
    <xf numFmtId="0" fontId="14" fillId="0" borderId="16" xfId="0" applyFont="1" applyBorder="1" applyAlignment="1">
      <alignment horizontal="center" vertical="center" wrapText="1"/>
    </xf>
    <xf numFmtId="0" fontId="32" fillId="0" borderId="38" xfId="0" applyFont="1" applyBorder="1" applyAlignment="1">
      <alignment vertical="center"/>
    </xf>
    <xf numFmtId="3" fontId="34" fillId="0" borderId="41" xfId="0" applyNumberFormat="1" applyFont="1" applyBorder="1" applyAlignment="1">
      <alignment vertical="center"/>
    </xf>
    <xf numFmtId="3" fontId="32" fillId="0" borderId="9" xfId="0" applyNumberFormat="1" applyFont="1" applyBorder="1" applyAlignment="1">
      <alignment vertical="center"/>
    </xf>
    <xf numFmtId="0" fontId="14" fillId="0" borderId="18" xfId="0" applyFont="1" applyBorder="1" applyAlignment="1">
      <alignment horizontal="center" vertical="center" wrapText="1"/>
    </xf>
    <xf numFmtId="3" fontId="34" fillId="0" borderId="53" xfId="0" applyNumberFormat="1" applyFont="1" applyBorder="1" applyAlignment="1">
      <alignment horizontal="right" vertical="center"/>
    </xf>
    <xf numFmtId="3" fontId="32" fillId="0" borderId="9" xfId="0" applyNumberFormat="1" applyFont="1" applyBorder="1" applyAlignment="1">
      <alignment horizontal="right" vertical="center"/>
    </xf>
    <xf numFmtId="3" fontId="34" fillId="0" borderId="54" xfId="0" applyNumberFormat="1" applyFont="1" applyBorder="1" applyAlignment="1">
      <alignment horizontal="right" vertical="center"/>
    </xf>
    <xf numFmtId="3" fontId="32" fillId="0" borderId="16" xfId="0" applyNumberFormat="1" applyFont="1" applyBorder="1" applyAlignment="1">
      <alignment vertical="center"/>
    </xf>
    <xf numFmtId="3" fontId="32" fillId="0" borderId="16" xfId="0" applyNumberFormat="1" applyFont="1" applyBorder="1" applyAlignment="1">
      <alignment horizontal="right" vertical="center"/>
    </xf>
    <xf numFmtId="0" fontId="32" fillId="0" borderId="55" xfId="0" applyFont="1" applyBorder="1" applyAlignment="1">
      <alignment vertical="center"/>
    </xf>
    <xf numFmtId="0" fontId="32" fillId="6" borderId="56" xfId="0" applyFont="1" applyFill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 wrapText="1"/>
    </xf>
    <xf numFmtId="0" fontId="32" fillId="10" borderId="58" xfId="0" applyFont="1" applyFill="1" applyBorder="1" applyAlignment="1">
      <alignment vertical="center"/>
    </xf>
    <xf numFmtId="3" fontId="34" fillId="10" borderId="59" xfId="0" applyNumberFormat="1" applyFont="1" applyFill="1" applyBorder="1" applyAlignment="1">
      <alignment vertical="center"/>
    </xf>
    <xf numFmtId="0" fontId="32" fillId="0" borderId="60" xfId="0" applyFont="1" applyBorder="1" applyAlignment="1">
      <alignment vertical="center"/>
    </xf>
    <xf numFmtId="3" fontId="32" fillId="0" borderId="52" xfId="0" applyNumberFormat="1" applyFont="1" applyBorder="1" applyAlignment="1">
      <alignment vertical="center"/>
    </xf>
    <xf numFmtId="3" fontId="32" fillId="0" borderId="35" xfId="0" applyNumberFormat="1" applyFont="1" applyBorder="1" applyAlignment="1">
      <alignment vertical="center"/>
    </xf>
    <xf numFmtId="0" fontId="32" fillId="6" borderId="4" xfId="0" applyFont="1" applyFill="1" applyBorder="1" applyAlignment="1">
      <alignment horizontal="center" vertical="center"/>
    </xf>
    <xf numFmtId="0" fontId="7" fillId="0" borderId="61" xfId="0" applyFont="1" applyBorder="1" applyAlignment="1">
      <alignment horizontal="center" vertical="center" wrapText="1"/>
    </xf>
    <xf numFmtId="0" fontId="14" fillId="0" borderId="61" xfId="0" applyFont="1" applyBorder="1" applyAlignment="1">
      <alignment horizontal="center" vertical="center" wrapText="1"/>
    </xf>
    <xf numFmtId="3" fontId="31" fillId="0" borderId="62" xfId="0" applyNumberFormat="1" applyFont="1" applyBorder="1" applyAlignment="1">
      <alignment vertical="center"/>
    </xf>
    <xf numFmtId="3" fontId="31" fillId="0" borderId="63" xfId="0" applyNumberFormat="1" applyFont="1" applyBorder="1" applyAlignment="1">
      <alignment vertical="center"/>
    </xf>
    <xf numFmtId="0" fontId="7" fillId="0" borderId="35" xfId="0" applyFont="1" applyBorder="1" applyAlignment="1">
      <alignment horizontal="center" vertical="center" wrapText="1"/>
    </xf>
    <xf numFmtId="3" fontId="31" fillId="0" borderId="8" xfId="0" applyNumberFormat="1" applyFont="1" applyBorder="1" applyAlignment="1">
      <alignment vertical="center"/>
    </xf>
    <xf numFmtId="3" fontId="32" fillId="10" borderId="8" xfId="0" applyNumberFormat="1" applyFont="1" applyFill="1" applyBorder="1" applyAlignment="1">
      <alignment vertical="center"/>
    </xf>
    <xf numFmtId="0" fontId="32" fillId="0" borderId="34" xfId="0" applyFont="1" applyBorder="1" applyAlignment="1">
      <alignment vertical="center"/>
    </xf>
    <xf numFmtId="3" fontId="32" fillId="0" borderId="53" xfId="0" applyNumberFormat="1" applyFont="1" applyBorder="1" applyAlignment="1">
      <alignment horizontal="right" vertical="center"/>
    </xf>
    <xf numFmtId="197" fontId="32" fillId="0" borderId="9" xfId="0" applyNumberFormat="1" applyFont="1" applyBorder="1" applyAlignment="1">
      <alignment horizontal="right" vertical="center"/>
    </xf>
    <xf numFmtId="3" fontId="32" fillId="0" borderId="54" xfId="0" applyNumberFormat="1" applyFont="1" applyBorder="1" applyAlignment="1">
      <alignment horizontal="right" vertical="center"/>
    </xf>
    <xf numFmtId="197" fontId="32" fillId="0" borderId="16" xfId="0" applyNumberFormat="1" applyFont="1" applyBorder="1" applyAlignment="1">
      <alignment horizontal="right" vertical="center"/>
    </xf>
    <xf numFmtId="0" fontId="32" fillId="0" borderId="64" xfId="0" applyFont="1" applyBorder="1" applyAlignment="1">
      <alignment vertical="center"/>
    </xf>
    <xf numFmtId="0" fontId="7" fillId="0" borderId="57" xfId="0" applyFont="1" applyBorder="1" applyAlignment="1">
      <alignment horizontal="center" vertical="center" wrapText="1"/>
    </xf>
    <xf numFmtId="3" fontId="32" fillId="10" borderId="31" xfId="0" applyNumberFormat="1" applyFont="1" applyFill="1" applyBorder="1" applyAlignment="1">
      <alignment vertical="center"/>
    </xf>
    <xf numFmtId="0" fontId="14" fillId="0" borderId="61" xfId="0" applyFont="1" applyBorder="1" applyAlignment="1">
      <alignment horizontal="center" vertical="center"/>
    </xf>
    <xf numFmtId="197" fontId="32" fillId="0" borderId="53" xfId="0" applyNumberFormat="1" applyFont="1" applyBorder="1" applyAlignment="1">
      <alignment vertical="center"/>
    </xf>
    <xf numFmtId="197" fontId="32" fillId="0" borderId="9" xfId="0" applyNumberFormat="1" applyFont="1" applyBorder="1" applyAlignment="1">
      <alignment vertical="center"/>
    </xf>
    <xf numFmtId="197" fontId="32" fillId="10" borderId="41" xfId="0" applyNumberFormat="1" applyFont="1" applyFill="1" applyBorder="1" applyAlignment="1">
      <alignment vertical="center"/>
    </xf>
    <xf numFmtId="197" fontId="32" fillId="10" borderId="9" xfId="0" applyNumberFormat="1" applyFont="1" applyFill="1" applyBorder="1" applyAlignment="1">
      <alignment vertical="center"/>
    </xf>
    <xf numFmtId="3" fontId="32" fillId="0" borderId="41" xfId="0" applyNumberFormat="1" applyFont="1" applyBorder="1" applyAlignment="1">
      <alignment horizontal="right" vertical="center"/>
    </xf>
    <xf numFmtId="4" fontId="32" fillId="0" borderId="9" xfId="0" applyNumberFormat="1" applyFont="1" applyBorder="1" applyAlignment="1">
      <alignment horizontal="right" vertical="center"/>
    </xf>
    <xf numFmtId="0" fontId="33" fillId="0" borderId="63" xfId="0" applyFont="1" applyBorder="1"/>
    <xf numFmtId="3" fontId="31" fillId="0" borderId="44" xfId="0" applyNumberFormat="1" applyFont="1" applyBorder="1" applyAlignment="1">
      <alignment vertical="center"/>
    </xf>
    <xf numFmtId="0" fontId="33" fillId="0" borderId="9" xfId="0" applyFont="1" applyBorder="1"/>
    <xf numFmtId="3" fontId="32" fillId="0" borderId="34" xfId="0" applyNumberFormat="1" applyFont="1" applyBorder="1" applyAlignment="1">
      <alignment vertical="center"/>
    </xf>
    <xf numFmtId="3" fontId="32" fillId="0" borderId="65" xfId="0" applyNumberFormat="1" applyFont="1" applyBorder="1" applyAlignment="1">
      <alignment vertical="center"/>
    </xf>
    <xf numFmtId="3" fontId="32" fillId="0" borderId="66" xfId="0" applyNumberFormat="1" applyFont="1" applyBorder="1" applyAlignment="1">
      <alignment vertical="center"/>
    </xf>
    <xf numFmtId="3" fontId="32" fillId="0" borderId="43" xfId="0" applyNumberFormat="1" applyFont="1" applyBorder="1" applyAlignment="1">
      <alignment vertical="center"/>
    </xf>
    <xf numFmtId="0" fontId="33" fillId="0" borderId="18" xfId="0" applyFont="1" applyBorder="1"/>
    <xf numFmtId="3" fontId="31" fillId="0" borderId="67" xfId="0" applyNumberFormat="1" applyFont="1" applyBorder="1" applyAlignment="1">
      <alignment vertical="center"/>
    </xf>
    <xf numFmtId="3" fontId="31" fillId="0" borderId="68" xfId="0" applyNumberFormat="1" applyFont="1" applyBorder="1" applyAlignment="1">
      <alignment vertical="center"/>
    </xf>
    <xf numFmtId="3" fontId="32" fillId="10" borderId="44" xfId="0" applyNumberFormat="1" applyFont="1" applyFill="1" applyBorder="1" applyAlignment="1">
      <alignment vertical="center"/>
    </xf>
    <xf numFmtId="3" fontId="32" fillId="0" borderId="18" xfId="0" applyNumberFormat="1" applyFont="1" applyBorder="1" applyAlignment="1">
      <alignment vertical="center"/>
    </xf>
    <xf numFmtId="4" fontId="32" fillId="0" borderId="18" xfId="0" applyNumberFormat="1" applyFont="1" applyBorder="1" applyAlignment="1">
      <alignment vertical="center"/>
    </xf>
    <xf numFmtId="4" fontId="32" fillId="0" borderId="44" xfId="0" applyNumberFormat="1" applyFont="1" applyBorder="1" applyAlignment="1">
      <alignment vertical="center"/>
    </xf>
    <xf numFmtId="4" fontId="32" fillId="0" borderId="16" xfId="0" applyNumberFormat="1" applyFont="1" applyBorder="1" applyAlignment="1">
      <alignment horizontal="right" vertical="center"/>
    </xf>
    <xf numFmtId="4" fontId="32" fillId="0" borderId="19" xfId="0" applyNumberFormat="1" applyFont="1" applyBorder="1" applyAlignment="1">
      <alignment vertical="center"/>
    </xf>
    <xf numFmtId="197" fontId="32" fillId="0" borderId="18" xfId="0" applyNumberFormat="1" applyFont="1" applyBorder="1" applyAlignment="1">
      <alignment vertical="center"/>
    </xf>
    <xf numFmtId="4" fontId="32" fillId="0" borderId="9" xfId="0" applyNumberFormat="1" applyFont="1" applyBorder="1" applyAlignment="1">
      <alignment vertical="center"/>
    </xf>
    <xf numFmtId="3" fontId="32" fillId="10" borderId="9" xfId="0" applyNumberFormat="1" applyFont="1" applyFill="1" applyBorder="1" applyAlignment="1">
      <alignment vertical="center"/>
    </xf>
    <xf numFmtId="3" fontId="32" fillId="10" borderId="34" xfId="0" applyNumberFormat="1" applyFont="1" applyFill="1" applyBorder="1" applyAlignment="1">
      <alignment vertical="center"/>
    </xf>
    <xf numFmtId="0" fontId="14" fillId="0" borderId="69" xfId="0" applyFont="1" applyBorder="1" applyAlignment="1">
      <alignment horizontal="center" vertical="center"/>
    </xf>
    <xf numFmtId="3" fontId="32" fillId="0" borderId="70" xfId="0" applyNumberFormat="1" applyFont="1" applyBorder="1" applyAlignment="1">
      <alignment vertical="center"/>
    </xf>
    <xf numFmtId="3" fontId="32" fillId="0" borderId="71" xfId="0" applyNumberFormat="1" applyFont="1" applyBorder="1" applyAlignment="1">
      <alignment vertical="center"/>
    </xf>
    <xf numFmtId="3" fontId="32" fillId="10" borderId="70" xfId="0" applyNumberFormat="1" applyFont="1" applyFill="1" applyBorder="1" applyAlignment="1">
      <alignment vertical="center"/>
    </xf>
    <xf numFmtId="3" fontId="32" fillId="10" borderId="71" xfId="0" applyNumberFormat="1" applyFont="1" applyFill="1" applyBorder="1" applyAlignment="1">
      <alignment vertical="center"/>
    </xf>
    <xf numFmtId="3" fontId="32" fillId="10" borderId="72" xfId="0" applyNumberFormat="1" applyFont="1" applyFill="1" applyBorder="1" applyAlignment="1">
      <alignment vertical="center"/>
    </xf>
    <xf numFmtId="3" fontId="32" fillId="0" borderId="73" xfId="0" applyNumberFormat="1" applyFont="1" applyBorder="1" applyAlignment="1">
      <alignment vertical="center"/>
    </xf>
    <xf numFmtId="3" fontId="32" fillId="0" borderId="74" xfId="0" applyNumberFormat="1" applyFont="1" applyBorder="1" applyAlignment="1">
      <alignment vertical="center"/>
    </xf>
    <xf numFmtId="197" fontId="32" fillId="0" borderId="71" xfId="0" applyNumberFormat="1" applyFont="1" applyBorder="1" applyAlignment="1">
      <alignment vertical="center"/>
    </xf>
    <xf numFmtId="197" fontId="32" fillId="10" borderId="71" xfId="0" applyNumberFormat="1" applyFont="1" applyFill="1" applyBorder="1" applyAlignment="1">
      <alignment vertical="center"/>
    </xf>
    <xf numFmtId="3" fontId="32" fillId="0" borderId="75" xfId="0" applyNumberFormat="1" applyFont="1" applyBorder="1" applyAlignment="1">
      <alignment horizontal="right" vertical="center"/>
    </xf>
    <xf numFmtId="4" fontId="32" fillId="0" borderId="75" xfId="0" applyNumberFormat="1" applyFont="1" applyBorder="1" applyAlignment="1">
      <alignment horizontal="right" vertical="center"/>
    </xf>
    <xf numFmtId="3" fontId="31" fillId="0" borderId="76" xfId="0" applyNumberFormat="1" applyFont="1" applyBorder="1" applyAlignment="1">
      <alignment vertical="center"/>
    </xf>
    <xf numFmtId="3" fontId="31" fillId="0" borderId="41" xfId="0" applyNumberFormat="1" applyFont="1" applyBorder="1" applyAlignment="1">
      <alignment vertical="center"/>
    </xf>
    <xf numFmtId="3" fontId="31" fillId="0" borderId="45" xfId="0" applyNumberFormat="1" applyFont="1" applyBorder="1" applyAlignment="1">
      <alignment vertical="center"/>
    </xf>
    <xf numFmtId="3" fontId="31" fillId="0" borderId="53" xfId="0" applyNumberFormat="1" applyFont="1" applyBorder="1" applyAlignment="1">
      <alignment vertical="center"/>
    </xf>
    <xf numFmtId="3" fontId="32" fillId="0" borderId="41" xfId="0" applyNumberFormat="1" applyFont="1" applyBorder="1" applyAlignment="1">
      <alignment vertical="center"/>
    </xf>
    <xf numFmtId="3" fontId="32" fillId="10" borderId="41" xfId="0" applyNumberFormat="1" applyFont="1" applyFill="1" applyBorder="1" applyAlignment="1">
      <alignment vertical="center"/>
    </xf>
    <xf numFmtId="3" fontId="32" fillId="0" borderId="8" xfId="0" applyNumberFormat="1" applyFont="1" applyBorder="1" applyAlignment="1">
      <alignment vertical="center"/>
    </xf>
    <xf numFmtId="3" fontId="32" fillId="10" borderId="59" xfId="0" applyNumberFormat="1" applyFont="1" applyFill="1" applyBorder="1" applyAlignment="1">
      <alignment vertical="center"/>
    </xf>
    <xf numFmtId="0" fontId="32" fillId="0" borderId="65" xfId="0" applyFont="1" applyBorder="1" applyAlignment="1">
      <alignment vertical="center"/>
    </xf>
    <xf numFmtId="0" fontId="31" fillId="0" borderId="77" xfId="0" applyFont="1" applyBorder="1" applyAlignment="1">
      <alignment vertical="center"/>
    </xf>
    <xf numFmtId="3" fontId="33" fillId="0" borderId="63" xfId="0" applyNumberFormat="1" applyFont="1" applyBorder="1" applyAlignment="1">
      <alignment vertical="center"/>
    </xf>
    <xf numFmtId="3" fontId="33" fillId="0" borderId="18" xfId="0" applyNumberFormat="1" applyFont="1" applyBorder="1" applyAlignment="1">
      <alignment vertical="center"/>
    </xf>
    <xf numFmtId="3" fontId="32" fillId="10" borderId="53" xfId="0" applyNumberFormat="1" applyFont="1" applyFill="1" applyBorder="1" applyAlignment="1">
      <alignment vertical="center"/>
    </xf>
    <xf numFmtId="3" fontId="34" fillId="10" borderId="78" xfId="0" applyNumberFormat="1" applyFont="1" applyFill="1" applyBorder="1" applyAlignment="1">
      <alignment vertical="center"/>
    </xf>
    <xf numFmtId="3" fontId="34" fillId="10" borderId="9" xfId="0" applyNumberFormat="1" applyFont="1" applyFill="1" applyBorder="1" applyAlignment="1">
      <alignment vertical="center"/>
    </xf>
    <xf numFmtId="3" fontId="34" fillId="10" borderId="40" xfId="0" applyNumberFormat="1" applyFont="1" applyFill="1" applyBorder="1" applyAlignment="1">
      <alignment vertical="center"/>
    </xf>
    <xf numFmtId="3" fontId="32" fillId="0" borderId="18" xfId="0" applyNumberFormat="1" applyFont="1" applyBorder="1" applyAlignment="1">
      <alignment horizontal="right" vertical="center"/>
    </xf>
    <xf numFmtId="3" fontId="34" fillId="0" borderId="18" xfId="0" applyNumberFormat="1" applyFont="1" applyBorder="1" applyAlignment="1">
      <alignment horizontal="right" vertical="center"/>
    </xf>
    <xf numFmtId="3" fontId="34" fillId="0" borderId="35" xfId="0" applyNumberFormat="1" applyFont="1" applyBorder="1" applyAlignment="1">
      <alignment horizontal="right" vertical="center"/>
    </xf>
    <xf numFmtId="0" fontId="32" fillId="10" borderId="39" xfId="0" applyFont="1" applyFill="1" applyBorder="1" applyAlignment="1">
      <alignment vertical="center"/>
    </xf>
    <xf numFmtId="0" fontId="32" fillId="0" borderId="79" xfId="0" applyFont="1" applyBorder="1" applyAlignment="1">
      <alignment vertical="center"/>
    </xf>
    <xf numFmtId="0" fontId="31" fillId="0" borderId="38" xfId="0" applyFont="1" applyBorder="1" applyAlignment="1">
      <alignment vertical="center"/>
    </xf>
    <xf numFmtId="197" fontId="32" fillId="0" borderId="75" xfId="0" applyNumberFormat="1" applyFont="1" applyBorder="1" applyAlignment="1">
      <alignment horizontal="right" vertical="center"/>
    </xf>
    <xf numFmtId="198" fontId="32" fillId="0" borderId="75" xfId="0" applyNumberFormat="1" applyFont="1" applyBorder="1" applyAlignment="1">
      <alignment horizontal="right" vertical="center"/>
    </xf>
    <xf numFmtId="3" fontId="32" fillId="0" borderId="69" xfId="0" applyNumberFormat="1" applyFont="1" applyBorder="1" applyAlignment="1">
      <alignment vertical="center"/>
    </xf>
    <xf numFmtId="3" fontId="32" fillId="0" borderId="40" xfId="0" applyNumberFormat="1" applyFont="1" applyBorder="1" applyAlignment="1">
      <alignment vertical="center"/>
    </xf>
    <xf numFmtId="197" fontId="32" fillId="0" borderId="41" xfId="0" applyNumberFormat="1" applyFont="1" applyBorder="1" applyAlignment="1">
      <alignment horizontal="right" vertical="center"/>
    </xf>
    <xf numFmtId="3" fontId="34" fillId="10" borderId="34" xfId="0" applyNumberFormat="1" applyFont="1" applyFill="1" applyBorder="1" applyAlignment="1">
      <alignment vertical="center"/>
    </xf>
    <xf numFmtId="3" fontId="34" fillId="10" borderId="41" xfId="0" applyNumberFormat="1" applyFont="1" applyFill="1" applyBorder="1" applyAlignment="1">
      <alignment vertical="center"/>
    </xf>
    <xf numFmtId="4" fontId="32" fillId="0" borderId="18" xfId="0" applyNumberFormat="1" applyFont="1" applyBorder="1" applyAlignment="1">
      <alignment horizontal="right" vertical="center"/>
    </xf>
    <xf numFmtId="3" fontId="32" fillId="0" borderId="44" xfId="0" applyNumberFormat="1" applyFont="1" applyBorder="1" applyAlignment="1">
      <alignment vertical="center"/>
    </xf>
    <xf numFmtId="197" fontId="32" fillId="0" borderId="18" xfId="0" applyNumberFormat="1" applyFont="1" applyBorder="1" applyAlignment="1">
      <alignment horizontal="right" vertical="center"/>
    </xf>
    <xf numFmtId="3" fontId="32" fillId="0" borderId="35" xfId="0" applyNumberFormat="1" applyFont="1" applyBorder="1" applyAlignment="1">
      <alignment horizontal="right" vertical="center"/>
    </xf>
    <xf numFmtId="197" fontId="32" fillId="0" borderId="35" xfId="0" applyNumberFormat="1" applyFont="1" applyBorder="1" applyAlignment="1">
      <alignment horizontal="right" vertical="center"/>
    </xf>
    <xf numFmtId="3" fontId="32" fillId="0" borderId="9" xfId="0" applyNumberFormat="1" applyFont="1" applyBorder="1" applyAlignment="1">
      <alignment horizontal="center" vertical="center"/>
    </xf>
    <xf numFmtId="3" fontId="32" fillId="0" borderId="80" xfId="0" applyNumberFormat="1" applyFont="1" applyBorder="1" applyAlignment="1">
      <alignment vertical="center"/>
    </xf>
    <xf numFmtId="0" fontId="32" fillId="0" borderId="81" xfId="0" applyFont="1" applyBorder="1" applyAlignment="1">
      <alignment vertical="center"/>
    </xf>
    <xf numFmtId="197" fontId="32" fillId="0" borderId="41" xfId="0" applyNumberFormat="1" applyFont="1" applyBorder="1" applyAlignment="1">
      <alignment vertical="center"/>
    </xf>
    <xf numFmtId="197" fontId="32" fillId="0" borderId="43" xfId="0" applyNumberFormat="1" applyFont="1" applyBorder="1" applyAlignment="1">
      <alignment vertical="center"/>
    </xf>
    <xf numFmtId="3" fontId="32" fillId="10" borderId="82" xfId="0" applyNumberFormat="1" applyFont="1" applyFill="1" applyBorder="1" applyAlignment="1">
      <alignment vertical="center"/>
    </xf>
    <xf numFmtId="0" fontId="7" fillId="0" borderId="6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3" fontId="31" fillId="0" borderId="18" xfId="0" applyNumberFormat="1" applyFont="1" applyBorder="1" applyAlignment="1">
      <alignment horizontal="center" vertical="center"/>
    </xf>
    <xf numFmtId="3" fontId="32" fillId="0" borderId="41" xfId="0" applyNumberFormat="1" applyFont="1" applyBorder="1" applyAlignment="1">
      <alignment horizontal="center" vertical="center"/>
    </xf>
    <xf numFmtId="3" fontId="32" fillId="0" borderId="45" xfId="0" applyNumberFormat="1" applyFont="1" applyBorder="1" applyAlignment="1">
      <alignment horizontal="center" vertical="center"/>
    </xf>
    <xf numFmtId="3" fontId="32" fillId="0" borderId="18" xfId="0" applyNumberFormat="1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3" fontId="32" fillId="10" borderId="57" xfId="0" applyNumberFormat="1" applyFont="1" applyFill="1" applyBorder="1" applyAlignment="1">
      <alignment vertical="center"/>
    </xf>
    <xf numFmtId="3" fontId="31" fillId="0" borderId="63" xfId="0" applyNumberFormat="1" applyFont="1" applyBorder="1" applyAlignment="1">
      <alignment horizontal="right" vertical="center"/>
    </xf>
    <xf numFmtId="3" fontId="31" fillId="0" borderId="61" xfId="0" applyNumberFormat="1" applyFont="1" applyBorder="1" applyAlignment="1">
      <alignment vertical="center"/>
    </xf>
    <xf numFmtId="3" fontId="33" fillId="0" borderId="63" xfId="0" applyNumberFormat="1" applyFont="1" applyBorder="1" applyAlignment="1">
      <alignment horizontal="right" vertical="center"/>
    </xf>
    <xf numFmtId="3" fontId="31" fillId="0" borderId="9" xfId="0" applyNumberFormat="1" applyFont="1" applyBorder="1" applyAlignment="1">
      <alignment horizontal="right" vertical="center"/>
    </xf>
    <xf numFmtId="3" fontId="33" fillId="0" borderId="9" xfId="0" applyNumberFormat="1" applyFont="1" applyBorder="1" applyAlignment="1">
      <alignment horizontal="right" vertical="center"/>
    </xf>
    <xf numFmtId="3" fontId="32" fillId="0" borderId="65" xfId="0" applyNumberFormat="1" applyFont="1" applyBorder="1" applyAlignment="1">
      <alignment horizontal="right" vertical="center"/>
    </xf>
    <xf numFmtId="4" fontId="32" fillId="0" borderId="34" xfId="0" applyNumberFormat="1" applyFont="1" applyBorder="1" applyAlignment="1">
      <alignment vertical="center"/>
    </xf>
    <xf numFmtId="3" fontId="31" fillId="0" borderId="63" xfId="0" applyNumberFormat="1" applyFont="1" applyBorder="1" applyAlignment="1">
      <alignment horizontal="center" vertical="center"/>
    </xf>
    <xf numFmtId="3" fontId="32" fillId="10" borderId="83" xfId="0" applyNumberFormat="1" applyFont="1" applyFill="1" applyBorder="1" applyAlignment="1">
      <alignment vertical="center"/>
    </xf>
    <xf numFmtId="3" fontId="31" fillId="0" borderId="77" xfId="0" applyNumberFormat="1" applyFont="1" applyBorder="1" applyAlignment="1">
      <alignment vertical="center"/>
    </xf>
    <xf numFmtId="0" fontId="34" fillId="0" borderId="9" xfId="0" applyFont="1" applyBorder="1"/>
    <xf numFmtId="4" fontId="32" fillId="0" borderId="44" xfId="0" applyNumberFormat="1" applyFont="1" applyBorder="1" applyAlignment="1">
      <alignment horizontal="right" vertical="center"/>
    </xf>
    <xf numFmtId="0" fontId="34" fillId="0" borderId="18" xfId="0" applyFont="1" applyBorder="1"/>
    <xf numFmtId="3" fontId="32" fillId="0" borderId="44" xfId="0" applyNumberFormat="1" applyFont="1" applyBorder="1" applyAlignment="1">
      <alignment horizontal="right" vertical="center"/>
    </xf>
    <xf numFmtId="4" fontId="32" fillId="0" borderId="71" xfId="0" applyNumberFormat="1" applyFont="1" applyBorder="1" applyAlignment="1">
      <alignment vertical="center"/>
    </xf>
    <xf numFmtId="4" fontId="32" fillId="0" borderId="71" xfId="1" applyNumberFormat="1" applyFont="1" applyBorder="1" applyAlignment="1">
      <alignment vertical="center"/>
    </xf>
    <xf numFmtId="3" fontId="32" fillId="10" borderId="80" xfId="0" applyNumberFormat="1" applyFont="1" applyFill="1" applyBorder="1" applyAlignment="1">
      <alignment vertical="center"/>
    </xf>
    <xf numFmtId="3" fontId="0" fillId="0" borderId="0" xfId="0" applyNumberFormat="1"/>
    <xf numFmtId="3" fontId="32" fillId="10" borderId="43" xfId="0" applyNumberFormat="1" applyFont="1" applyFill="1" applyBorder="1" applyAlignment="1">
      <alignment horizontal="right" vertical="center"/>
    </xf>
    <xf numFmtId="3" fontId="32" fillId="10" borderId="35" xfId="0" applyNumberFormat="1" applyFont="1" applyFill="1" applyBorder="1" applyAlignment="1">
      <alignment horizontal="right" vertical="center"/>
    </xf>
    <xf numFmtId="3" fontId="32" fillId="10" borderId="9" xfId="0" applyNumberFormat="1" applyFont="1" applyFill="1" applyBorder="1" applyAlignment="1">
      <alignment horizontal="right" vertical="center"/>
    </xf>
    <xf numFmtId="3" fontId="31" fillId="0" borderId="18" xfId="0" applyNumberFormat="1" applyFont="1" applyBorder="1" applyAlignment="1">
      <alignment horizontal="right" vertical="center"/>
    </xf>
    <xf numFmtId="3" fontId="32" fillId="0" borderId="53" xfId="0" applyNumberFormat="1" applyFont="1" applyBorder="1" applyAlignment="1">
      <alignment vertical="center"/>
    </xf>
    <xf numFmtId="3" fontId="32" fillId="10" borderId="53" xfId="0" applyNumberFormat="1" applyFont="1" applyFill="1" applyBorder="1" applyAlignment="1">
      <alignment horizontal="right" vertical="center"/>
    </xf>
    <xf numFmtId="3" fontId="31" fillId="0" borderId="53" xfId="0" applyNumberFormat="1" applyFont="1" applyBorder="1" applyAlignment="1">
      <alignment horizontal="right" vertical="center"/>
    </xf>
    <xf numFmtId="0" fontId="32" fillId="0" borderId="44" xfId="0" applyFont="1" applyBorder="1" applyAlignment="1">
      <alignment vertical="center"/>
    </xf>
    <xf numFmtId="0" fontId="14" fillId="0" borderId="66" xfId="0" applyFont="1" applyBorder="1" applyAlignment="1">
      <alignment horizontal="center" vertical="center" wrapText="1"/>
    </xf>
    <xf numFmtId="3" fontId="32" fillId="10" borderId="35" xfId="0" applyNumberFormat="1" applyFont="1" applyFill="1" applyBorder="1" applyAlignment="1">
      <alignment vertical="center"/>
    </xf>
    <xf numFmtId="3" fontId="31" fillId="0" borderId="61" xfId="0" applyNumberFormat="1" applyFont="1" applyBorder="1" applyAlignment="1">
      <alignment horizontal="right" vertical="center"/>
    </xf>
    <xf numFmtId="3" fontId="31" fillId="0" borderId="77" xfId="0" applyNumberFormat="1" applyFont="1" applyBorder="1" applyAlignment="1">
      <alignment horizontal="right" vertical="center"/>
    </xf>
    <xf numFmtId="3" fontId="31" fillId="0" borderId="44" xfId="0" applyNumberFormat="1" applyFont="1" applyBorder="1" applyAlignment="1">
      <alignment horizontal="right" vertical="center"/>
    </xf>
    <xf numFmtId="3" fontId="32" fillId="10" borderId="18" xfId="0" applyNumberFormat="1" applyFont="1" applyFill="1" applyBorder="1" applyAlignment="1">
      <alignment horizontal="right" vertical="center"/>
    </xf>
    <xf numFmtId="3" fontId="32" fillId="10" borderId="44" xfId="0" applyNumberFormat="1" applyFont="1" applyFill="1" applyBorder="1" applyAlignment="1">
      <alignment horizontal="right" vertical="center"/>
    </xf>
    <xf numFmtId="3" fontId="32" fillId="6" borderId="9" xfId="0" applyNumberFormat="1" applyFont="1" applyFill="1" applyBorder="1" applyAlignment="1">
      <alignment vertical="center"/>
    </xf>
    <xf numFmtId="3" fontId="32" fillId="0" borderId="34" xfId="0" applyNumberFormat="1" applyFont="1" applyBorder="1" applyAlignment="1">
      <alignment horizontal="right" vertical="center"/>
    </xf>
    <xf numFmtId="3" fontId="32" fillId="6" borderId="18" xfId="0" applyNumberFormat="1" applyFont="1" applyFill="1" applyBorder="1" applyAlignment="1">
      <alignment vertical="center"/>
    </xf>
    <xf numFmtId="3" fontId="32" fillId="6" borderId="18" xfId="0" applyNumberFormat="1" applyFont="1" applyFill="1" applyBorder="1" applyAlignment="1">
      <alignment horizontal="right" vertical="center"/>
    </xf>
    <xf numFmtId="3" fontId="32" fillId="0" borderId="45" xfId="0" applyNumberFormat="1" applyFont="1" applyBorder="1" applyAlignment="1">
      <alignment vertical="center"/>
    </xf>
    <xf numFmtId="3" fontId="32" fillId="0" borderId="49" xfId="0" applyNumberFormat="1" applyFont="1" applyBorder="1" applyAlignment="1">
      <alignment vertical="center"/>
    </xf>
    <xf numFmtId="3" fontId="32" fillId="10" borderId="16" xfId="0" applyNumberFormat="1" applyFont="1" applyFill="1" applyBorder="1" applyAlignment="1">
      <alignment vertical="center"/>
    </xf>
    <xf numFmtId="3" fontId="31" fillId="0" borderId="0" xfId="0" applyNumberFormat="1" applyFont="1" applyAlignment="1">
      <alignment vertical="center"/>
    </xf>
    <xf numFmtId="197" fontId="32" fillId="0" borderId="53" xfId="0" applyNumberFormat="1" applyFont="1" applyBorder="1" applyAlignment="1">
      <alignment horizontal="right" vertical="center"/>
    </xf>
    <xf numFmtId="0" fontId="14" fillId="0" borderId="65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2" fillId="0" borderId="84" xfId="0" applyFont="1" applyBorder="1" applyAlignment="1">
      <alignment vertical="center"/>
    </xf>
    <xf numFmtId="0" fontId="35" fillId="0" borderId="35" xfId="0" applyFont="1" applyBorder="1" applyAlignment="1">
      <alignment horizontal="center" vertical="center" wrapText="1"/>
    </xf>
    <xf numFmtId="0" fontId="32" fillId="0" borderId="85" xfId="0" applyFont="1" applyBorder="1" applyAlignment="1">
      <alignment vertical="center"/>
    </xf>
    <xf numFmtId="3" fontId="32" fillId="0" borderId="55" xfId="0" applyNumberFormat="1" applyFont="1" applyBorder="1" applyAlignment="1">
      <alignment horizontal="right" vertical="center"/>
    </xf>
    <xf numFmtId="197" fontId="32" fillId="0" borderId="45" xfId="0" applyNumberFormat="1" applyFont="1" applyBorder="1" applyAlignment="1">
      <alignment vertical="center"/>
    </xf>
    <xf numFmtId="197" fontId="32" fillId="0" borderId="34" xfId="0" applyNumberFormat="1" applyFont="1" applyBorder="1" applyAlignment="1">
      <alignment vertical="center"/>
    </xf>
    <xf numFmtId="4" fontId="32" fillId="0" borderId="45" xfId="0" applyNumberFormat="1" applyFont="1" applyBorder="1" applyAlignment="1">
      <alignment vertical="center"/>
    </xf>
    <xf numFmtId="197" fontId="32" fillId="0" borderId="38" xfId="0" applyNumberFormat="1" applyFont="1" applyBorder="1" applyAlignment="1">
      <alignment vertical="center"/>
    </xf>
    <xf numFmtId="0" fontId="14" fillId="0" borderId="83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2" fillId="10" borderId="86" xfId="0" applyFont="1" applyFill="1" applyBorder="1" applyAlignment="1">
      <alignment vertical="center"/>
    </xf>
    <xf numFmtId="0" fontId="32" fillId="6" borderId="49" xfId="0" applyFont="1" applyFill="1" applyBorder="1" applyAlignment="1">
      <alignment horizontal="center" vertical="center"/>
    </xf>
    <xf numFmtId="0" fontId="14" fillId="0" borderId="87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/>
    </xf>
    <xf numFmtId="3" fontId="32" fillId="0" borderId="67" xfId="0" applyNumberFormat="1" applyFont="1" applyBorder="1" applyAlignment="1">
      <alignment vertical="center"/>
    </xf>
    <xf numFmtId="3" fontId="32" fillId="0" borderId="63" xfId="0" applyNumberFormat="1" applyFont="1" applyBorder="1" applyAlignment="1">
      <alignment vertical="center"/>
    </xf>
    <xf numFmtId="0" fontId="32" fillId="0" borderId="52" xfId="0" applyFont="1" applyBorder="1" applyAlignment="1">
      <alignment horizontal="center" vertical="center"/>
    </xf>
    <xf numFmtId="43" fontId="32" fillId="0" borderId="18" xfId="1" applyFont="1" applyBorder="1" applyAlignment="1">
      <alignment vertical="center"/>
    </xf>
    <xf numFmtId="43" fontId="32" fillId="0" borderId="9" xfId="1" applyFont="1" applyBorder="1" applyAlignment="1">
      <alignment horizontal="right" vertical="center"/>
    </xf>
    <xf numFmtId="43" fontId="32" fillId="0" borderId="9" xfId="1" applyFont="1" applyBorder="1" applyAlignment="1">
      <alignment vertical="center"/>
    </xf>
    <xf numFmtId="198" fontId="32" fillId="0" borderId="9" xfId="0" applyNumberFormat="1" applyFont="1" applyBorder="1" applyAlignment="1">
      <alignment horizontal="right" vertical="center"/>
    </xf>
    <xf numFmtId="198" fontId="32" fillId="0" borderId="9" xfId="0" applyNumberFormat="1" applyFont="1" applyBorder="1" applyAlignment="1">
      <alignment vertical="center"/>
    </xf>
    <xf numFmtId="198" fontId="32" fillId="0" borderId="45" xfId="0" applyNumberFormat="1" applyFont="1" applyBorder="1" applyAlignment="1">
      <alignment vertical="center"/>
    </xf>
    <xf numFmtId="0" fontId="14" fillId="0" borderId="81" xfId="0" applyFont="1" applyBorder="1" applyAlignment="1">
      <alignment horizontal="center" vertical="center" wrapText="1"/>
    </xf>
    <xf numFmtId="3" fontId="32" fillId="0" borderId="77" xfId="0" applyNumberFormat="1" applyFont="1" applyBorder="1" applyAlignment="1">
      <alignment vertical="center"/>
    </xf>
    <xf numFmtId="3" fontId="32" fillId="0" borderId="38" xfId="0" applyNumberFormat="1" applyFont="1" applyBorder="1" applyAlignment="1">
      <alignment vertical="center"/>
    </xf>
    <xf numFmtId="0" fontId="14" fillId="0" borderId="88" xfId="0" applyFont="1" applyBorder="1" applyAlignment="1">
      <alignment horizontal="center" vertical="center" wrapText="1"/>
    </xf>
    <xf numFmtId="0" fontId="32" fillId="10" borderId="64" xfId="0" applyFont="1" applyFill="1" applyBorder="1" applyAlignment="1">
      <alignment vertical="center"/>
    </xf>
    <xf numFmtId="3" fontId="32" fillId="10" borderId="43" xfId="0" applyNumberFormat="1" applyFont="1" applyFill="1" applyBorder="1" applyAlignment="1">
      <alignment vertical="center"/>
    </xf>
    <xf numFmtId="0" fontId="32" fillId="0" borderId="56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89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2" fontId="32" fillId="0" borderId="0" xfId="0" applyNumberFormat="1" applyFont="1" applyAlignment="1">
      <alignment vertical="center"/>
    </xf>
    <xf numFmtId="1" fontId="32" fillId="0" borderId="41" xfId="0" applyNumberFormat="1" applyFont="1" applyBorder="1" applyAlignment="1">
      <alignment vertical="center"/>
    </xf>
    <xf numFmtId="0" fontId="14" fillId="0" borderId="50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75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 vertical="center"/>
    </xf>
    <xf numFmtId="0" fontId="14" fillId="0" borderId="82" xfId="0" applyFont="1" applyBorder="1" applyAlignment="1">
      <alignment horizontal="center" vertical="center" wrapText="1"/>
    </xf>
    <xf numFmtId="3" fontId="31" fillId="0" borderId="67" xfId="0" applyNumberFormat="1" applyFont="1" applyBorder="1" applyAlignment="1">
      <alignment horizontal="right" vertical="center"/>
    </xf>
    <xf numFmtId="3" fontId="32" fillId="10" borderId="65" xfId="0" applyNumberFormat="1" applyFont="1" applyFill="1" applyBorder="1" applyAlignment="1">
      <alignment vertical="center"/>
    </xf>
    <xf numFmtId="0" fontId="14" fillId="0" borderId="60" xfId="0" applyFont="1" applyBorder="1" applyAlignment="1">
      <alignment horizontal="center" vertical="center" wrapText="1"/>
    </xf>
    <xf numFmtId="3" fontId="32" fillId="10" borderId="38" xfId="0" applyNumberFormat="1" applyFont="1" applyFill="1" applyBorder="1" applyAlignment="1">
      <alignment vertical="center"/>
    </xf>
    <xf numFmtId="3" fontId="32" fillId="0" borderId="90" xfId="0" applyNumberFormat="1" applyFont="1" applyBorder="1" applyAlignment="1">
      <alignment vertical="center"/>
    </xf>
    <xf numFmtId="3" fontId="32" fillId="10" borderId="90" xfId="0" applyNumberFormat="1" applyFont="1" applyFill="1" applyBorder="1" applyAlignment="1">
      <alignment vertical="center"/>
    </xf>
    <xf numFmtId="3" fontId="32" fillId="10" borderId="39" xfId="0" applyNumberFormat="1" applyFont="1" applyFill="1" applyBorder="1" applyAlignment="1">
      <alignment vertical="center"/>
    </xf>
    <xf numFmtId="3" fontId="31" fillId="0" borderId="90" xfId="0" applyNumberFormat="1" applyFont="1" applyBorder="1" applyAlignment="1">
      <alignment vertical="center"/>
    </xf>
    <xf numFmtId="3" fontId="31" fillId="0" borderId="38" xfId="0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0" fontId="14" fillId="0" borderId="69" xfId="0" applyFont="1" applyBorder="1" applyAlignment="1">
      <alignment horizontal="center" vertical="center" wrapText="1"/>
    </xf>
    <xf numFmtId="4" fontId="32" fillId="10" borderId="53" xfId="0" applyNumberFormat="1" applyFont="1" applyFill="1" applyBorder="1" applyAlignment="1">
      <alignment vertical="center"/>
    </xf>
    <xf numFmtId="4" fontId="32" fillId="10" borderId="9" xfId="0" applyNumberFormat="1" applyFont="1" applyFill="1" applyBorder="1" applyAlignment="1">
      <alignment vertical="center"/>
    </xf>
    <xf numFmtId="4" fontId="32" fillId="10" borderId="82" xfId="0" applyNumberFormat="1" applyFont="1" applyFill="1" applyBorder="1" applyAlignment="1">
      <alignment vertical="center"/>
    </xf>
    <xf numFmtId="3" fontId="32" fillId="10" borderId="91" xfId="0" applyNumberFormat="1" applyFont="1" applyFill="1" applyBorder="1" applyAlignment="1">
      <alignment vertical="center"/>
    </xf>
    <xf numFmtId="197" fontId="32" fillId="10" borderId="53" xfId="0" applyNumberFormat="1" applyFont="1" applyFill="1" applyBorder="1" applyAlignment="1">
      <alignment vertical="center"/>
    </xf>
    <xf numFmtId="3" fontId="31" fillId="0" borderId="41" xfId="0" applyNumberFormat="1" applyFont="1" applyBorder="1" applyAlignment="1">
      <alignment horizontal="right" vertical="center"/>
    </xf>
    <xf numFmtId="3" fontId="31" fillId="0" borderId="45" xfId="0" applyNumberFormat="1" applyFont="1" applyBorder="1" applyAlignment="1">
      <alignment horizontal="right" vertical="center"/>
    </xf>
    <xf numFmtId="43" fontId="32" fillId="10" borderId="9" xfId="1" applyFont="1" applyFill="1" applyBorder="1" applyAlignment="1">
      <alignment vertical="center"/>
    </xf>
    <xf numFmtId="43" fontId="32" fillId="10" borderId="82" xfId="1" applyFont="1" applyFill="1" applyBorder="1" applyAlignment="1">
      <alignment vertical="center"/>
    </xf>
    <xf numFmtId="4" fontId="32" fillId="10" borderId="39" xfId="0" applyNumberFormat="1" applyFont="1" applyFill="1" applyBorder="1" applyAlignment="1">
      <alignment vertical="center"/>
    </xf>
    <xf numFmtId="3" fontId="32" fillId="10" borderId="86" xfId="0" applyNumberFormat="1" applyFont="1" applyFill="1" applyBorder="1" applyAlignment="1">
      <alignment vertical="center"/>
    </xf>
    <xf numFmtId="3" fontId="32" fillId="0" borderId="92" xfId="0" applyNumberFormat="1" applyFont="1" applyBorder="1" applyAlignment="1">
      <alignment vertical="center"/>
    </xf>
    <xf numFmtId="4" fontId="32" fillId="10" borderId="71" xfId="0" applyNumberFormat="1" applyFont="1" applyFill="1" applyBorder="1" applyAlignment="1">
      <alignment vertical="center"/>
    </xf>
    <xf numFmtId="4" fontId="32" fillId="10" borderId="42" xfId="0" applyNumberFormat="1" applyFont="1" applyFill="1" applyBorder="1" applyAlignment="1">
      <alignment vertical="center"/>
    </xf>
    <xf numFmtId="4" fontId="32" fillId="10" borderId="72" xfId="0" applyNumberFormat="1" applyFont="1" applyFill="1" applyBorder="1" applyAlignment="1">
      <alignment vertical="center"/>
    </xf>
    <xf numFmtId="3" fontId="32" fillId="0" borderId="75" xfId="0" applyNumberFormat="1" applyFont="1" applyBorder="1" applyAlignment="1">
      <alignment vertical="center"/>
    </xf>
    <xf numFmtId="197" fontId="34" fillId="10" borderId="59" xfId="0" applyNumberFormat="1" applyFont="1" applyFill="1" applyBorder="1" applyAlignment="1">
      <alignment vertical="center"/>
    </xf>
    <xf numFmtId="3" fontId="32" fillId="0" borderId="93" xfId="0" applyNumberFormat="1" applyFont="1" applyBorder="1" applyAlignment="1">
      <alignment vertical="center"/>
    </xf>
    <xf numFmtId="3" fontId="34" fillId="10" borderId="71" xfId="0" applyNumberFormat="1" applyFont="1" applyFill="1" applyBorder="1" applyAlignment="1">
      <alignment vertical="center"/>
    </xf>
    <xf numFmtId="3" fontId="34" fillId="10" borderId="72" xfId="0" applyNumberFormat="1" applyFont="1" applyFill="1" applyBorder="1" applyAlignment="1">
      <alignment vertical="center"/>
    </xf>
    <xf numFmtId="3" fontId="32" fillId="10" borderId="73" xfId="0" applyNumberFormat="1" applyFont="1" applyFill="1" applyBorder="1" applyAlignment="1">
      <alignment vertical="center"/>
    </xf>
    <xf numFmtId="0" fontId="31" fillId="0" borderId="90" xfId="0" applyFont="1" applyBorder="1" applyAlignment="1">
      <alignment vertical="center"/>
    </xf>
    <xf numFmtId="3" fontId="31" fillId="0" borderId="8" xfId="0" applyNumberFormat="1" applyFont="1" applyBorder="1" applyAlignment="1">
      <alignment horizontal="right" vertical="center"/>
    </xf>
    <xf numFmtId="3" fontId="23" fillId="0" borderId="0" xfId="0" applyNumberFormat="1" applyFont="1"/>
    <xf numFmtId="3" fontId="37" fillId="0" borderId="0" xfId="0" applyNumberFormat="1" applyFont="1"/>
    <xf numFmtId="0" fontId="38" fillId="0" borderId="0" xfId="0" applyFont="1"/>
    <xf numFmtId="1" fontId="39" fillId="0" borderId="65" xfId="0" applyNumberFormat="1" applyFont="1" applyBorder="1" applyAlignment="1">
      <alignment horizontal="center"/>
    </xf>
    <xf numFmtId="0" fontId="40" fillId="0" borderId="0" xfId="0" applyFont="1" applyAlignment="1">
      <alignment horizontal="left"/>
    </xf>
    <xf numFmtId="1" fontId="39" fillId="0" borderId="0" xfId="0" applyNumberFormat="1" applyFont="1" applyBorder="1" applyAlignment="1">
      <alignment horizontal="center"/>
    </xf>
    <xf numFmtId="0" fontId="41" fillId="0" borderId="0" xfId="0" applyFont="1" applyAlignment="1"/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42" fillId="0" borderId="56" xfId="0" applyFont="1" applyBorder="1" applyAlignment="1">
      <alignment horizontal="center" vertical="center"/>
    </xf>
    <xf numFmtId="0" fontId="42" fillId="0" borderId="57" xfId="0" applyFont="1" applyBorder="1" applyAlignment="1">
      <alignment horizontal="center" vertical="center"/>
    </xf>
    <xf numFmtId="0" fontId="42" fillId="0" borderId="91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/>
    </xf>
    <xf numFmtId="0" fontId="43" fillId="0" borderId="18" xfId="0" applyFont="1" applyBorder="1" applyAlignment="1">
      <alignment horizontal="center"/>
    </xf>
    <xf numFmtId="0" fontId="43" fillId="0" borderId="9" xfId="0" applyFont="1" applyBorder="1" applyAlignment="1">
      <alignment horizontal="center"/>
    </xf>
    <xf numFmtId="0" fontId="42" fillId="0" borderId="9" xfId="0" applyFont="1" applyBorder="1" applyAlignment="1">
      <alignment horizontal="center"/>
    </xf>
    <xf numFmtId="0" fontId="41" fillId="0" borderId="9" xfId="0" applyFont="1" applyBorder="1"/>
    <xf numFmtId="3" fontId="35" fillId="0" borderId="9" xfId="0" applyNumberFormat="1" applyFont="1" applyBorder="1"/>
    <xf numFmtId="0" fontId="35" fillId="0" borderId="9" xfId="0" applyFont="1" applyBorder="1"/>
    <xf numFmtId="0" fontId="41" fillId="0" borderId="0" xfId="0" applyFont="1"/>
    <xf numFmtId="1" fontId="41" fillId="0" borderId="0" xfId="0" applyNumberFormat="1" applyFont="1"/>
    <xf numFmtId="0" fontId="44" fillId="0" borderId="0" xfId="0" applyFont="1" applyAlignment="1">
      <alignment horizontal="right" vertical="center"/>
    </xf>
    <xf numFmtId="0" fontId="45" fillId="0" borderId="9" xfId="0" applyFont="1" applyBorder="1" applyAlignment="1">
      <alignment horizontal="center"/>
    </xf>
    <xf numFmtId="3" fontId="45" fillId="0" borderId="9" xfId="0" applyNumberFormat="1" applyFont="1" applyBorder="1"/>
    <xf numFmtId="1" fontId="46" fillId="0" borderId="0" xfId="0" applyNumberFormat="1" applyFont="1" applyBorder="1" applyAlignment="1"/>
    <xf numFmtId="0" fontId="45" fillId="0" borderId="47" xfId="0" applyFont="1" applyBorder="1" applyAlignment="1">
      <alignment horizontal="center" vertical="center" wrapText="1"/>
    </xf>
    <xf numFmtId="0" fontId="45" fillId="0" borderId="48" xfId="0" applyFont="1" applyBorder="1" applyAlignment="1">
      <alignment horizontal="center" vertical="center" wrapText="1"/>
    </xf>
    <xf numFmtId="0" fontId="44" fillId="0" borderId="0" xfId="0" applyFont="1" applyAlignment="1">
      <alignment horizontal="right" vertical="center" textRotation="90"/>
    </xf>
    <xf numFmtId="0" fontId="44" fillId="0" borderId="37" xfId="0" applyFont="1" applyBorder="1" applyAlignment="1">
      <alignment horizontal="right" vertical="center" textRotation="90"/>
    </xf>
    <xf numFmtId="0" fontId="35" fillId="0" borderId="41" xfId="0" applyFont="1" applyBorder="1" applyAlignment="1">
      <alignment horizontal="center"/>
    </xf>
    <xf numFmtId="0" fontId="35" fillId="0" borderId="34" xfId="0" applyFont="1" applyBorder="1" applyAlignment="1">
      <alignment horizontal="center"/>
    </xf>
    <xf numFmtId="0" fontId="35" fillId="0" borderId="40" xfId="0" applyFont="1" applyBorder="1" applyAlignment="1">
      <alignment horizontal="center"/>
    </xf>
    <xf numFmtId="1" fontId="45" fillId="0" borderId="9" xfId="0" applyNumberFormat="1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left" vertical="center" indent="1"/>
    </xf>
    <xf numFmtId="184" fontId="45" fillId="0" borderId="9" xfId="0" applyNumberFormat="1" applyFont="1" applyBorder="1" applyAlignment="1">
      <alignment horizontal="center" vertical="center"/>
    </xf>
    <xf numFmtId="184" fontId="45" fillId="0" borderId="41" xfId="0" applyNumberFormat="1" applyFont="1" applyBorder="1" applyAlignment="1">
      <alignment horizontal="center" vertical="center"/>
    </xf>
    <xf numFmtId="0" fontId="5" fillId="0" borderId="94" xfId="0" applyFont="1" applyFill="1" applyBorder="1" applyAlignment="1">
      <alignment horizontal="left"/>
    </xf>
    <xf numFmtId="37" fontId="47" fillId="0" borderId="9" xfId="1" applyNumberFormat="1" applyFont="1" applyFill="1" applyBorder="1"/>
    <xf numFmtId="184" fontId="47" fillId="0" borderId="9" xfId="1" applyNumberFormat="1" applyFont="1" applyFill="1" applyBorder="1"/>
    <xf numFmtId="199" fontId="47" fillId="0" borderId="9" xfId="1" applyNumberFormat="1" applyFont="1" applyFill="1" applyBorder="1"/>
    <xf numFmtId="0" fontId="48" fillId="0" borderId="94" xfId="0" applyFont="1" applyFill="1" applyBorder="1" applyAlignment="1">
      <alignment horizontal="right" indent="11"/>
    </xf>
    <xf numFmtId="43" fontId="47" fillId="0" borderId="9" xfId="1" applyFont="1" applyFill="1" applyBorder="1" applyAlignment="1">
      <alignment horizontal="center" vertical="center"/>
    </xf>
    <xf numFmtId="200" fontId="47" fillId="0" borderId="9" xfId="1" applyNumberFormat="1" applyFont="1" applyFill="1" applyBorder="1"/>
    <xf numFmtId="0" fontId="49" fillId="11" borderId="9" xfId="0" applyFont="1" applyFill="1" applyBorder="1" applyAlignment="1">
      <alignment horizontal="center"/>
    </xf>
    <xf numFmtId="184" fontId="34" fillId="11" borderId="9" xfId="0" applyNumberFormat="1" applyFont="1" applyFill="1" applyBorder="1"/>
    <xf numFmtId="0" fontId="50" fillId="0" borderId="27" xfId="0" applyFont="1" applyBorder="1" applyAlignment="1">
      <alignment horizontal="center" vertical="center"/>
    </xf>
    <xf numFmtId="0" fontId="50" fillId="0" borderId="28" xfId="0" applyFont="1" applyBorder="1" applyAlignment="1">
      <alignment horizontal="center" vertical="center"/>
    </xf>
    <xf numFmtId="0" fontId="50" fillId="0" borderId="29" xfId="0" applyFont="1" applyBorder="1" applyAlignment="1">
      <alignment horizontal="center" vertical="center"/>
    </xf>
    <xf numFmtId="0" fontId="50" fillId="0" borderId="30" xfId="0" applyFont="1" applyBorder="1" applyAlignment="1">
      <alignment horizontal="center" vertical="center"/>
    </xf>
    <xf numFmtId="1" fontId="45" fillId="0" borderId="41" xfId="0" applyNumberFormat="1" applyFont="1" applyBorder="1" applyAlignment="1">
      <alignment horizontal="center" vertical="center"/>
    </xf>
    <xf numFmtId="0" fontId="35" fillId="0" borderId="0" xfId="0" applyFont="1"/>
    <xf numFmtId="184" fontId="51" fillId="0" borderId="9" xfId="0" applyNumberFormat="1" applyFont="1" applyBorder="1"/>
    <xf numFmtId="2" fontId="52" fillId="6" borderId="71" xfId="0" applyNumberFormat="1" applyFont="1" applyFill="1" applyBorder="1"/>
    <xf numFmtId="2" fontId="52" fillId="6" borderId="0" xfId="0" applyNumberFormat="1" applyFont="1" applyFill="1" applyBorder="1"/>
    <xf numFmtId="0" fontId="50" fillId="0" borderId="36" xfId="0" applyFont="1" applyBorder="1" applyAlignment="1">
      <alignment horizontal="center" vertical="center"/>
    </xf>
    <xf numFmtId="0" fontId="50" fillId="0" borderId="42" xfId="0" applyFont="1" applyBorder="1" applyAlignment="1">
      <alignment horizontal="center" vertical="center"/>
    </xf>
    <xf numFmtId="0" fontId="53" fillId="0" borderId="0" xfId="0" applyFont="1"/>
    <xf numFmtId="0" fontId="54" fillId="0" borderId="0" xfId="0" applyFont="1" applyAlignment="1">
      <alignment horizontal="center"/>
    </xf>
    <xf numFmtId="0" fontId="55" fillId="12" borderId="88" xfId="0" applyFont="1" applyFill="1" applyBorder="1" applyAlignment="1">
      <alignment horizontal="center" vertical="center" wrapText="1"/>
    </xf>
    <xf numFmtId="0" fontId="55" fillId="0" borderId="46" xfId="0" applyFont="1" applyBorder="1" applyAlignment="1">
      <alignment horizontal="center"/>
    </xf>
    <xf numFmtId="0" fontId="55" fillId="0" borderId="48" xfId="0" applyFont="1" applyBorder="1" applyAlignment="1">
      <alignment horizontal="center"/>
    </xf>
    <xf numFmtId="0" fontId="55" fillId="0" borderId="47" xfId="0" applyFont="1" applyBorder="1" applyAlignment="1">
      <alignment horizontal="center"/>
    </xf>
    <xf numFmtId="0" fontId="55" fillId="0" borderId="9" xfId="0" applyFont="1" applyBorder="1" applyAlignment="1">
      <alignment horizontal="center"/>
    </xf>
    <xf numFmtId="0" fontId="55" fillId="12" borderId="73" xfId="0" applyFont="1" applyFill="1" applyBorder="1" applyAlignment="1">
      <alignment horizontal="center" vertical="center" wrapText="1"/>
    </xf>
    <xf numFmtId="0" fontId="55" fillId="12" borderId="88" xfId="0" applyFont="1" applyFill="1" applyBorder="1" applyAlignment="1">
      <alignment horizontal="center" vertical="center" textRotation="90"/>
    </xf>
    <xf numFmtId="0" fontId="55" fillId="13" borderId="88" xfId="0" applyFont="1" applyFill="1" applyBorder="1" applyAlignment="1">
      <alignment horizontal="center" vertical="center" textRotation="90"/>
    </xf>
    <xf numFmtId="0" fontId="55" fillId="12" borderId="73" xfId="0" applyFont="1" applyFill="1" applyBorder="1" applyAlignment="1">
      <alignment horizontal="center" vertical="center" textRotation="90"/>
    </xf>
    <xf numFmtId="0" fontId="55" fillId="12" borderId="80" xfId="0" applyFont="1" applyFill="1" applyBorder="1" applyAlignment="1">
      <alignment horizontal="center" vertical="center" textRotation="90"/>
    </xf>
    <xf numFmtId="0" fontId="55" fillId="13" borderId="80" xfId="0" applyFont="1" applyFill="1" applyBorder="1" applyAlignment="1">
      <alignment horizontal="center" vertical="center" textRotation="90"/>
    </xf>
    <xf numFmtId="0" fontId="55" fillId="6" borderId="95" xfId="0" applyFont="1" applyFill="1" applyBorder="1" applyAlignment="1">
      <alignment horizontal="left" vertical="center" wrapText="1"/>
    </xf>
    <xf numFmtId="3" fontId="55" fillId="6" borderId="62" xfId="0" applyNumberFormat="1" applyFont="1" applyFill="1" applyBorder="1" applyAlignment="1">
      <alignment horizontal="center" vertical="center"/>
    </xf>
    <xf numFmtId="3" fontId="55" fillId="6" borderId="77" xfId="0" applyNumberFormat="1" applyFont="1" applyFill="1" applyBorder="1" applyAlignment="1">
      <alignment horizontal="center" vertical="center"/>
    </xf>
    <xf numFmtId="0" fontId="55" fillId="0" borderId="78" xfId="0" applyFont="1" applyBorder="1" applyAlignment="1">
      <alignment horizontal="left" vertical="center"/>
    </xf>
    <xf numFmtId="3" fontId="55" fillId="6" borderId="53" xfId="0" applyNumberFormat="1" applyFont="1" applyFill="1" applyBorder="1" applyAlignment="1">
      <alignment horizontal="center" vertical="center"/>
    </xf>
    <xf numFmtId="3" fontId="55" fillId="6" borderId="38" xfId="0" applyNumberFormat="1" applyFont="1" applyFill="1" applyBorder="1" applyAlignment="1">
      <alignment horizontal="center" vertical="center"/>
    </xf>
    <xf numFmtId="3" fontId="55" fillId="0" borderId="53" xfId="0" applyNumberFormat="1" applyFont="1" applyBorder="1"/>
    <xf numFmtId="0" fontId="56" fillId="0" borderId="78" xfId="0" applyFont="1" applyBorder="1" applyAlignment="1">
      <alignment horizontal="left" vertical="center"/>
    </xf>
    <xf numFmtId="3" fontId="56" fillId="6" borderId="53" xfId="0" applyNumberFormat="1" applyFont="1" applyFill="1" applyBorder="1" applyAlignment="1">
      <alignment horizontal="center" vertical="center"/>
    </xf>
    <xf numFmtId="3" fontId="56" fillId="6" borderId="38" xfId="0" applyNumberFormat="1" applyFont="1" applyFill="1" applyBorder="1" applyAlignment="1">
      <alignment horizontal="center" vertical="center"/>
    </xf>
    <xf numFmtId="3" fontId="56" fillId="0" borderId="53" xfId="0" applyNumberFormat="1" applyFont="1" applyBorder="1"/>
    <xf numFmtId="3" fontId="55" fillId="0" borderId="38" xfId="0" applyNumberFormat="1" applyFont="1" applyBorder="1"/>
    <xf numFmtId="0" fontId="57" fillId="0" borderId="78" xfId="0" applyFont="1" applyBorder="1" applyAlignment="1">
      <alignment horizontal="left" vertical="center"/>
    </xf>
    <xf numFmtId="3" fontId="57" fillId="0" borderId="53" xfId="0" applyNumberFormat="1" applyFont="1" applyBorder="1"/>
    <xf numFmtId="3" fontId="57" fillId="0" borderId="38" xfId="0" applyNumberFormat="1" applyFont="1" applyBorder="1"/>
    <xf numFmtId="0" fontId="58" fillId="0" borderId="78" xfId="0" applyFont="1" applyBorder="1" applyAlignment="1">
      <alignment horizontal="left" vertical="center"/>
    </xf>
    <xf numFmtId="3" fontId="56" fillId="0" borderId="38" xfId="0" applyNumberFormat="1" applyFont="1" applyBorder="1"/>
    <xf numFmtId="3" fontId="58" fillId="0" borderId="53" xfId="0" applyNumberFormat="1" applyFont="1" applyBorder="1"/>
    <xf numFmtId="3" fontId="58" fillId="0" borderId="38" xfId="0" applyNumberFormat="1" applyFont="1" applyBorder="1"/>
    <xf numFmtId="0" fontId="58" fillId="0" borderId="96" xfId="0" applyFont="1" applyBorder="1" applyAlignment="1">
      <alignment horizontal="left" vertical="center"/>
    </xf>
    <xf numFmtId="3" fontId="58" fillId="0" borderId="59" xfId="0" applyNumberFormat="1" applyFont="1" applyBorder="1"/>
    <xf numFmtId="3" fontId="58" fillId="0" borderId="39" xfId="0" applyNumberFormat="1" applyFont="1" applyBorder="1"/>
    <xf numFmtId="43" fontId="55" fillId="13" borderId="88" xfId="0" applyNumberFormat="1" applyFont="1" applyFill="1" applyBorder="1" applyAlignment="1">
      <alignment horizontal="center" vertical="center" textRotation="90"/>
    </xf>
    <xf numFmtId="0" fontId="55" fillId="12" borderId="80" xfId="0" applyFont="1" applyFill="1" applyBorder="1" applyAlignment="1">
      <alignment horizontal="center" vertical="center" wrapText="1"/>
    </xf>
    <xf numFmtId="43" fontId="55" fillId="13" borderId="73" xfId="0" applyNumberFormat="1" applyFont="1" applyFill="1" applyBorder="1" applyAlignment="1">
      <alignment horizontal="center" vertical="center" textRotation="90"/>
    </xf>
    <xf numFmtId="0" fontId="55" fillId="13" borderId="73" xfId="0" applyFont="1" applyFill="1" applyBorder="1" applyAlignment="1">
      <alignment horizontal="center" vertical="center" textRotation="90"/>
    </xf>
    <xf numFmtId="0" fontId="58" fillId="0" borderId="95" xfId="0" applyFont="1" applyBorder="1" applyAlignment="1">
      <alignment horizontal="left" vertical="center"/>
    </xf>
    <xf numFmtId="43" fontId="55" fillId="6" borderId="9" xfId="0" applyNumberFormat="1" applyFont="1" applyFill="1" applyBorder="1" applyAlignment="1">
      <alignment horizontal="center" vertical="center"/>
    </xf>
    <xf numFmtId="0" fontId="55" fillId="6" borderId="9" xfId="0" applyFont="1" applyFill="1" applyBorder="1" applyAlignment="1">
      <alignment horizontal="center" vertical="center"/>
    </xf>
    <xf numFmtId="3" fontId="55" fillId="6" borderId="9" xfId="0" applyNumberFormat="1" applyFont="1" applyFill="1" applyBorder="1" applyAlignment="1">
      <alignment horizontal="center" vertical="center"/>
    </xf>
    <xf numFmtId="3" fontId="55" fillId="6" borderId="9" xfId="0" applyNumberFormat="1" applyFont="1" applyFill="1" applyBorder="1"/>
    <xf numFmtId="3" fontId="55" fillId="0" borderId="9" xfId="0" applyNumberFormat="1" applyFont="1" applyBorder="1" applyAlignment="1">
      <alignment vertical="center"/>
    </xf>
    <xf numFmtId="3" fontId="55" fillId="0" borderId="9" xfId="0" applyNumberFormat="1" applyFont="1" applyBorder="1"/>
    <xf numFmtId="0" fontId="59" fillId="0" borderId="29" xfId="0" applyFont="1" applyBorder="1" applyAlignment="1">
      <alignment horizontal="left" vertical="center"/>
    </xf>
    <xf numFmtId="0" fontId="55" fillId="0" borderId="46" xfId="0" applyFont="1" applyBorder="1" applyAlignment="1">
      <alignment horizontal="center" vertical="center" wrapText="1"/>
    </xf>
    <xf numFmtId="3" fontId="55" fillId="0" borderId="34" xfId="0" applyNumberFormat="1" applyFont="1" applyBorder="1" applyAlignment="1"/>
    <xf numFmtId="3" fontId="55" fillId="0" borderId="41" xfId="0" applyNumberFormat="1" applyFont="1" applyBorder="1" applyAlignment="1"/>
    <xf numFmtId="3" fontId="53" fillId="0" borderId="0" xfId="0" applyNumberFormat="1" applyFont="1"/>
    <xf numFmtId="0" fontId="55" fillId="0" borderId="34" xfId="0" applyFont="1" applyBorder="1" applyAlignment="1">
      <alignment horizontal="center"/>
    </xf>
    <xf numFmtId="0" fontId="55" fillId="0" borderId="41" xfId="0" applyFont="1" applyBorder="1" applyAlignment="1">
      <alignment horizontal="center"/>
    </xf>
    <xf numFmtId="0" fontId="55" fillId="13" borderId="27" xfId="0" applyFont="1" applyFill="1" applyBorder="1" applyAlignment="1">
      <alignment horizontal="center" vertical="center" textRotation="90"/>
    </xf>
    <xf numFmtId="0" fontId="55" fillId="13" borderId="97" xfId="0" applyFont="1" applyFill="1" applyBorder="1" applyAlignment="1">
      <alignment horizontal="center" vertical="center" textRotation="90"/>
    </xf>
    <xf numFmtId="3" fontId="55" fillId="6" borderId="9" xfId="0" applyNumberFormat="1" applyFont="1" applyFill="1" applyBorder="1" applyAlignment="1">
      <alignment vertical="center"/>
    </xf>
    <xf numFmtId="3" fontId="55" fillId="6" borderId="9" xfId="0" applyNumberFormat="1" applyFont="1" applyFill="1" applyBorder="1" applyAlignment="1">
      <alignment horizontal="right" vertical="center"/>
    </xf>
    <xf numFmtId="3" fontId="60" fillId="0" borderId="34" xfId="0" applyNumberFormat="1" applyFont="1" applyBorder="1" applyAlignment="1">
      <alignment vertical="center"/>
    </xf>
    <xf numFmtId="3" fontId="60" fillId="0" borderId="41" xfId="0" applyNumberFormat="1" applyFont="1" applyBorder="1" applyAlignment="1">
      <alignment vertical="center"/>
    </xf>
    <xf numFmtId="3" fontId="55" fillId="0" borderId="34" xfId="0" applyNumberFormat="1" applyFont="1" applyBorder="1" applyAlignment="1">
      <alignment vertical="center"/>
    </xf>
    <xf numFmtId="0" fontId="55" fillId="12" borderId="34" xfId="0" applyFont="1" applyFill="1" applyBorder="1" applyAlignment="1">
      <alignment horizontal="center" vertical="center" textRotation="90"/>
    </xf>
    <xf numFmtId="0" fontId="55" fillId="12" borderId="9" xfId="0" applyFont="1" applyFill="1" applyBorder="1" applyAlignment="1">
      <alignment horizontal="center" vertical="center" textRotation="90"/>
    </xf>
    <xf numFmtId="0" fontId="55" fillId="12" borderId="55" xfId="0" applyFont="1" applyFill="1" applyBorder="1" applyAlignment="1">
      <alignment horizontal="center" vertical="center" textRotation="90"/>
    </xf>
    <xf numFmtId="0" fontId="55" fillId="12" borderId="16" xfId="0" applyFont="1" applyFill="1" applyBorder="1" applyAlignment="1">
      <alignment horizontal="center" vertical="center" textRotation="90"/>
    </xf>
    <xf numFmtId="3" fontId="55" fillId="0" borderId="41" xfId="0" applyNumberFormat="1" applyFont="1" applyBorder="1" applyAlignment="1">
      <alignment vertical="center"/>
    </xf>
    <xf numFmtId="3" fontId="55" fillId="0" borderId="34" xfId="0" applyNumberFormat="1" applyFont="1" applyBorder="1" applyAlignment="1">
      <alignment horizontal="right" vertical="center"/>
    </xf>
    <xf numFmtId="3" fontId="55" fillId="0" borderId="41" xfId="0" applyNumberFormat="1" applyFont="1" applyBorder="1" applyAlignment="1">
      <alignment horizontal="right" vertical="center"/>
    </xf>
    <xf numFmtId="0" fontId="61" fillId="0" borderId="0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43" fontId="55" fillId="0" borderId="98" xfId="1" applyFont="1" applyBorder="1" applyAlignment="1">
      <alignment horizontal="center"/>
    </xf>
    <xf numFmtId="43" fontId="55" fillId="0" borderId="99" xfId="1" applyFont="1" applyBorder="1" applyAlignment="1">
      <alignment horizontal="center"/>
    </xf>
    <xf numFmtId="0" fontId="55" fillId="12" borderId="36" xfId="0" applyFont="1" applyFill="1" applyBorder="1" applyAlignment="1">
      <alignment horizontal="center" vertical="center" textRotation="90" wrapText="1"/>
    </xf>
    <xf numFmtId="0" fontId="55" fillId="13" borderId="100" xfId="0" applyFont="1" applyFill="1" applyBorder="1" applyAlignment="1">
      <alignment horizontal="center" vertical="center" textRotation="90" wrapText="1"/>
    </xf>
    <xf numFmtId="0" fontId="55" fillId="12" borderId="42" xfId="0" applyFont="1" applyFill="1" applyBorder="1" applyAlignment="1">
      <alignment horizontal="center" vertical="center" textRotation="90" wrapText="1"/>
    </xf>
    <xf numFmtId="0" fontId="55" fillId="13" borderId="101" xfId="0" applyFont="1" applyFill="1" applyBorder="1" applyAlignment="1">
      <alignment horizontal="center" vertical="center" textRotation="90" wrapText="1"/>
    </xf>
    <xf numFmtId="3" fontId="19" fillId="0" borderId="0" xfId="0" applyNumberFormat="1" applyFont="1"/>
    <xf numFmtId="3" fontId="55" fillId="14" borderId="67" xfId="1" applyNumberFormat="1" applyFont="1" applyFill="1" applyBorder="1"/>
    <xf numFmtId="3" fontId="55" fillId="15" borderId="77" xfId="1" applyNumberFormat="1" applyFont="1" applyFill="1" applyBorder="1"/>
    <xf numFmtId="37" fontId="19" fillId="0" borderId="0" xfId="0" applyNumberFormat="1" applyFont="1"/>
    <xf numFmtId="3" fontId="55" fillId="14" borderId="41" xfId="1" applyNumberFormat="1" applyFont="1" applyFill="1" applyBorder="1"/>
    <xf numFmtId="3" fontId="55" fillId="15" borderId="38" xfId="1" applyNumberFormat="1" applyFont="1" applyFill="1" applyBorder="1"/>
    <xf numFmtId="3" fontId="57" fillId="14" borderId="41" xfId="1" applyNumberFormat="1" applyFont="1" applyFill="1" applyBorder="1"/>
    <xf numFmtId="3" fontId="57" fillId="15" borderId="38" xfId="1" applyNumberFormat="1" applyFont="1" applyFill="1" applyBorder="1"/>
    <xf numFmtId="3" fontId="55" fillId="14" borderId="75" xfId="1" applyNumberFormat="1" applyFont="1" applyFill="1" applyBorder="1"/>
    <xf numFmtId="3" fontId="55" fillId="15" borderId="64" xfId="1" applyNumberFormat="1" applyFont="1" applyFill="1" applyBorder="1"/>
    <xf numFmtId="0" fontId="55" fillId="13" borderId="41" xfId="0" applyFont="1" applyFill="1" applyBorder="1" applyAlignment="1">
      <alignment horizontal="center" vertical="center" textRotation="90"/>
    </xf>
    <xf numFmtId="0" fontId="55" fillId="12" borderId="102" xfId="0" applyFont="1" applyFill="1" applyBorder="1" applyAlignment="1">
      <alignment horizontal="center" vertical="center" textRotation="90"/>
    </xf>
    <xf numFmtId="0" fontId="55" fillId="13" borderId="75" xfId="0" applyFont="1" applyFill="1" applyBorder="1" applyAlignment="1">
      <alignment horizontal="center" vertical="center" textRotation="90"/>
    </xf>
    <xf numFmtId="0" fontId="55" fillId="12" borderId="103" xfId="0" applyFont="1" applyFill="1" applyBorder="1" applyAlignment="1">
      <alignment horizontal="center" vertical="center" textRotation="90"/>
    </xf>
    <xf numFmtId="37" fontId="55" fillId="6" borderId="9" xfId="0" applyNumberFormat="1" applyFont="1" applyFill="1" applyBorder="1" applyAlignment="1">
      <alignment vertical="center"/>
    </xf>
    <xf numFmtId="37" fontId="55" fillId="0" borderId="9" xfId="0" applyNumberFormat="1" applyFont="1" applyBorder="1" applyAlignment="1">
      <alignment vertical="center"/>
    </xf>
    <xf numFmtId="37" fontId="55" fillId="0" borderId="9" xfId="0" applyNumberFormat="1" applyFont="1" applyBorder="1"/>
    <xf numFmtId="37" fontId="53" fillId="0" borderId="0" xfId="0" applyNumberFormat="1" applyFont="1"/>
    <xf numFmtId="0" fontId="0" fillId="0" borderId="0" xfId="0" applyAlignment="1">
      <alignment vertical="center"/>
    </xf>
    <xf numFmtId="0" fontId="62" fillId="0" borderId="30" xfId="0" applyFont="1" applyBorder="1" applyAlignment="1">
      <alignment vertical="center"/>
    </xf>
    <xf numFmtId="0" fontId="62" fillId="0" borderId="30" xfId="0" applyFont="1" applyBorder="1"/>
    <xf numFmtId="0" fontId="62" fillId="0" borderId="62" xfId="0" applyFont="1" applyFill="1" applyBorder="1" applyAlignment="1">
      <alignment horizontal="center" vertical="center"/>
    </xf>
    <xf numFmtId="0" fontId="62" fillId="0" borderId="77" xfId="0" applyFont="1" applyFill="1" applyBorder="1" applyAlignment="1">
      <alignment horizontal="center" vertical="center"/>
    </xf>
    <xf numFmtId="0" fontId="62" fillId="0" borderId="63" xfId="0" applyFont="1" applyFill="1" applyBorder="1" applyAlignment="1">
      <alignment horizontal="center" vertical="center"/>
    </xf>
    <xf numFmtId="0" fontId="62" fillId="0" borderId="53" xfId="0" applyFont="1" applyFill="1" applyBorder="1" applyAlignment="1">
      <alignment horizontal="center" vertical="center"/>
    </xf>
    <xf numFmtId="0" fontId="62" fillId="0" borderId="38" xfId="0" applyFont="1" applyFill="1" applyBorder="1" applyAlignment="1">
      <alignment horizontal="center" vertical="center"/>
    </xf>
    <xf numFmtId="0" fontId="62" fillId="0" borderId="53" xfId="0" applyFont="1" applyFill="1" applyBorder="1" applyAlignment="1">
      <alignment horizontal="center" vertical="center" wrapText="1"/>
    </xf>
    <xf numFmtId="0" fontId="62" fillId="0" borderId="9" xfId="0" applyFont="1" applyFill="1" applyBorder="1" applyAlignment="1">
      <alignment horizontal="center" vertical="center" wrapText="1"/>
    </xf>
    <xf numFmtId="0" fontId="62" fillId="0" borderId="9" xfId="0" applyFont="1" applyFill="1" applyBorder="1" applyAlignment="1">
      <alignment horizontal="center" vertical="center"/>
    </xf>
    <xf numFmtId="0" fontId="62" fillId="0" borderId="59" xfId="0" applyFont="1" applyFill="1" applyBorder="1" applyAlignment="1">
      <alignment horizontal="center" vertical="center"/>
    </xf>
    <xf numFmtId="0" fontId="62" fillId="0" borderId="64" xfId="0" applyFont="1" applyFill="1" applyBorder="1" applyAlignment="1">
      <alignment horizontal="center" vertical="center"/>
    </xf>
    <xf numFmtId="0" fontId="62" fillId="0" borderId="54" xfId="0" applyFont="1" applyFill="1" applyBorder="1" applyAlignment="1">
      <alignment horizontal="center" vertical="center"/>
    </xf>
    <xf numFmtId="0" fontId="62" fillId="0" borderId="16" xfId="0" applyFont="1" applyFill="1" applyBorder="1" applyAlignment="1">
      <alignment horizontal="center" vertical="center"/>
    </xf>
    <xf numFmtId="0" fontId="63" fillId="0" borderId="69" xfId="0" applyFont="1" applyFill="1" applyBorder="1" applyAlignment="1">
      <alignment horizontal="center" vertical="center"/>
    </xf>
    <xf numFmtId="0" fontId="64" fillId="0" borderId="69" xfId="0" applyFont="1" applyFill="1" applyBorder="1" applyAlignment="1">
      <alignment horizontal="center" vertical="center"/>
    </xf>
    <xf numFmtId="0" fontId="63" fillId="0" borderId="41" xfId="0" applyFont="1" applyFill="1" applyBorder="1" applyAlignment="1">
      <alignment horizontal="center" vertical="center"/>
    </xf>
    <xf numFmtId="0" fontId="63" fillId="0" borderId="9" xfId="0" applyFont="1" applyFill="1" applyBorder="1" applyAlignment="1">
      <alignment horizontal="center" vertical="center"/>
    </xf>
    <xf numFmtId="0" fontId="63" fillId="0" borderId="88" xfId="0" applyFont="1" applyFill="1" applyBorder="1" applyAlignment="1">
      <alignment horizontal="center" vertical="center"/>
    </xf>
    <xf numFmtId="0" fontId="64" fillId="0" borderId="88" xfId="0" applyFont="1" applyFill="1" applyBorder="1" applyAlignment="1">
      <alignment horizontal="center" vertical="center"/>
    </xf>
    <xf numFmtId="0" fontId="63" fillId="0" borderId="75" xfId="0" applyFont="1" applyFill="1" applyBorder="1" applyAlignment="1">
      <alignment horizontal="center" vertical="center"/>
    </xf>
    <xf numFmtId="0" fontId="63" fillId="0" borderId="16" xfId="0" applyFont="1" applyFill="1" applyBorder="1" applyAlignment="1">
      <alignment horizontal="center" vertical="center"/>
    </xf>
    <xf numFmtId="0" fontId="62" fillId="0" borderId="4" xfId="0" applyFont="1" applyBorder="1" applyAlignment="1">
      <alignment horizontal="center"/>
    </xf>
    <xf numFmtId="0" fontId="62" fillId="0" borderId="59" xfId="0" applyFont="1" applyBorder="1" applyAlignment="1">
      <alignment horizontal="center"/>
    </xf>
    <xf numFmtId="0" fontId="64" fillId="0" borderId="39" xfId="0" applyFont="1" applyFill="1" applyBorder="1" applyAlignment="1">
      <alignment horizontal="center" vertical="center"/>
    </xf>
    <xf numFmtId="0" fontId="62" fillId="0" borderId="41" xfId="0" applyFont="1" applyBorder="1" applyAlignment="1">
      <alignment horizontal="center"/>
    </xf>
    <xf numFmtId="0" fontId="62" fillId="0" borderId="9" xfId="0" applyFont="1" applyBorder="1" applyAlignment="1">
      <alignment horizontal="center"/>
    </xf>
    <xf numFmtId="0" fontId="65" fillId="0" borderId="9" xfId="0" applyFont="1" applyBorder="1" applyAlignment="1">
      <alignment horizontal="center"/>
    </xf>
    <xf numFmtId="0" fontId="62" fillId="0" borderId="38" xfId="0" applyFont="1" applyFill="1" applyBorder="1" applyAlignment="1">
      <alignment horizontal="center" vertical="center" wrapText="1"/>
    </xf>
    <xf numFmtId="0" fontId="66" fillId="0" borderId="9" xfId="0" applyFont="1" applyFill="1" applyBorder="1" applyAlignment="1">
      <alignment horizontal="center" vertical="center"/>
    </xf>
    <xf numFmtId="0" fontId="66" fillId="0" borderId="16" xfId="0" applyFont="1" applyFill="1" applyBorder="1" applyAlignment="1">
      <alignment horizontal="center" vertical="center"/>
    </xf>
    <xf numFmtId="0" fontId="66" fillId="0" borderId="9" xfId="0" applyFont="1" applyBorder="1" applyAlignment="1">
      <alignment horizontal="center"/>
    </xf>
    <xf numFmtId="1" fontId="30" fillId="0" borderId="65" xfId="0" applyNumberFormat="1" applyFont="1" applyBorder="1" applyAlignment="1">
      <alignment horizontal="center"/>
    </xf>
    <xf numFmtId="1" fontId="30" fillId="0" borderId="0" xfId="0" applyNumberFormat="1" applyFont="1" applyBorder="1" applyAlignment="1">
      <alignment horizontal="center"/>
    </xf>
    <xf numFmtId="0" fontId="62" fillId="0" borderId="0" xfId="0" applyFont="1"/>
    <xf numFmtId="2" fontId="66" fillId="0" borderId="9" xfId="0" applyNumberFormat="1" applyFont="1" applyFill="1" applyBorder="1" applyAlignment="1">
      <alignment horizontal="center" vertical="center"/>
    </xf>
    <xf numFmtId="0" fontId="41" fillId="0" borderId="0" xfId="0" applyFont="1" applyBorder="1"/>
    <xf numFmtId="0" fontId="35" fillId="0" borderId="0" xfId="0" applyFont="1" applyAlignment="1">
      <alignment horizontal="center"/>
    </xf>
    <xf numFmtId="0" fontId="16" fillId="0" borderId="9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/>
    </xf>
    <xf numFmtId="0" fontId="45" fillId="0" borderId="9" xfId="0" applyFont="1" applyBorder="1" applyAlignment="1">
      <alignment horizontal="center" wrapText="1"/>
    </xf>
    <xf numFmtId="0" fontId="45" fillId="0" borderId="9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left" vertical="center" wrapText="1"/>
    </xf>
    <xf numFmtId="37" fontId="33" fillId="0" borderId="9" xfId="0" applyNumberFormat="1" applyFont="1" applyBorder="1" applyAlignment="1">
      <alignment horizontal="right" vertical="center"/>
    </xf>
    <xf numFmtId="0" fontId="35" fillId="0" borderId="9" xfId="0" applyFont="1" applyBorder="1" applyAlignment="1">
      <alignment horizontal="left" vertical="center"/>
    </xf>
    <xf numFmtId="3" fontId="31" fillId="0" borderId="9" xfId="281" applyNumberFormat="1" applyFont="1" applyFill="1" applyBorder="1" applyAlignment="1">
      <alignment horizontal="right" vertical="center"/>
    </xf>
    <xf numFmtId="184" fontId="31" fillId="0" borderId="9" xfId="281" applyNumberFormat="1" applyFont="1" applyFill="1" applyBorder="1" applyAlignment="1">
      <alignment horizontal="right" vertical="center"/>
    </xf>
    <xf numFmtId="186" fontId="31" fillId="0" borderId="9" xfId="281" applyNumberFormat="1" applyFont="1" applyFill="1" applyBorder="1" applyAlignment="1">
      <alignment horizontal="right" vertical="center"/>
    </xf>
    <xf numFmtId="41" fontId="31" fillId="0" borderId="9" xfId="395" applyNumberFormat="1" applyFont="1" applyBorder="1" applyAlignment="1">
      <alignment horizontal="right" vertical="center"/>
    </xf>
    <xf numFmtId="0" fontId="33" fillId="0" borderId="9" xfId="0" applyFont="1" applyBorder="1" applyAlignment="1">
      <alignment horizontal="right" vertical="center"/>
    </xf>
    <xf numFmtId="184" fontId="33" fillId="0" borderId="9" xfId="1" applyNumberFormat="1" applyFont="1" applyFill="1" applyBorder="1"/>
    <xf numFmtId="184" fontId="31" fillId="0" borderId="9" xfId="1" applyNumberFormat="1" applyFont="1" applyFill="1" applyBorder="1"/>
    <xf numFmtId="184" fontId="33" fillId="0" borderId="9" xfId="1" applyNumberFormat="1" applyFont="1" applyFill="1" applyBorder="1" applyAlignment="1">
      <alignment vertical="center"/>
    </xf>
    <xf numFmtId="3" fontId="31" fillId="0" borderId="9" xfId="1" applyNumberFormat="1" applyFont="1" applyFill="1" applyBorder="1" applyAlignment="1">
      <alignment horizontal="center"/>
    </xf>
    <xf numFmtId="184" fontId="31" fillId="0" borderId="9" xfId="1" applyNumberFormat="1" applyFont="1" applyFill="1" applyBorder="1" applyAlignment="1">
      <alignment horizontal="center"/>
    </xf>
    <xf numFmtId="184" fontId="67" fillId="6" borderId="9" xfId="1" applyNumberFormat="1" applyFont="1" applyFill="1" applyBorder="1"/>
    <xf numFmtId="184" fontId="31" fillId="0" borderId="16" xfId="1" applyNumberFormat="1" applyFont="1" applyFill="1" applyBorder="1" applyAlignment="1">
      <alignment horizontal="center"/>
    </xf>
    <xf numFmtId="184" fontId="33" fillId="6" borderId="9" xfId="1" applyNumberFormat="1" applyFont="1" applyFill="1" applyBorder="1"/>
    <xf numFmtId="184" fontId="33" fillId="6" borderId="16" xfId="1" applyNumberFormat="1" applyFont="1" applyFill="1" applyBorder="1"/>
    <xf numFmtId="184" fontId="33" fillId="6" borderId="34" xfId="1" applyNumberFormat="1" applyFont="1" applyFill="1" applyBorder="1" applyAlignment="1">
      <alignment horizontal="left"/>
    </xf>
    <xf numFmtId="0" fontId="35" fillId="0" borderId="0" xfId="0" applyFont="1" applyAlignment="1">
      <alignment horizontal="left" vertical="center" wrapText="1"/>
    </xf>
    <xf numFmtId="184" fontId="41" fillId="6" borderId="0" xfId="1" applyNumberFormat="1" applyFont="1" applyFill="1" applyBorder="1" applyAlignment="1">
      <alignment horizontal="left"/>
    </xf>
    <xf numFmtId="184" fontId="41" fillId="6" borderId="0" xfId="1" applyNumberFormat="1" applyFont="1" applyFill="1" applyBorder="1"/>
    <xf numFmtId="184" fontId="43" fillId="0" borderId="0" xfId="1" applyNumberFormat="1" applyFont="1" applyFill="1" applyBorder="1" applyAlignment="1">
      <alignment horizontal="center"/>
    </xf>
    <xf numFmtId="37" fontId="41" fillId="0" borderId="0" xfId="0" applyNumberFormat="1" applyFont="1" applyAlignment="1">
      <alignment horizontal="left"/>
    </xf>
    <xf numFmtId="3" fontId="43" fillId="0" borderId="0" xfId="0" applyNumberFormat="1" applyFont="1" applyAlignment="1">
      <alignment horizontal="right" vertical="center"/>
    </xf>
    <xf numFmtId="37" fontId="41" fillId="0" borderId="0" xfId="0" applyNumberFormat="1" applyFont="1"/>
    <xf numFmtId="184" fontId="41" fillId="0" borderId="0" xfId="0" applyNumberFormat="1" applyFont="1"/>
    <xf numFmtId="0" fontId="45" fillId="0" borderId="34" xfId="0" applyFont="1" applyBorder="1" applyAlignment="1">
      <alignment horizontal="left" wrapText="1"/>
    </xf>
    <xf numFmtId="0" fontId="45" fillId="0" borderId="41" xfId="0" applyFont="1" applyBorder="1" applyAlignment="1">
      <alignment horizontal="center" vertical="center" wrapText="1"/>
    </xf>
    <xf numFmtId="184" fontId="45" fillId="0" borderId="9" xfId="0" applyNumberFormat="1" applyFont="1" applyBorder="1" applyAlignment="1">
      <alignment horizontal="center" vertical="center" wrapText="1"/>
    </xf>
    <xf numFmtId="184" fontId="33" fillId="0" borderId="9" xfId="1" applyNumberFormat="1" applyFont="1" applyFill="1" applyBorder="1" applyAlignment="1">
      <alignment horizontal="left"/>
    </xf>
    <xf numFmtId="184" fontId="33" fillId="6" borderId="63" xfId="1" applyNumberFormat="1" applyFont="1" applyFill="1" applyBorder="1"/>
    <xf numFmtId="184" fontId="67" fillId="6" borderId="18" xfId="1" applyNumberFormat="1" applyFont="1" applyFill="1" applyBorder="1"/>
    <xf numFmtId="0" fontId="41" fillId="0" borderId="0" xfId="0" applyFont="1" applyAlignment="1">
      <alignment horizontal="left"/>
    </xf>
    <xf numFmtId="3" fontId="43" fillId="0" borderId="92" xfId="0" applyNumberFormat="1" applyFont="1" applyBorder="1" applyAlignment="1">
      <alignment horizontal="right" vertical="center"/>
    </xf>
    <xf numFmtId="0" fontId="35" fillId="0" borderId="0" xfId="0" applyFont="1" applyBorder="1" applyAlignment="1">
      <alignment horizontal="center"/>
    </xf>
    <xf numFmtId="0" fontId="35" fillId="0" borderId="9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5" fillId="0" borderId="9" xfId="0" applyFont="1" applyBorder="1" applyAlignment="1">
      <alignment horizontal="center" vertical="top" wrapText="1"/>
    </xf>
    <xf numFmtId="0" fontId="35" fillId="0" borderId="9" xfId="0" applyFont="1" applyBorder="1" applyAlignment="1">
      <alignment horizontal="center" vertical="center"/>
    </xf>
    <xf numFmtId="37" fontId="33" fillId="0" borderId="9" xfId="0" applyNumberFormat="1" applyFont="1" applyBorder="1" applyAlignment="1">
      <alignment horizontal="center" vertical="center"/>
    </xf>
    <xf numFmtId="37" fontId="33" fillId="0" borderId="9" xfId="0" applyNumberFormat="1" applyFont="1" applyBorder="1" applyAlignment="1">
      <alignment horizontal="left" vertical="center"/>
    </xf>
    <xf numFmtId="184" fontId="31" fillId="0" borderId="9" xfId="1" applyNumberFormat="1" applyFont="1" applyFill="1" applyBorder="1" applyAlignment="1">
      <alignment horizontal="right" vertical="center"/>
    </xf>
    <xf numFmtId="184" fontId="33" fillId="0" borderId="9" xfId="1" applyNumberFormat="1" applyFont="1" applyFill="1" applyBorder="1" applyAlignment="1"/>
    <xf numFmtId="3" fontId="33" fillId="0" borderId="9" xfId="0" applyNumberFormat="1" applyFont="1" applyBorder="1" applyAlignment="1">
      <alignment horizontal="left"/>
    </xf>
    <xf numFmtId="3" fontId="45" fillId="0" borderId="0" xfId="1" applyNumberFormat="1" applyFont="1" applyFill="1" applyBorder="1" applyAlignment="1">
      <alignment horizontal="center"/>
    </xf>
    <xf numFmtId="3" fontId="41" fillId="0" borderId="0" xfId="0" applyNumberFormat="1" applyFont="1"/>
    <xf numFmtId="184" fontId="35" fillId="0" borderId="0" xfId="1" applyNumberFormat="1" applyFont="1" applyFill="1" applyBorder="1" applyAlignment="1"/>
    <xf numFmtId="0" fontId="50" fillId="0" borderId="46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45" fillId="16" borderId="9" xfId="0" applyFont="1" applyFill="1" applyBorder="1" applyAlignment="1">
      <alignment horizontal="center"/>
    </xf>
    <xf numFmtId="0" fontId="45" fillId="16" borderId="9" xfId="0" applyFont="1" applyFill="1" applyBorder="1" applyAlignment="1">
      <alignment horizontal="center" vertical="center"/>
    </xf>
    <xf numFmtId="0" fontId="41" fillId="0" borderId="9" xfId="0" applyFont="1" applyBorder="1" applyAlignment="1">
      <alignment horizontal="center"/>
    </xf>
    <xf numFmtId="2" fontId="41" fillId="0" borderId="9" xfId="0" applyNumberFormat="1" applyFont="1" applyBorder="1" applyAlignment="1">
      <alignment horizontal="center"/>
    </xf>
    <xf numFmtId="0" fontId="35" fillId="0" borderId="9" xfId="0" applyFont="1" applyFill="1" applyBorder="1" applyAlignment="1">
      <alignment horizontal="center"/>
    </xf>
    <xf numFmtId="2" fontId="41" fillId="0" borderId="9" xfId="0" applyNumberFormat="1" applyFont="1" applyFill="1" applyBorder="1" applyAlignment="1">
      <alignment horizontal="center"/>
    </xf>
    <xf numFmtId="0" fontId="41" fillId="0" borderId="9" xfId="0" applyFont="1" applyFill="1" applyBorder="1" applyAlignment="1">
      <alignment horizontal="center"/>
    </xf>
    <xf numFmtId="4" fontId="41" fillId="0" borderId="34" xfId="0" applyNumberFormat="1" applyFont="1" applyBorder="1" applyAlignment="1">
      <alignment horizontal="left"/>
    </xf>
    <xf numFmtId="4" fontId="41" fillId="0" borderId="9" xfId="0" applyNumberFormat="1" applyFont="1" applyBorder="1" applyAlignment="1">
      <alignment horizontal="center"/>
    </xf>
    <xf numFmtId="4" fontId="41" fillId="0" borderId="41" xfId="0" applyNumberFormat="1" applyFont="1" applyBorder="1" applyAlignment="1">
      <alignment horizontal="center"/>
    </xf>
    <xf numFmtId="4" fontId="41" fillId="0" borderId="9" xfId="0" applyNumberFormat="1" applyFont="1" applyFill="1" applyBorder="1" applyAlignment="1">
      <alignment horizontal="center"/>
    </xf>
    <xf numFmtId="4" fontId="41" fillId="0" borderId="9" xfId="0" applyNumberFormat="1" applyFont="1" applyBorder="1" applyAlignment="1">
      <alignment horizontal="left"/>
    </xf>
    <xf numFmtId="2" fontId="41" fillId="0" borderId="0" xfId="0" applyNumberFormat="1" applyFont="1" applyBorder="1" applyAlignment="1">
      <alignment horizontal="left"/>
    </xf>
    <xf numFmtId="0" fontId="41" fillId="0" borderId="18" xfId="0" applyFont="1" applyBorder="1" applyAlignment="1">
      <alignment horizontal="center"/>
    </xf>
    <xf numFmtId="2" fontId="41" fillId="0" borderId="0" xfId="0" applyNumberFormat="1" applyFont="1" applyBorder="1"/>
    <xf numFmtId="184" fontId="41" fillId="0" borderId="0" xfId="0" applyNumberFormat="1" applyFont="1" applyBorder="1"/>
    <xf numFmtId="0" fontId="45" fillId="4" borderId="34" xfId="0" applyFont="1" applyFill="1" applyBorder="1" applyAlignment="1">
      <alignment horizontal="center"/>
    </xf>
    <xf numFmtId="0" fontId="45" fillId="4" borderId="40" xfId="0" applyFont="1" applyFill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41" xfId="0" applyFont="1" applyBorder="1" applyAlignment="1">
      <alignment horizontal="center"/>
    </xf>
    <xf numFmtId="0" fontId="45" fillId="17" borderId="9" xfId="0" applyFont="1" applyFill="1" applyBorder="1" applyAlignment="1">
      <alignment horizontal="center"/>
    </xf>
    <xf numFmtId="0" fontId="45" fillId="17" borderId="18" xfId="0" applyFont="1" applyFill="1" applyBorder="1" applyAlignment="1">
      <alignment horizontal="center"/>
    </xf>
    <xf numFmtId="187" fontId="41" fillId="0" borderId="9" xfId="3" applyNumberFormat="1" applyFont="1" applyBorder="1" applyAlignment="1">
      <alignment horizontal="center"/>
    </xf>
    <xf numFmtId="187" fontId="41" fillId="0" borderId="9" xfId="3" applyNumberFormat="1" applyFont="1" applyFill="1" applyBorder="1" applyAlignment="1">
      <alignment horizontal="center"/>
    </xf>
    <xf numFmtId="0" fontId="35" fillId="0" borderId="0" xfId="0" applyFont="1" applyAlignment="1">
      <alignment horizontal="center" vertical="center"/>
    </xf>
    <xf numFmtId="196" fontId="35" fillId="0" borderId="9" xfId="0" applyNumberFormat="1" applyFont="1" applyBorder="1" applyAlignment="1">
      <alignment horizontal="center"/>
    </xf>
    <xf numFmtId="201" fontId="41" fillId="0" borderId="0" xfId="0" applyNumberFormat="1" applyFont="1"/>
    <xf numFmtId="2" fontId="41" fillId="0" borderId="0" xfId="0" applyNumberFormat="1" applyFont="1"/>
    <xf numFmtId="0" fontId="45" fillId="16" borderId="9" xfId="0" applyFont="1" applyFill="1" applyBorder="1" applyAlignment="1">
      <alignment horizontal="center" vertical="center" textRotation="90"/>
    </xf>
    <xf numFmtId="2" fontId="43" fillId="0" borderId="9" xfId="0" applyNumberFormat="1" applyFont="1" applyBorder="1" applyAlignment="1">
      <alignment horizontal="center"/>
    </xf>
    <xf numFmtId="2" fontId="43" fillId="0" borderId="9" xfId="0" applyNumberFormat="1" applyFont="1" applyFill="1" applyBorder="1" applyAlignment="1">
      <alignment horizontal="center"/>
    </xf>
    <xf numFmtId="4" fontId="43" fillId="0" borderId="9" xfId="0" applyNumberFormat="1" applyFont="1" applyFill="1" applyBorder="1" applyAlignment="1">
      <alignment horizontal="center"/>
    </xf>
    <xf numFmtId="2" fontId="43" fillId="0" borderId="0" xfId="0" applyNumberFormat="1" applyFont="1" applyBorder="1"/>
    <xf numFmtId="0" fontId="45" fillId="4" borderId="41" xfId="0" applyFont="1" applyFill="1" applyBorder="1" applyAlignment="1">
      <alignment horizontal="center"/>
    </xf>
    <xf numFmtId="0" fontId="68" fillId="0" borderId="0" xfId="0" applyFont="1"/>
    <xf numFmtId="187" fontId="35" fillId="0" borderId="0" xfId="3" applyNumberFormat="1" applyFont="1" applyFill="1" applyBorder="1"/>
    <xf numFmtId="0" fontId="35" fillId="0" borderId="9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center" wrapText="1"/>
    </xf>
    <xf numFmtId="0" fontId="35" fillId="0" borderId="9" xfId="0" applyFont="1" applyBorder="1" applyAlignment="1">
      <alignment horizontal="left" indent="1"/>
    </xf>
    <xf numFmtId="196" fontId="35" fillId="0" borderId="9" xfId="0" applyNumberFormat="1" applyFont="1" applyFill="1" applyBorder="1" applyAlignment="1">
      <alignment horizontal="center"/>
    </xf>
    <xf numFmtId="196" fontId="35" fillId="0" borderId="31" xfId="3" applyNumberFormat="1" applyFont="1" applyFill="1" applyBorder="1" applyAlignment="1">
      <alignment horizontal="center"/>
    </xf>
    <xf numFmtId="0" fontId="69" fillId="0" borderId="34" xfId="0" applyFont="1" applyBorder="1" applyAlignment="1">
      <alignment horizontal="center"/>
    </xf>
    <xf numFmtId="0" fontId="69" fillId="0" borderId="40" xfId="0" applyFont="1" applyBorder="1" applyAlignment="1">
      <alignment horizontal="center"/>
    </xf>
    <xf numFmtId="0" fontId="69" fillId="0" borderId="41" xfId="0" applyFont="1" applyBorder="1" applyAlignment="1">
      <alignment horizontal="center"/>
    </xf>
    <xf numFmtId="0" fontId="70" fillId="0" borderId="0" xfId="0" applyFont="1" applyAlignment="1">
      <alignment horizontal="center" vertical="center" readingOrder="1"/>
    </xf>
    <xf numFmtId="3" fontId="35" fillId="0" borderId="9" xfId="281" applyNumberFormat="1" applyFont="1" applyFill="1" applyBorder="1" applyAlignment="1">
      <alignment horizontal="center"/>
    </xf>
    <xf numFmtId="3" fontId="35" fillId="0" borderId="9" xfId="0" applyNumberFormat="1" applyFont="1" applyBorder="1" applyAlignment="1">
      <alignment horizontal="center"/>
    </xf>
    <xf numFmtId="184" fontId="35" fillId="0" borderId="9" xfId="0" applyNumberFormat="1" applyFont="1" applyBorder="1" applyAlignment="1">
      <alignment horizontal="center"/>
    </xf>
    <xf numFmtId="3" fontId="45" fillId="0" borderId="9" xfId="281" applyNumberFormat="1" applyFont="1" applyFill="1" applyBorder="1" applyAlignment="1">
      <alignment horizontal="center"/>
    </xf>
    <xf numFmtId="0" fontId="35" fillId="0" borderId="0" xfId="0" applyFont="1" applyBorder="1"/>
    <xf numFmtId="0" fontId="35" fillId="0" borderId="0" xfId="0" applyFont="1" applyBorder="1" applyAlignment="1">
      <alignment horizontal="left"/>
    </xf>
    <xf numFmtId="3" fontId="35" fillId="0" borderId="0" xfId="0" applyNumberFormat="1" applyFont="1" applyBorder="1" applyAlignment="1">
      <alignment horizontal="center"/>
    </xf>
    <xf numFmtId="184" fontId="35" fillId="0" borderId="0" xfId="0" applyNumberFormat="1" applyFont="1"/>
    <xf numFmtId="0" fontId="35" fillId="0" borderId="0" xfId="0" applyFont="1" applyAlignment="1">
      <alignment horizontal="left"/>
    </xf>
    <xf numFmtId="186" fontId="71" fillId="0" borderId="0" xfId="282" applyNumberFormat="1" applyFont="1" applyFill="1" applyBorder="1" applyAlignment="1">
      <alignment horizontal="center" vertical="center"/>
    </xf>
    <xf numFmtId="0" fontId="72" fillId="0" borderId="0" xfId="0" applyFont="1" applyBorder="1" applyAlignment="1">
      <alignment horizontal="center"/>
    </xf>
    <xf numFmtId="0" fontId="71" fillId="0" borderId="0" xfId="0" applyFont="1" applyAlignment="1">
      <alignment horizontal="left"/>
    </xf>
    <xf numFmtId="3" fontId="45" fillId="0" borderId="0" xfId="0" applyNumberFormat="1" applyFont="1"/>
    <xf numFmtId="0" fontId="35" fillId="0" borderId="0" xfId="0" applyFont="1" applyAlignment="1">
      <alignment horizontal="center" vertical="center" wrapText="1"/>
    </xf>
    <xf numFmtId="37" fontId="35" fillId="0" borderId="9" xfId="0" applyNumberFormat="1" applyFont="1" applyBorder="1" applyAlignment="1">
      <alignment horizontal="center"/>
    </xf>
    <xf numFmtId="184" fontId="35" fillId="0" borderId="9" xfId="0" applyNumberFormat="1" applyFont="1" applyBorder="1"/>
    <xf numFmtId="184" fontId="45" fillId="0" borderId="9" xfId="0" applyNumberFormat="1" applyFont="1" applyBorder="1"/>
    <xf numFmtId="3" fontId="45" fillId="0" borderId="9" xfId="0" applyNumberFormat="1" applyFont="1" applyBorder="1" applyAlignment="1">
      <alignment horizontal="center" vertical="center"/>
    </xf>
    <xf numFmtId="37" fontId="35" fillId="0" borderId="9" xfId="0" applyNumberFormat="1" applyFont="1" applyBorder="1"/>
    <xf numFmtId="3" fontId="45" fillId="0" borderId="9" xfId="0" applyNumberFormat="1" applyFont="1" applyBorder="1" applyAlignment="1">
      <alignment horizontal="left" vertical="center" indent="5"/>
    </xf>
    <xf numFmtId="37" fontId="35" fillId="0" borderId="0" xfId="0" applyNumberFormat="1" applyFont="1"/>
    <xf numFmtId="37" fontId="71" fillId="0" borderId="0" xfId="282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18" borderId="9" xfId="0" applyFont="1" applyFill="1" applyBorder="1" applyAlignment="1">
      <alignment horizontal="center" vertical="center" wrapText="1"/>
    </xf>
    <xf numFmtId="3" fontId="35" fillId="0" borderId="0" xfId="0" applyNumberFormat="1" applyFont="1" applyBorder="1"/>
    <xf numFmtId="3" fontId="35" fillId="0" borderId="9" xfId="281" applyNumberFormat="1" applyFont="1" applyFill="1" applyBorder="1" applyAlignment="1">
      <alignment horizontal="center" vertical="center"/>
    </xf>
    <xf numFmtId="3" fontId="35" fillId="0" borderId="9" xfId="0" applyNumberFormat="1" applyFont="1" applyBorder="1" applyAlignment="1">
      <alignment horizontal="center" vertical="center"/>
    </xf>
    <xf numFmtId="37" fontId="45" fillId="0" borderId="9" xfId="0" applyNumberFormat="1" applyFont="1" applyBorder="1" applyAlignment="1">
      <alignment vertical="center"/>
    </xf>
    <xf numFmtId="3" fontId="45" fillId="0" borderId="0" xfId="0" applyNumberFormat="1" applyFont="1" applyBorder="1" applyAlignment="1">
      <alignment horizontal="center" vertical="center"/>
    </xf>
    <xf numFmtId="3" fontId="45" fillId="0" borderId="9" xfId="281" applyNumberFormat="1" applyFont="1" applyFill="1" applyBorder="1" applyAlignment="1">
      <alignment horizontal="center" vertical="center"/>
    </xf>
    <xf numFmtId="0" fontId="72" fillId="0" borderId="0" xfId="0" applyFont="1" applyBorder="1" applyAlignment="1"/>
    <xf numFmtId="37" fontId="35" fillId="0" borderId="9" xfId="0" applyNumberFormat="1" applyFont="1" applyBorder="1" applyAlignment="1">
      <alignment vertical="center"/>
    </xf>
    <xf numFmtId="37" fontId="35" fillId="0" borderId="9" xfId="0" applyNumberFormat="1" applyFont="1" applyBorder="1" applyAlignment="1">
      <alignment horizontal="center" vertical="center"/>
    </xf>
    <xf numFmtId="184" fontId="35" fillId="0" borderId="9" xfId="0" applyNumberFormat="1" applyFont="1" applyBorder="1" applyAlignment="1">
      <alignment horizontal="center" vertical="center"/>
    </xf>
    <xf numFmtId="3" fontId="45" fillId="0" borderId="9" xfId="0" applyNumberFormat="1" applyFont="1" applyBorder="1" applyAlignment="1">
      <alignment vertical="center"/>
    </xf>
    <xf numFmtId="37" fontId="45" fillId="0" borderId="9" xfId="0" applyNumberFormat="1" applyFont="1" applyBorder="1" applyAlignment="1">
      <alignment horizontal="center" vertical="center"/>
    </xf>
    <xf numFmtId="0" fontId="73" fillId="0" borderId="0" xfId="0" applyFont="1"/>
    <xf numFmtId="0" fontId="74" fillId="0" borderId="46" xfId="0" applyFont="1" applyBorder="1" applyAlignment="1"/>
    <xf numFmtId="0" fontId="74" fillId="0" borderId="47" xfId="0" applyFont="1" applyBorder="1" applyAlignment="1"/>
    <xf numFmtId="0" fontId="74" fillId="0" borderId="48" xfId="0" applyFont="1" applyBorder="1" applyAlignment="1"/>
    <xf numFmtId="0" fontId="35" fillId="0" borderId="0" xfId="0" applyFont="1" applyAlignment="1"/>
    <xf numFmtId="0" fontId="43" fillId="0" borderId="0" xfId="0" applyFont="1"/>
    <xf numFmtId="0" fontId="5" fillId="0" borderId="0" xfId="0" applyFont="1"/>
    <xf numFmtId="0" fontId="5" fillId="0" borderId="4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45" fillId="0" borderId="34" xfId="0" applyFont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45" fillId="0" borderId="9" xfId="0" applyFont="1" applyBorder="1" applyAlignment="1">
      <alignment horizontal="center" textRotation="90" wrapText="1"/>
    </xf>
    <xf numFmtId="0" fontId="45" fillId="0" borderId="9" xfId="0" applyFont="1" applyBorder="1" applyAlignment="1">
      <alignment textRotation="90"/>
    </xf>
    <xf numFmtId="3" fontId="45" fillId="0" borderId="9" xfId="0" applyNumberFormat="1" applyFont="1" applyBorder="1" applyAlignment="1">
      <alignment horizontal="center" vertical="center" textRotation="90"/>
    </xf>
    <xf numFmtId="184" fontId="45" fillId="0" borderId="9" xfId="0" applyNumberFormat="1" applyFont="1" applyBorder="1" applyAlignment="1">
      <alignment horizontal="center" vertical="center" textRotation="90"/>
    </xf>
    <xf numFmtId="0" fontId="43" fillId="0" borderId="9" xfId="0" applyFont="1" applyBorder="1"/>
    <xf numFmtId="0" fontId="43" fillId="0" borderId="0" xfId="0" applyFont="1" applyAlignment="1">
      <alignment horizontal="left"/>
    </xf>
    <xf numFmtId="184" fontId="43" fillId="0" borderId="0" xfId="0" applyNumberFormat="1" applyFont="1"/>
    <xf numFmtId="0" fontId="45" fillId="0" borderId="19" xfId="0" applyFont="1" applyBorder="1" applyAlignment="1">
      <alignment horizontal="center" vertical="center" wrapText="1"/>
    </xf>
    <xf numFmtId="186" fontId="71" fillId="0" borderId="0" xfId="282" applyNumberFormat="1" applyFont="1" applyFill="1" applyBorder="1" applyAlignment="1">
      <alignment textRotation="90"/>
    </xf>
    <xf numFmtId="186" fontId="45" fillId="0" borderId="9" xfId="282" applyNumberFormat="1" applyFont="1" applyFill="1" applyBorder="1" applyAlignment="1">
      <alignment horizontal="center" textRotation="90"/>
    </xf>
    <xf numFmtId="186" fontId="45" fillId="0" borderId="9" xfId="282" applyNumberFormat="1" applyFont="1" applyFill="1" applyBorder="1" applyAlignment="1">
      <alignment horizontal="center" vertical="center" textRotation="90"/>
    </xf>
    <xf numFmtId="3" fontId="45" fillId="0" borderId="9" xfId="0" applyNumberFormat="1" applyFont="1" applyBorder="1" applyAlignment="1">
      <alignment horizontal="center" vertical="center" textRotation="90" wrapText="1"/>
    </xf>
    <xf numFmtId="3" fontId="35" fillId="0" borderId="9" xfId="0" applyNumberFormat="1" applyFont="1" applyBorder="1" applyAlignment="1">
      <alignment horizontal="center" vertical="center" textRotation="90"/>
    </xf>
    <xf numFmtId="3" fontId="45" fillId="0" borderId="9" xfId="282" applyNumberFormat="1" applyFont="1" applyFill="1" applyBorder="1" applyAlignment="1">
      <alignment horizontal="center" vertical="center" textRotation="90"/>
    </xf>
    <xf numFmtId="37" fontId="45" fillId="0" borderId="9" xfId="0" applyNumberFormat="1" applyFont="1" applyBorder="1" applyAlignment="1">
      <alignment horizontal="center" vertical="center" textRotation="90"/>
    </xf>
    <xf numFmtId="184" fontId="71" fillId="0" borderId="9" xfId="282" applyNumberFormat="1" applyFont="1" applyFill="1" applyBorder="1" applyAlignment="1">
      <alignment horizontal="center" textRotation="90"/>
    </xf>
    <xf numFmtId="37" fontId="35" fillId="0" borderId="9" xfId="0" applyNumberFormat="1" applyFont="1" applyBorder="1" applyAlignment="1">
      <alignment horizontal="center" vertical="center" textRotation="90"/>
    </xf>
    <xf numFmtId="184" fontId="35" fillId="0" borderId="9" xfId="0" applyNumberFormat="1" applyFont="1" applyBorder="1" applyAlignment="1">
      <alignment horizontal="center" textRotation="90"/>
    </xf>
    <xf numFmtId="3" fontId="35" fillId="0" borderId="9" xfId="0" applyNumberFormat="1" applyFont="1" applyBorder="1" applyAlignment="1">
      <alignment vertical="center" textRotation="90"/>
    </xf>
    <xf numFmtId="184" fontId="35" fillId="0" borderId="9" xfId="0" applyNumberFormat="1" applyFont="1" applyBorder="1" applyAlignment="1">
      <alignment textRotation="90"/>
    </xf>
    <xf numFmtId="184" fontId="35" fillId="0" borderId="16" xfId="0" applyNumberFormat="1" applyFont="1" applyBorder="1" applyAlignment="1">
      <alignment textRotation="90"/>
    </xf>
    <xf numFmtId="184" fontId="43" fillId="0" borderId="92" xfId="0" applyNumberFormat="1" applyFont="1" applyBorder="1" applyAlignment="1">
      <alignment textRotation="90"/>
    </xf>
    <xf numFmtId="184" fontId="35" fillId="0" borderId="9" xfId="0" applyNumberFormat="1" applyFont="1" applyBorder="1" applyAlignment="1">
      <alignment horizontal="center" vertical="center" textRotation="90"/>
    </xf>
    <xf numFmtId="184" fontId="35" fillId="0" borderId="9" xfId="0" applyNumberFormat="1" applyFont="1" applyBorder="1" applyAlignment="1">
      <alignment vertical="center" textRotation="90"/>
    </xf>
    <xf numFmtId="0" fontId="45" fillId="0" borderId="9" xfId="0" applyFont="1" applyBorder="1" applyAlignment="1">
      <alignment horizontal="center" vertical="center" textRotation="90" wrapText="1"/>
    </xf>
    <xf numFmtId="0" fontId="45" fillId="0" borderId="34" xfId="0" applyFont="1" applyBorder="1" applyAlignment="1">
      <alignment horizontal="center" vertical="center" textRotation="90"/>
    </xf>
    <xf numFmtId="0" fontId="45" fillId="0" borderId="9" xfId="0" applyFont="1" applyBorder="1" applyAlignment="1">
      <alignment horizontal="center" vertical="center" textRotation="90"/>
    </xf>
    <xf numFmtId="202" fontId="45" fillId="0" borderId="9" xfId="0" applyNumberFormat="1" applyFont="1" applyBorder="1" applyAlignment="1">
      <alignment vertical="center" textRotation="90"/>
    </xf>
    <xf numFmtId="3" fontId="45" fillId="0" borderId="34" xfId="0" applyNumberFormat="1" applyFont="1" applyBorder="1" applyAlignment="1">
      <alignment vertical="center" textRotation="90"/>
    </xf>
    <xf numFmtId="3" fontId="45" fillId="0" borderId="9" xfId="0" applyNumberFormat="1" applyFont="1" applyBorder="1" applyAlignment="1">
      <alignment vertical="center" textRotation="90"/>
    </xf>
    <xf numFmtId="3" fontId="45" fillId="0" borderId="9" xfId="0" applyNumberFormat="1" applyFont="1" applyBorder="1" applyAlignment="1">
      <alignment textRotation="90"/>
    </xf>
    <xf numFmtId="0" fontId="45" fillId="0" borderId="9" xfId="0" applyNumberFormat="1" applyFont="1" applyBorder="1" applyAlignment="1">
      <alignment horizontal="center" vertical="center" textRotation="90"/>
    </xf>
    <xf numFmtId="0" fontId="39" fillId="0" borderId="46" xfId="0" applyFont="1" applyBorder="1" applyAlignment="1">
      <alignment horizontal="center"/>
    </xf>
    <xf numFmtId="0" fontId="39" fillId="0" borderId="47" xfId="0" applyFont="1" applyBorder="1" applyAlignment="1">
      <alignment horizontal="center"/>
    </xf>
    <xf numFmtId="0" fontId="39" fillId="0" borderId="48" xfId="0" applyFont="1" applyBorder="1" applyAlignment="1">
      <alignment horizontal="center"/>
    </xf>
    <xf numFmtId="0" fontId="52" fillId="0" borderId="46" xfId="0" applyFont="1" applyBorder="1" applyAlignment="1">
      <alignment horizontal="center" vertical="center" wrapText="1"/>
    </xf>
    <xf numFmtId="0" fontId="52" fillId="0" borderId="47" xfId="0" applyFont="1" applyBorder="1" applyAlignment="1">
      <alignment horizontal="center" vertical="center" wrapText="1"/>
    </xf>
    <xf numFmtId="0" fontId="71" fillId="18" borderId="4" xfId="0" applyFont="1" applyFill="1" applyBorder="1" applyAlignment="1">
      <alignment horizontal="center" vertical="center" wrapText="1"/>
    </xf>
    <xf numFmtId="0" fontId="71" fillId="18" borderId="63" xfId="0" applyFont="1" applyFill="1" applyBorder="1" applyAlignment="1">
      <alignment horizontal="center" vertical="center" wrapText="1"/>
    </xf>
    <xf numFmtId="0" fontId="71" fillId="18" borderId="61" xfId="0" applyFont="1" applyFill="1" applyBorder="1" applyAlignment="1">
      <alignment horizontal="center" vertical="center" wrapText="1"/>
    </xf>
    <xf numFmtId="0" fontId="71" fillId="18" borderId="8" xfId="0" applyFont="1" applyFill="1" applyBorder="1" applyAlignment="1">
      <alignment horizontal="center" vertical="center" wrapText="1"/>
    </xf>
    <xf numFmtId="186" fontId="71" fillId="18" borderId="31" xfId="281" applyNumberFormat="1" applyFont="1" applyFill="1" applyBorder="1" applyAlignment="1">
      <alignment horizontal="center" vertical="center"/>
    </xf>
    <xf numFmtId="0" fontId="71" fillId="18" borderId="18" xfId="0" applyFont="1" applyFill="1" applyBorder="1" applyAlignment="1">
      <alignment horizontal="center" vertical="center" wrapText="1"/>
    </xf>
    <xf numFmtId="0" fontId="75" fillId="19" borderId="53" xfId="0" applyFont="1" applyFill="1" applyBorder="1" applyAlignment="1">
      <alignment horizontal="left" vertical="center"/>
    </xf>
    <xf numFmtId="186" fontId="75" fillId="19" borderId="9" xfId="0" applyNumberFormat="1" applyFont="1" applyFill="1" applyBorder="1" applyAlignment="1">
      <alignment horizontal="center" vertical="center"/>
    </xf>
    <xf numFmtId="0" fontId="71" fillId="19" borderId="16" xfId="0" applyFont="1" applyFill="1" applyBorder="1" applyAlignment="1">
      <alignment horizontal="center" vertical="center"/>
    </xf>
    <xf numFmtId="184" fontId="71" fillId="19" borderId="16" xfId="0" applyNumberFormat="1" applyFont="1" applyFill="1" applyBorder="1" applyAlignment="1">
      <alignment horizontal="center" vertical="center"/>
    </xf>
    <xf numFmtId="0" fontId="71" fillId="0" borderId="62" xfId="0" applyFont="1" applyBorder="1"/>
    <xf numFmtId="186" fontId="71" fillId="0" borderId="63" xfId="0" applyNumberFormat="1" applyFont="1" applyFill="1" applyBorder="1"/>
    <xf numFmtId="186" fontId="71" fillId="0" borderId="16" xfId="281" applyNumberFormat="1" applyFont="1" applyFill="1" applyBorder="1" applyAlignment="1">
      <alignment horizontal="center" vertical="center"/>
    </xf>
    <xf numFmtId="184" fontId="71" fillId="0" borderId="16" xfId="281" applyNumberFormat="1" applyFont="1" applyFill="1" applyBorder="1" applyAlignment="1">
      <alignment horizontal="center" vertical="center"/>
    </xf>
    <xf numFmtId="184" fontId="71" fillId="0" borderId="16" xfId="0" applyNumberFormat="1" applyFont="1" applyFill="1" applyBorder="1"/>
    <xf numFmtId="184" fontId="71" fillId="0" borderId="9" xfId="0" applyNumberFormat="1" applyFont="1" applyFill="1" applyBorder="1"/>
    <xf numFmtId="0" fontId="71" fillId="0" borderId="53" xfId="0" applyFont="1" applyBorder="1"/>
    <xf numFmtId="186" fontId="71" fillId="0" borderId="9" xfId="281" applyNumberFormat="1" applyFont="1" applyFill="1" applyBorder="1"/>
    <xf numFmtId="186" fontId="35" fillId="0" borderId="9" xfId="0" applyNumberFormat="1" applyFont="1" applyBorder="1"/>
    <xf numFmtId="186" fontId="71" fillId="0" borderId="9" xfId="0" applyNumberFormat="1" applyFont="1" applyFill="1" applyBorder="1"/>
    <xf numFmtId="3" fontId="35" fillId="0" borderId="16" xfId="0" applyNumberFormat="1" applyFont="1" applyBorder="1"/>
    <xf numFmtId="186" fontId="71" fillId="0" borderId="34" xfId="281" applyNumberFormat="1" applyFont="1" applyFill="1" applyBorder="1"/>
    <xf numFmtId="3" fontId="35" fillId="0" borderId="41" xfId="0" applyNumberFormat="1" applyFont="1" applyBorder="1"/>
    <xf numFmtId="186" fontId="71" fillId="0" borderId="34" xfId="281" applyNumberFormat="1" applyFont="1" applyFill="1" applyBorder="1" applyAlignment="1">
      <alignment horizontal="left"/>
    </xf>
    <xf numFmtId="184" fontId="35" fillId="0" borderId="16" xfId="0" applyNumberFormat="1" applyFont="1" applyBorder="1"/>
    <xf numFmtId="184" fontId="35" fillId="0" borderId="41" xfId="0" applyNumberFormat="1" applyFont="1" applyBorder="1"/>
    <xf numFmtId="0" fontId="45" fillId="0" borderId="53" xfId="0" applyFont="1" applyFill="1" applyBorder="1"/>
    <xf numFmtId="186" fontId="35" fillId="0" borderId="9" xfId="0" applyNumberFormat="1" applyFont="1" applyFill="1" applyBorder="1"/>
    <xf numFmtId="186" fontId="71" fillId="0" borderId="9" xfId="0" applyNumberFormat="1" applyFont="1" applyBorder="1"/>
    <xf numFmtId="184" fontId="71" fillId="0" borderId="41" xfId="0" applyNumberFormat="1" applyFont="1" applyFill="1" applyBorder="1"/>
    <xf numFmtId="184" fontId="71" fillId="0" borderId="9" xfId="0" applyNumberFormat="1" applyFont="1" applyBorder="1"/>
    <xf numFmtId="0" fontId="71" fillId="0" borderId="59" xfId="0" applyFont="1" applyBorder="1" applyAlignment="1">
      <alignment horizontal="center"/>
    </xf>
    <xf numFmtId="186" fontId="71" fillId="0" borderId="58" xfId="281" applyNumberFormat="1" applyFont="1" applyFill="1" applyBorder="1" applyAlignment="1">
      <alignment horizontal="left"/>
    </xf>
    <xf numFmtId="186" fontId="71" fillId="0" borderId="9" xfId="0" applyNumberFormat="1" applyFont="1" applyBorder="1" applyAlignment="1">
      <alignment horizontal="center"/>
    </xf>
    <xf numFmtId="184" fontId="71" fillId="0" borderId="104" xfId="0" applyNumberFormat="1" applyFont="1" applyBorder="1" applyAlignment="1">
      <alignment horizontal="center"/>
    </xf>
    <xf numFmtId="184" fontId="71" fillId="0" borderId="31" xfId="0" applyNumberFormat="1" applyFont="1" applyBorder="1" applyAlignment="1">
      <alignment horizontal="center"/>
    </xf>
    <xf numFmtId="184" fontId="71" fillId="0" borderId="31" xfId="0" applyNumberFormat="1" applyFont="1" applyFill="1" applyBorder="1"/>
    <xf numFmtId="186" fontId="71" fillId="0" borderId="31" xfId="0" applyNumberFormat="1" applyFont="1" applyFill="1" applyBorder="1"/>
    <xf numFmtId="0" fontId="71" fillId="0" borderId="46" xfId="0" applyFont="1" applyBorder="1" applyAlignment="1">
      <alignment horizontal="center"/>
    </xf>
    <xf numFmtId="0" fontId="71" fillId="0" borderId="47" xfId="0" applyFont="1" applyBorder="1" applyAlignment="1">
      <alignment horizontal="left"/>
    </xf>
    <xf numFmtId="0" fontId="71" fillId="0" borderId="9" xfId="0" applyFont="1" applyBorder="1" applyAlignment="1">
      <alignment horizontal="center"/>
    </xf>
    <xf numFmtId="184" fontId="71" fillId="0" borderId="47" xfId="0" applyNumberFormat="1" applyFont="1" applyBorder="1" applyAlignment="1">
      <alignment horizontal="center"/>
    </xf>
    <xf numFmtId="0" fontId="71" fillId="0" borderId="47" xfId="0" applyFont="1" applyBorder="1" applyAlignment="1">
      <alignment horizontal="center"/>
    </xf>
    <xf numFmtId="0" fontId="71" fillId="18" borderId="68" xfId="0" applyFont="1" applyFill="1" applyBorder="1" applyAlignment="1">
      <alignment horizontal="center" vertical="center" wrapText="1"/>
    </xf>
    <xf numFmtId="0" fontId="71" fillId="18" borderId="9" xfId="0" applyFont="1" applyFill="1" applyBorder="1" applyAlignment="1">
      <alignment horizontal="center" vertical="center" wrapText="1"/>
    </xf>
    <xf numFmtId="184" fontId="71" fillId="18" borderId="87" xfId="0" applyNumberFormat="1" applyFont="1" applyFill="1" applyBorder="1" applyAlignment="1">
      <alignment horizontal="center" vertical="center" wrapText="1"/>
    </xf>
    <xf numFmtId="184" fontId="71" fillId="18" borderId="61" xfId="0" applyNumberFormat="1" applyFont="1" applyFill="1" applyBorder="1" applyAlignment="1">
      <alignment horizontal="center" vertical="center" wrapText="1"/>
    </xf>
    <xf numFmtId="0" fontId="71" fillId="18" borderId="35" xfId="0" applyFont="1" applyFill="1" applyBorder="1" applyAlignment="1">
      <alignment horizontal="center" vertical="center" wrapText="1"/>
    </xf>
    <xf numFmtId="186" fontId="75" fillId="19" borderId="34" xfId="0" applyNumberFormat="1" applyFont="1" applyFill="1" applyBorder="1" applyAlignment="1">
      <alignment horizontal="center" vertical="center"/>
    </xf>
    <xf numFmtId="0" fontId="71" fillId="19" borderId="9" xfId="0" applyFont="1" applyFill="1" applyBorder="1" applyAlignment="1">
      <alignment horizontal="center" vertical="center"/>
    </xf>
    <xf numFmtId="0" fontId="71" fillId="19" borderId="75" xfId="0" applyFont="1" applyFill="1" applyBorder="1" applyAlignment="1">
      <alignment horizontal="center" vertical="center"/>
    </xf>
    <xf numFmtId="186" fontId="71" fillId="0" borderId="68" xfId="0" applyNumberFormat="1" applyFont="1" applyFill="1" applyBorder="1" applyAlignment="1">
      <alignment horizontal="left"/>
    </xf>
    <xf numFmtId="186" fontId="35" fillId="0" borderId="35" xfId="0" applyNumberFormat="1" applyFont="1" applyFill="1" applyBorder="1"/>
    <xf numFmtId="186" fontId="71" fillId="0" borderId="58" xfId="281" applyNumberFormat="1" applyFont="1" applyFill="1" applyBorder="1"/>
    <xf numFmtId="186" fontId="71" fillId="0" borderId="104" xfId="0" applyNumberFormat="1" applyFont="1" applyBorder="1" applyAlignment="1">
      <alignment horizontal="center"/>
    </xf>
    <xf numFmtId="186" fontId="71" fillId="0" borderId="31" xfId="0" applyNumberFormat="1" applyFont="1" applyBorder="1" applyAlignment="1">
      <alignment horizontal="center"/>
    </xf>
    <xf numFmtId="0" fontId="75" fillId="19" borderId="54" xfId="0" applyFont="1" applyFill="1" applyBorder="1" applyAlignment="1">
      <alignment horizontal="left" vertical="center"/>
    </xf>
    <xf numFmtId="186" fontId="75" fillId="19" borderId="16" xfId="0" applyNumberFormat="1" applyFont="1" applyFill="1" applyBorder="1" applyAlignment="1">
      <alignment horizontal="center" vertical="center"/>
    </xf>
    <xf numFmtId="0" fontId="71" fillId="0" borderId="53" xfId="0" applyFont="1" applyFill="1" applyBorder="1"/>
    <xf numFmtId="186" fontId="35" fillId="0" borderId="9" xfId="0" applyNumberFormat="1" applyFont="1" applyFill="1" applyBorder="1" applyAlignment="1">
      <alignment horizontal="right"/>
    </xf>
    <xf numFmtId="186" fontId="71" fillId="0" borderId="9" xfId="0" applyNumberFormat="1" applyFont="1" applyFill="1" applyBorder="1" applyAlignment="1">
      <alignment horizontal="right"/>
    </xf>
    <xf numFmtId="186" fontId="71" fillId="0" borderId="9" xfId="282" applyNumberFormat="1" applyFont="1" applyFill="1" applyBorder="1" applyAlignment="1">
      <alignment horizontal="center" vertical="center"/>
    </xf>
    <xf numFmtId="3" fontId="35" fillId="0" borderId="9" xfId="0" applyNumberFormat="1" applyFont="1" applyFill="1" applyBorder="1" applyAlignment="1">
      <alignment horizontal="right" vertical="center"/>
    </xf>
    <xf numFmtId="186" fontId="35" fillId="0" borderId="9" xfId="0" applyNumberFormat="1" applyFont="1" applyFill="1" applyBorder="1" applyAlignment="1">
      <alignment horizontal="right" indent="2"/>
    </xf>
    <xf numFmtId="186" fontId="41" fillId="0" borderId="9" xfId="0" applyNumberFormat="1" applyFont="1" applyBorder="1"/>
    <xf numFmtId="0" fontId="71" fillId="0" borderId="59" xfId="0" applyFont="1" applyFill="1" applyBorder="1" applyAlignment="1">
      <alignment horizontal="center"/>
    </xf>
    <xf numFmtId="186" fontId="71" fillId="0" borderId="31" xfId="281" applyNumberFormat="1" applyFont="1" applyFill="1" applyBorder="1"/>
    <xf numFmtId="186" fontId="71" fillId="0" borderId="31" xfId="0" applyNumberFormat="1" applyFont="1" applyFill="1" applyBorder="1" applyAlignment="1">
      <alignment horizontal="center"/>
    </xf>
    <xf numFmtId="3" fontId="41" fillId="0" borderId="9" xfId="0" applyNumberFormat="1" applyFont="1" applyBorder="1"/>
    <xf numFmtId="0" fontId="71" fillId="0" borderId="48" xfId="0" applyFont="1" applyBorder="1" applyAlignment="1">
      <alignment horizontal="center" vertical="center" wrapText="1"/>
    </xf>
    <xf numFmtId="0" fontId="71" fillId="18" borderId="8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textRotation="90"/>
    </xf>
    <xf numFmtId="0" fontId="71" fillId="18" borderId="90" xfId="0" applyFont="1" applyFill="1" applyBorder="1" applyAlignment="1">
      <alignment horizontal="center" vertical="center" wrapText="1"/>
    </xf>
    <xf numFmtId="0" fontId="71" fillId="19" borderId="38" xfId="0" applyFont="1" applyFill="1" applyBorder="1" applyAlignment="1">
      <alignment horizontal="center" vertical="center"/>
    </xf>
    <xf numFmtId="3" fontId="35" fillId="0" borderId="38" xfId="0" applyNumberFormat="1" applyFont="1" applyBorder="1"/>
    <xf numFmtId="37" fontId="35" fillId="0" borderId="38" xfId="0" applyNumberFormat="1" applyFont="1" applyBorder="1"/>
    <xf numFmtId="184" fontId="41" fillId="0" borderId="38" xfId="0" applyNumberFormat="1" applyFont="1" applyBorder="1"/>
    <xf numFmtId="3" fontId="35" fillId="0" borderId="39" xfId="0" applyNumberFormat="1" applyFont="1" applyBorder="1"/>
    <xf numFmtId="0" fontId="71" fillId="0" borderId="48" xfId="0" applyFont="1" applyBorder="1" applyAlignment="1">
      <alignment horizontal="center"/>
    </xf>
    <xf numFmtId="186" fontId="41" fillId="0" borderId="0" xfId="0" applyNumberFormat="1" applyFont="1"/>
    <xf numFmtId="186" fontId="71" fillId="0" borderId="39" xfId="0" applyNumberFormat="1" applyFont="1" applyFill="1" applyBorder="1"/>
    <xf numFmtId="0" fontId="71" fillId="19" borderId="64" xfId="0" applyFont="1" applyFill="1" applyBorder="1" applyAlignment="1">
      <alignment horizontal="center" vertical="center"/>
    </xf>
    <xf numFmtId="3" fontId="35" fillId="0" borderId="38" xfId="0" applyNumberFormat="1" applyFont="1" applyFill="1" applyBorder="1" applyAlignment="1">
      <alignment horizontal="right"/>
    </xf>
    <xf numFmtId="37" fontId="71" fillId="0" borderId="38" xfId="282" applyNumberFormat="1" applyFont="1" applyFill="1" applyBorder="1" applyAlignment="1">
      <alignment horizontal="center" vertical="center"/>
    </xf>
    <xf numFmtId="186" fontId="71" fillId="0" borderId="39" xfId="0" applyNumberFormat="1" applyFont="1" applyFill="1" applyBorder="1" applyAlignment="1">
      <alignment horizontal="center"/>
    </xf>
    <xf numFmtId="3" fontId="35" fillId="0" borderId="38" xfId="0" applyNumberFormat="1" applyFont="1" applyFill="1" applyBorder="1" applyAlignment="1">
      <alignment horizontal="center"/>
    </xf>
    <xf numFmtId="58" fontId="71" fillId="19" borderId="16" xfId="0" applyNumberFormat="1" applyFont="1" applyFill="1" applyBorder="1" applyAlignment="1">
      <alignment horizontal="center" vertical="center"/>
    </xf>
    <xf numFmtId="186" fontId="45" fillId="0" borderId="9" xfId="282" applyNumberFormat="1" applyFont="1" applyFill="1" applyBorder="1" applyAlignment="1">
      <alignment horizontal="center" vertical="center"/>
    </xf>
    <xf numFmtId="186" fontId="43" fillId="0" borderId="9" xfId="0" applyNumberFormat="1" applyFont="1" applyFill="1" applyBorder="1"/>
    <xf numFmtId="0" fontId="35" fillId="0" borderId="34" xfId="0" applyFont="1" applyBorder="1" applyAlignment="1"/>
    <xf numFmtId="3" fontId="35" fillId="0" borderId="9" xfId="1" applyNumberFormat="1" applyFont="1" applyBorder="1"/>
    <xf numFmtId="186" fontId="45" fillId="0" borderId="9" xfId="0" applyNumberFormat="1" applyFont="1" applyFill="1" applyBorder="1"/>
    <xf numFmtId="3" fontId="35" fillId="0" borderId="9" xfId="0" applyNumberFormat="1" applyFont="1" applyBorder="1" applyAlignment="1">
      <alignment horizontal="right" vertical="center"/>
    </xf>
    <xf numFmtId="186" fontId="45" fillId="0" borderId="16" xfId="0" applyNumberFormat="1" applyFont="1" applyFill="1" applyBorder="1"/>
    <xf numFmtId="3" fontId="35" fillId="0" borderId="0" xfId="0" applyNumberFormat="1" applyFont="1"/>
    <xf numFmtId="184" fontId="35" fillId="0" borderId="9" xfId="1" applyNumberFormat="1" applyFont="1" applyFill="1" applyBorder="1"/>
    <xf numFmtId="186" fontId="45" fillId="0" borderId="9" xfId="0" applyNumberFormat="1" applyFont="1" applyBorder="1" applyAlignment="1">
      <alignment horizontal="right"/>
    </xf>
    <xf numFmtId="184" fontId="45" fillId="0" borderId="9" xfId="1" applyNumberFormat="1" applyFont="1" applyBorder="1" applyAlignment="1">
      <alignment horizontal="right"/>
    </xf>
    <xf numFmtId="3" fontId="41" fillId="0" borderId="9" xfId="3" applyNumberFormat="1" applyFont="1" applyBorder="1"/>
    <xf numFmtId="3" fontId="41" fillId="0" borderId="9" xfId="0" applyNumberFormat="1" applyFont="1" applyBorder="1" applyAlignment="1">
      <alignment vertical="center"/>
    </xf>
    <xf numFmtId="0" fontId="35" fillId="0" borderId="41" xfId="0" applyFont="1" applyBorder="1" applyAlignment="1"/>
    <xf numFmtId="186" fontId="35" fillId="0" borderId="0" xfId="0" applyNumberFormat="1" applyFont="1"/>
    <xf numFmtId="3" fontId="35" fillId="0" borderId="9" xfId="0" applyNumberFormat="1" applyFont="1" applyFill="1" applyBorder="1"/>
    <xf numFmtId="0" fontId="71" fillId="20" borderId="53" xfId="0" applyFont="1" applyFill="1" applyBorder="1"/>
    <xf numFmtId="186" fontId="45" fillId="0" borderId="9" xfId="281" applyNumberFormat="1" applyFont="1" applyFill="1" applyBorder="1"/>
    <xf numFmtId="186" fontId="45" fillId="0" borderId="9" xfId="0" applyNumberFormat="1" applyFont="1" applyFill="1" applyBorder="1" applyAlignment="1">
      <alignment horizontal="right"/>
    </xf>
    <xf numFmtId="186" fontId="45" fillId="0" borderId="9" xfId="0" applyNumberFormat="1" applyFont="1" applyBorder="1"/>
    <xf numFmtId="186" fontId="45" fillId="0" borderId="31" xfId="281" applyNumberFormat="1" applyFont="1" applyFill="1" applyBorder="1"/>
    <xf numFmtId="186" fontId="45" fillId="0" borderId="31" xfId="0" applyNumberFormat="1" applyFont="1" applyFill="1" applyBorder="1" applyAlignment="1">
      <alignment horizontal="center"/>
    </xf>
    <xf numFmtId="186" fontId="71" fillId="21" borderId="9" xfId="281" applyNumberFormat="1" applyFont="1" applyFill="1" applyBorder="1"/>
    <xf numFmtId="184" fontId="35" fillId="0" borderId="9" xfId="1" applyNumberFormat="1" applyFont="1" applyBorder="1"/>
    <xf numFmtId="186" fontId="35" fillId="0" borderId="9" xfId="0" applyNumberFormat="1" applyFont="1" applyBorder="1" applyAlignment="1">
      <alignment horizontal="center"/>
    </xf>
    <xf numFmtId="0" fontId="71" fillId="22" borderId="53" xfId="0" applyFont="1" applyFill="1" applyBorder="1"/>
    <xf numFmtId="3" fontId="45" fillId="0" borderId="38" xfId="0" applyNumberFormat="1" applyFont="1" applyFill="1" applyBorder="1" applyAlignment="1">
      <alignment horizontal="center"/>
    </xf>
    <xf numFmtId="186" fontId="45" fillId="0" borderId="39" xfId="0" applyNumberFormat="1" applyFont="1" applyFill="1" applyBorder="1" applyAlignment="1">
      <alignment horizontal="center"/>
    </xf>
    <xf numFmtId="3" fontId="30" fillId="0" borderId="34" xfId="0" applyNumberFormat="1" applyFont="1" applyFill="1" applyBorder="1" applyAlignment="1">
      <alignment horizontal="left"/>
    </xf>
    <xf numFmtId="3" fontId="30" fillId="0" borderId="41" xfId="0" applyNumberFormat="1" applyFont="1" applyFill="1" applyBorder="1" applyAlignment="1">
      <alignment horizontal="left"/>
    </xf>
    <xf numFmtId="0" fontId="16" fillId="0" borderId="44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45" fillId="0" borderId="9" xfId="395" applyFont="1" applyBorder="1" applyAlignment="1">
      <alignment horizontal="left" vertical="center" wrapText="1"/>
    </xf>
    <xf numFmtId="184" fontId="35" fillId="0" borderId="9" xfId="0" applyNumberFormat="1" applyFont="1" applyBorder="1" applyAlignment="1">
      <alignment horizontal="right" vertical="center"/>
    </xf>
    <xf numFmtId="0" fontId="34" fillId="0" borderId="0" xfId="0" applyFont="1" applyBorder="1" applyAlignment="1">
      <alignment vertical="center"/>
    </xf>
    <xf numFmtId="0" fontId="45" fillId="0" borderId="9" xfId="0" applyFont="1" applyBorder="1" applyAlignment="1">
      <alignment horizontal="center" vertical="center"/>
    </xf>
    <xf numFmtId="3" fontId="45" fillId="0" borderId="9" xfId="0" applyNumberFormat="1" applyFont="1" applyBorder="1" applyAlignment="1">
      <alignment horizontal="right" vertical="center"/>
    </xf>
    <xf numFmtId="3" fontId="45" fillId="0" borderId="34" xfId="0" applyNumberFormat="1" applyFont="1" applyBorder="1"/>
    <xf numFmtId="3" fontId="45" fillId="0" borderId="34" xfId="0" applyNumberFormat="1" applyFont="1" applyBorder="1" applyAlignment="1">
      <alignment horizontal="right" vertical="center"/>
    </xf>
    <xf numFmtId="0" fontId="76" fillId="0" borderId="46" xfId="0" applyFont="1" applyBorder="1" applyAlignment="1">
      <alignment horizontal="center" vertical="center"/>
    </xf>
    <xf numFmtId="0" fontId="76" fillId="0" borderId="47" xfId="0" applyFont="1" applyBorder="1" applyAlignment="1">
      <alignment horizontal="center" vertical="center"/>
    </xf>
    <xf numFmtId="0" fontId="76" fillId="0" borderId="48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41" fillId="0" borderId="80" xfId="0" applyFont="1" applyBorder="1" applyAlignment="1">
      <alignment vertical="center"/>
    </xf>
    <xf numFmtId="0" fontId="35" fillId="0" borderId="41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 wrapText="1"/>
    </xf>
    <xf numFmtId="197" fontId="45" fillId="0" borderId="9" xfId="0" applyNumberFormat="1" applyFont="1" applyBorder="1" applyAlignment="1">
      <alignment horizontal="center"/>
    </xf>
    <xf numFmtId="0" fontId="35" fillId="0" borderId="53" xfId="0" applyFont="1" applyBorder="1" applyAlignment="1">
      <alignment horizontal="center" vertical="center"/>
    </xf>
    <xf numFmtId="0" fontId="35" fillId="0" borderId="53" xfId="0" applyFont="1" applyBorder="1" applyAlignment="1">
      <alignment horizontal="center" vertical="center" wrapText="1"/>
    </xf>
    <xf numFmtId="197" fontId="45" fillId="0" borderId="16" xfId="0" applyNumberFormat="1" applyFont="1" applyBorder="1" applyAlignment="1">
      <alignment horizontal="center"/>
    </xf>
    <xf numFmtId="197" fontId="45" fillId="0" borderId="34" xfId="0" applyNumberFormat="1" applyFont="1" applyBorder="1" applyAlignment="1">
      <alignment horizontal="center"/>
    </xf>
    <xf numFmtId="197" fontId="45" fillId="0" borderId="41" xfId="0" applyNumberFormat="1" applyFont="1" applyBorder="1" applyAlignment="1">
      <alignment horizontal="center"/>
    </xf>
    <xf numFmtId="197" fontId="45" fillId="23" borderId="34" xfId="0" applyNumberFormat="1" applyFont="1" applyFill="1" applyBorder="1" applyAlignment="1">
      <alignment horizontal="center"/>
    </xf>
    <xf numFmtId="197" fontId="45" fillId="23" borderId="9" xfId="0" applyNumberFormat="1" applyFont="1" applyFill="1" applyBorder="1" applyAlignment="1">
      <alignment horizontal="center"/>
    </xf>
    <xf numFmtId="197" fontId="45" fillId="23" borderId="41" xfId="0" applyNumberFormat="1" applyFont="1" applyFill="1" applyBorder="1" applyAlignment="1">
      <alignment horizontal="center"/>
    </xf>
    <xf numFmtId="197" fontId="45" fillId="22" borderId="9" xfId="0" applyNumberFormat="1" applyFont="1" applyFill="1" applyBorder="1" applyAlignment="1">
      <alignment horizontal="center"/>
    </xf>
    <xf numFmtId="197" fontId="35" fillId="0" borderId="9" xfId="0" applyNumberFormat="1" applyFont="1" applyBorder="1" applyAlignment="1">
      <alignment horizontal="center"/>
    </xf>
    <xf numFmtId="197" fontId="35" fillId="0" borderId="16" xfId="0" applyNumberFormat="1" applyFont="1" applyBorder="1" applyAlignment="1">
      <alignment horizontal="center"/>
    </xf>
    <xf numFmtId="197" fontId="45" fillId="0" borderId="34" xfId="395" applyNumberFormat="1" applyFont="1" applyBorder="1" applyAlignment="1">
      <alignment horizontal="center"/>
    </xf>
    <xf numFmtId="197" fontId="45" fillId="0" borderId="9" xfId="395" applyNumberFormat="1" applyFont="1" applyBorder="1" applyAlignment="1">
      <alignment horizontal="center"/>
    </xf>
    <xf numFmtId="197" fontId="45" fillId="0" borderId="41" xfId="395" applyNumberFormat="1" applyFont="1" applyBorder="1" applyAlignment="1">
      <alignment horizontal="center"/>
    </xf>
    <xf numFmtId="197" fontId="35" fillId="0" borderId="34" xfId="0" applyNumberFormat="1" applyFont="1" applyBorder="1" applyAlignment="1">
      <alignment horizontal="center"/>
    </xf>
    <xf numFmtId="197" fontId="35" fillId="0" borderId="41" xfId="0" applyNumberFormat="1" applyFont="1" applyBorder="1" applyAlignment="1">
      <alignment horizontal="center"/>
    </xf>
    <xf numFmtId="197" fontId="35" fillId="22" borderId="9" xfId="0" applyNumberFormat="1" applyFont="1" applyFill="1" applyBorder="1" applyAlignment="1">
      <alignment horizontal="center"/>
    </xf>
    <xf numFmtId="0" fontId="35" fillId="0" borderId="54" xfId="0" applyFont="1" applyBorder="1" applyAlignment="1">
      <alignment horizontal="center" vertical="center"/>
    </xf>
    <xf numFmtId="197" fontId="35" fillId="22" borderId="41" xfId="0" applyNumberFormat="1" applyFont="1" applyFill="1" applyBorder="1" applyAlignment="1">
      <alignment horizontal="center"/>
    </xf>
    <xf numFmtId="197" fontId="45" fillId="0" borderId="9" xfId="0" applyNumberFormat="1" applyFont="1" applyBorder="1" applyAlignment="1">
      <alignment horizontal="center" vertical="center"/>
    </xf>
    <xf numFmtId="197" fontId="45" fillId="0" borderId="35" xfId="0" applyNumberFormat="1" applyFont="1" applyBorder="1" applyAlignment="1">
      <alignment horizontal="center" vertical="center"/>
    </xf>
    <xf numFmtId="197" fontId="45" fillId="0" borderId="34" xfId="0" applyNumberFormat="1" applyFont="1" applyBorder="1" applyAlignment="1">
      <alignment horizontal="center" vertical="center"/>
    </xf>
    <xf numFmtId="197" fontId="45" fillId="22" borderId="9" xfId="0" applyNumberFormat="1" applyFont="1" applyFill="1" applyBorder="1" applyAlignment="1">
      <alignment horizontal="center" vertical="center"/>
    </xf>
    <xf numFmtId="197" fontId="45" fillId="0" borderId="41" xfId="0" applyNumberFormat="1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197" fontId="45" fillId="22" borderId="34" xfId="0" applyNumberFormat="1" applyFont="1" applyFill="1" applyBorder="1" applyAlignment="1">
      <alignment horizontal="center" vertical="center"/>
    </xf>
    <xf numFmtId="197" fontId="35" fillId="0" borderId="59" xfId="0" applyNumberFormat="1" applyFont="1" applyBorder="1" applyAlignment="1">
      <alignment horizontal="center"/>
    </xf>
    <xf numFmtId="197" fontId="35" fillId="22" borderId="59" xfId="0" applyNumberFormat="1" applyFont="1" applyFill="1" applyBorder="1" applyAlignment="1">
      <alignment horizontal="center"/>
    </xf>
    <xf numFmtId="196" fontId="35" fillId="0" borderId="0" xfId="0" applyNumberFormat="1" applyFont="1" applyAlignment="1">
      <alignment horizontal="center"/>
    </xf>
    <xf numFmtId="196" fontId="35" fillId="0" borderId="18" xfId="0" applyNumberFormat="1" applyFont="1" applyBorder="1" applyAlignment="1">
      <alignment horizontal="center"/>
    </xf>
    <xf numFmtId="0" fontId="35" fillId="0" borderId="62" xfId="0" applyFont="1" applyBorder="1" applyAlignment="1">
      <alignment horizontal="center" vertical="center"/>
    </xf>
    <xf numFmtId="0" fontId="35" fillId="0" borderId="68" xfId="0" applyFont="1" applyBorder="1" applyAlignment="1">
      <alignment horizontal="center"/>
    </xf>
    <xf numFmtId="0" fontId="35" fillId="0" borderId="67" xfId="0" applyFont="1" applyBorder="1" applyAlignment="1">
      <alignment horizontal="center"/>
    </xf>
    <xf numFmtId="0" fontId="35" fillId="0" borderId="63" xfId="0" applyFont="1" applyBorder="1" applyAlignment="1">
      <alignment horizontal="center"/>
    </xf>
    <xf numFmtId="0" fontId="41" fillId="0" borderId="53" xfId="0" applyFont="1" applyBorder="1" applyAlignment="1">
      <alignment horizontal="center" vertical="center"/>
    </xf>
    <xf numFmtId="2" fontId="45" fillId="0" borderId="9" xfId="0" applyNumberFormat="1" applyFont="1" applyBorder="1" applyAlignment="1">
      <alignment horizontal="center" vertical="center"/>
    </xf>
    <xf numFmtId="2" fontId="45" fillId="0" borderId="18" xfId="0" applyNumberFormat="1" applyFont="1" applyBorder="1" applyAlignment="1">
      <alignment horizontal="center" vertical="center"/>
    </xf>
    <xf numFmtId="2" fontId="35" fillId="0" borderId="59" xfId="0" applyNumberFormat="1" applyFont="1" applyBorder="1" applyAlignment="1">
      <alignment horizontal="center"/>
    </xf>
    <xf numFmtId="196" fontId="41" fillId="0" borderId="53" xfId="0" applyNumberFormat="1" applyFont="1" applyBorder="1" applyAlignment="1">
      <alignment horizontal="center" vertical="center"/>
    </xf>
    <xf numFmtId="196" fontId="35" fillId="0" borderId="9" xfId="0" applyNumberFormat="1" applyFont="1" applyBorder="1" applyAlignment="1">
      <alignment horizontal="center" vertical="center"/>
    </xf>
    <xf numFmtId="196" fontId="41" fillId="0" borderId="59" xfId="0" applyNumberFormat="1" applyFont="1" applyBorder="1" applyAlignment="1">
      <alignment horizontal="center" vertical="center"/>
    </xf>
    <xf numFmtId="196" fontId="35" fillId="0" borderId="31" xfId="0" applyNumberFormat="1" applyFont="1" applyBorder="1" applyAlignment="1">
      <alignment horizontal="center" vertical="center"/>
    </xf>
    <xf numFmtId="196" fontId="41" fillId="0" borderId="0" xfId="0" applyNumberFormat="1" applyFont="1"/>
    <xf numFmtId="197" fontId="35" fillId="0" borderId="0" xfId="0" applyNumberFormat="1" applyFont="1"/>
    <xf numFmtId="0" fontId="16" fillId="0" borderId="36" xfId="0" applyFont="1" applyBorder="1" applyAlignment="1">
      <alignment horizontal="center" vertical="center" wrapText="1"/>
    </xf>
    <xf numFmtId="0" fontId="35" fillId="0" borderId="38" xfId="0" applyFont="1" applyBorder="1" applyAlignment="1">
      <alignment horizontal="center" vertical="center"/>
    </xf>
    <xf numFmtId="196" fontId="45" fillId="0" borderId="9" xfId="0" applyNumberFormat="1" applyFont="1" applyBorder="1" applyAlignment="1">
      <alignment horizontal="center"/>
    </xf>
    <xf numFmtId="196" fontId="45" fillId="23" borderId="9" xfId="0" applyNumberFormat="1" applyFont="1" applyFill="1" applyBorder="1" applyAlignment="1">
      <alignment horizontal="center"/>
    </xf>
    <xf numFmtId="196" fontId="45" fillId="22" borderId="9" xfId="0" applyNumberFormat="1" applyFont="1" applyFill="1" applyBorder="1" applyAlignment="1">
      <alignment horizontal="center"/>
    </xf>
    <xf numFmtId="196" fontId="45" fillId="0" borderId="9" xfId="395" applyNumberFormat="1" applyFont="1" applyBorder="1" applyAlignment="1">
      <alignment horizontal="center"/>
    </xf>
    <xf numFmtId="196" fontId="41" fillId="0" borderId="9" xfId="0" applyNumberFormat="1" applyFont="1" applyBorder="1" applyAlignment="1">
      <alignment horizontal="center" vertical="center"/>
    </xf>
    <xf numFmtId="196" fontId="35" fillId="22" borderId="9" xfId="0" applyNumberFormat="1" applyFont="1" applyFill="1" applyBorder="1" applyAlignment="1">
      <alignment horizontal="center" vertical="center"/>
    </xf>
    <xf numFmtId="0" fontId="35" fillId="0" borderId="77" xfId="0" applyFont="1" applyBorder="1" applyAlignment="1">
      <alignment horizontal="center"/>
    </xf>
    <xf numFmtId="196" fontId="35" fillId="0" borderId="38" xfId="0" applyNumberFormat="1" applyFont="1" applyBorder="1" applyAlignment="1">
      <alignment horizontal="center" vertical="center"/>
    </xf>
    <xf numFmtId="196" fontId="35" fillId="0" borderId="39" xfId="0" applyNumberFormat="1" applyFont="1" applyBorder="1" applyAlignment="1">
      <alignment horizontal="center" vertical="center"/>
    </xf>
    <xf numFmtId="0" fontId="16" fillId="0" borderId="40" xfId="0" applyFont="1" applyBorder="1" applyAlignment="1">
      <alignment vertical="center"/>
    </xf>
    <xf numFmtId="0" fontId="16" fillId="0" borderId="40" xfId="0" applyFont="1" applyBorder="1" applyAlignment="1">
      <alignment horizontal="left" vertical="center"/>
    </xf>
    <xf numFmtId="0" fontId="30" fillId="0" borderId="46" xfId="0" applyFont="1" applyBorder="1" applyAlignment="1">
      <alignment horizontal="left" vertical="center"/>
    </xf>
    <xf numFmtId="0" fontId="30" fillId="0" borderId="47" xfId="0" applyFont="1" applyBorder="1" applyAlignment="1">
      <alignment horizontal="left" vertical="center"/>
    </xf>
    <xf numFmtId="0" fontId="30" fillId="0" borderId="48" xfId="0" applyFont="1" applyBorder="1" applyAlignment="1">
      <alignment horizontal="left" vertical="center"/>
    </xf>
    <xf numFmtId="0" fontId="77" fillId="0" borderId="0" xfId="0" applyFont="1" applyAlignment="1">
      <alignment vertical="center"/>
    </xf>
    <xf numFmtId="4" fontId="77" fillId="0" borderId="0" xfId="0" applyNumberFormat="1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16" fillId="13" borderId="34" xfId="0" applyFont="1" applyFill="1" applyBorder="1" applyAlignment="1">
      <alignment horizontal="center" vertical="center"/>
    </xf>
    <xf numFmtId="0" fontId="16" fillId="13" borderId="19" xfId="0" applyFont="1" applyFill="1" applyBorder="1" applyAlignment="1">
      <alignment horizontal="center" vertical="center"/>
    </xf>
    <xf numFmtId="0" fontId="16" fillId="13" borderId="40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vertical="center" wrapText="1"/>
    </xf>
    <xf numFmtId="4" fontId="16" fillId="4" borderId="9" xfId="0" applyNumberFormat="1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55" xfId="0" applyFont="1" applyFill="1" applyBorder="1" applyAlignment="1">
      <alignment horizontal="center" vertical="center"/>
    </xf>
    <xf numFmtId="0" fontId="16" fillId="7" borderId="9" xfId="0" applyFont="1" applyFill="1" applyBorder="1" applyAlignment="1">
      <alignment vertical="center" wrapText="1"/>
    </xf>
    <xf numFmtId="4" fontId="16" fillId="7" borderId="9" xfId="0" applyNumberFormat="1" applyFont="1" applyFill="1" applyBorder="1" applyAlignment="1">
      <alignment horizontal="center" vertical="center" wrapText="1"/>
    </xf>
    <xf numFmtId="0" fontId="5" fillId="7" borderId="34" xfId="0" applyFont="1" applyFill="1" applyBorder="1" applyAlignment="1">
      <alignment horizontal="center" vertical="center"/>
    </xf>
    <xf numFmtId="184" fontId="5" fillId="7" borderId="9" xfId="1" applyNumberFormat="1" applyFont="1" applyFill="1" applyBorder="1" applyAlignment="1">
      <alignment horizontal="center" vertical="center"/>
    </xf>
    <xf numFmtId="184" fontId="5" fillId="7" borderId="16" xfId="1" applyNumberFormat="1" applyFont="1" applyFill="1" applyBorder="1" applyAlignment="1">
      <alignment horizontal="center" vertical="center"/>
    </xf>
    <xf numFmtId="184" fontId="5" fillId="7" borderId="34" xfId="0" applyNumberFormat="1" applyFont="1" applyFill="1" applyBorder="1" applyAlignment="1">
      <alignment horizontal="center" vertical="center"/>
    </xf>
    <xf numFmtId="184" fontId="5" fillId="7" borderId="35" xfId="1" applyNumberFormat="1" applyFont="1" applyFill="1" applyBorder="1" applyAlignment="1">
      <alignment horizontal="center" vertical="center"/>
    </xf>
    <xf numFmtId="4" fontId="16" fillId="7" borderId="16" xfId="0" applyNumberFormat="1" applyFont="1" applyFill="1" applyBorder="1" applyAlignment="1">
      <alignment horizontal="center" vertical="center" wrapText="1"/>
    </xf>
    <xf numFmtId="184" fontId="5" fillId="7" borderId="18" xfId="1" applyNumberFormat="1" applyFont="1" applyFill="1" applyBorder="1" applyAlignment="1">
      <alignment horizontal="center" vertical="center"/>
    </xf>
    <xf numFmtId="184" fontId="5" fillId="7" borderId="9" xfId="0" applyNumberFormat="1" applyFont="1" applyFill="1" applyBorder="1" applyAlignment="1">
      <alignment horizontal="center" vertical="center"/>
    </xf>
    <xf numFmtId="184" fontId="48" fillId="7" borderId="9" xfId="0" applyNumberFormat="1" applyFont="1" applyFill="1" applyBorder="1" applyAlignment="1">
      <alignment horizontal="center" vertical="center"/>
    </xf>
    <xf numFmtId="184" fontId="48" fillId="7" borderId="3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4" fontId="16" fillId="24" borderId="0" xfId="0" applyNumberFormat="1" applyFont="1" applyFill="1" applyAlignment="1">
      <alignment horizontal="center" vertical="center" wrapText="1"/>
    </xf>
    <xf numFmtId="184" fontId="5" fillId="0" borderId="0" xfId="0" applyNumberFormat="1" applyFont="1" applyAlignment="1">
      <alignment horizontal="center" vertical="center"/>
    </xf>
    <xf numFmtId="184" fontId="48" fillId="0" borderId="0" xfId="0" applyNumberFormat="1" applyFont="1" applyAlignment="1">
      <alignment horizontal="center" vertical="center"/>
    </xf>
    <xf numFmtId="0" fontId="16" fillId="21" borderId="9" xfId="0" applyFont="1" applyFill="1" applyBorder="1" applyAlignment="1">
      <alignment vertical="center" wrapText="1"/>
    </xf>
    <xf numFmtId="4" fontId="16" fillId="21" borderId="9" xfId="0" applyNumberFormat="1" applyFont="1" applyFill="1" applyBorder="1" applyAlignment="1">
      <alignment horizontal="center" vertical="center" wrapText="1"/>
    </xf>
    <xf numFmtId="0" fontId="5" fillId="21" borderId="9" xfId="0" applyFont="1" applyFill="1" applyBorder="1" applyAlignment="1">
      <alignment horizontal="center" vertical="center"/>
    </xf>
    <xf numFmtId="184" fontId="5" fillId="21" borderId="16" xfId="1" applyNumberFormat="1" applyFont="1" applyFill="1" applyBorder="1" applyAlignment="1">
      <alignment horizontal="center" vertical="center"/>
    </xf>
    <xf numFmtId="0" fontId="16" fillId="21" borderId="16" xfId="0" applyFont="1" applyFill="1" applyBorder="1" applyAlignment="1">
      <alignment vertical="center" wrapText="1"/>
    </xf>
    <xf numFmtId="184" fontId="5" fillId="21" borderId="35" xfId="1" applyNumberFormat="1" applyFont="1" applyFill="1" applyBorder="1" applyAlignment="1">
      <alignment horizontal="center" vertical="center"/>
    </xf>
    <xf numFmtId="4" fontId="16" fillId="21" borderId="34" xfId="0" applyNumberFormat="1" applyFont="1" applyFill="1" applyBorder="1" applyAlignment="1">
      <alignment horizontal="center" vertical="center" wrapText="1"/>
    </xf>
    <xf numFmtId="0" fontId="5" fillId="21" borderId="41" xfId="0" applyFont="1" applyFill="1" applyBorder="1" applyAlignment="1">
      <alignment horizontal="center" vertical="center"/>
    </xf>
    <xf numFmtId="184" fontId="5" fillId="21" borderId="41" xfId="0" applyNumberFormat="1" applyFont="1" applyFill="1" applyBorder="1" applyAlignment="1">
      <alignment horizontal="center" vertical="center"/>
    </xf>
    <xf numFmtId="184" fontId="5" fillId="21" borderId="18" xfId="1" applyNumberFormat="1" applyFont="1" applyFill="1" applyBorder="1" applyAlignment="1">
      <alignment horizontal="center" vertical="center"/>
    </xf>
    <xf numFmtId="184" fontId="5" fillId="21" borderId="9" xfId="1" applyNumberFormat="1" applyFont="1" applyFill="1" applyBorder="1" applyAlignment="1">
      <alignment horizontal="center" vertical="center"/>
    </xf>
    <xf numFmtId="184" fontId="5" fillId="21" borderId="34" xfId="1" applyNumberFormat="1" applyFont="1" applyFill="1" applyBorder="1" applyAlignment="1">
      <alignment horizontal="center" vertical="center"/>
    </xf>
    <xf numFmtId="0" fontId="5" fillId="21" borderId="9" xfId="0" applyFont="1" applyFill="1" applyBorder="1" applyAlignment="1">
      <alignment vertical="center" wrapText="1"/>
    </xf>
    <xf numFmtId="4" fontId="5" fillId="21" borderId="34" xfId="0" applyNumberFormat="1" applyFont="1" applyFill="1" applyBorder="1" applyAlignment="1">
      <alignment horizontal="center" vertical="center" wrapText="1"/>
    </xf>
    <xf numFmtId="184" fontId="16" fillId="21" borderId="9" xfId="0" applyNumberFormat="1" applyFont="1" applyFill="1" applyBorder="1" applyAlignment="1">
      <alignment horizontal="center" vertical="center"/>
    </xf>
    <xf numFmtId="184" fontId="16" fillId="21" borderId="34" xfId="0" applyNumberFormat="1" applyFont="1" applyFill="1" applyBorder="1" applyAlignment="1">
      <alignment horizontal="center" vertical="center"/>
    </xf>
    <xf numFmtId="4" fontId="16" fillId="17" borderId="0" xfId="0" applyNumberFormat="1" applyFont="1" applyFill="1" applyAlignment="1">
      <alignment horizontal="center" vertical="center" wrapText="1"/>
    </xf>
    <xf numFmtId="0" fontId="16" fillId="0" borderId="18" xfId="0" applyFont="1" applyBorder="1" applyAlignment="1">
      <alignment vertical="center" wrapText="1"/>
    </xf>
    <xf numFmtId="184" fontId="5" fillId="0" borderId="0" xfId="344" applyNumberFormat="1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vertical="center" wrapText="1"/>
    </xf>
    <xf numFmtId="4" fontId="16" fillId="3" borderId="34" xfId="0" applyNumberFormat="1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left" vertical="center" wrapText="1"/>
    </xf>
    <xf numFmtId="184" fontId="5" fillId="0" borderId="40" xfId="0" applyNumberFormat="1" applyFont="1" applyFill="1" applyBorder="1" applyAlignment="1">
      <alignment horizontal="center" vertical="center"/>
    </xf>
    <xf numFmtId="184" fontId="5" fillId="3" borderId="9" xfId="1" applyNumberFormat="1" applyFont="1" applyFill="1" applyBorder="1" applyAlignment="1">
      <alignment horizontal="center" vertical="center"/>
    </xf>
    <xf numFmtId="184" fontId="5" fillId="3" borderId="34" xfId="1" applyNumberFormat="1" applyFont="1" applyFill="1" applyBorder="1" applyAlignment="1">
      <alignment horizontal="center" vertical="center"/>
    </xf>
    <xf numFmtId="4" fontId="16" fillId="0" borderId="0" xfId="0" applyNumberFormat="1" applyFont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6" fillId="0" borderId="9" xfId="0" applyFont="1" applyFill="1" applyBorder="1" applyAlignment="1">
      <alignment vertical="center" wrapText="1"/>
    </xf>
    <xf numFmtId="4" fontId="16" fillId="0" borderId="34" xfId="0" applyNumberFormat="1" applyFont="1" applyBorder="1" applyAlignment="1">
      <alignment horizontal="center" vertical="center" wrapText="1"/>
    </xf>
    <xf numFmtId="3" fontId="16" fillId="0" borderId="9" xfId="0" applyNumberFormat="1" applyFont="1" applyBorder="1"/>
    <xf numFmtId="37" fontId="16" fillId="0" borderId="9" xfId="0" applyNumberFormat="1" applyFont="1" applyBorder="1" applyAlignment="1">
      <alignment vertical="center"/>
    </xf>
    <xf numFmtId="4" fontId="16" fillId="0" borderId="9" xfId="0" applyNumberFormat="1" applyFont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5" fillId="0" borderId="34" xfId="0" applyFont="1" applyFill="1" applyBorder="1" applyAlignment="1">
      <alignment horizontal="center" vertical="center"/>
    </xf>
    <xf numFmtId="3" fontId="16" fillId="0" borderId="16" xfId="0" applyNumberFormat="1" applyFont="1" applyBorder="1" applyAlignment="1">
      <alignment horizontal="center"/>
    </xf>
    <xf numFmtId="37" fontId="16" fillId="0" borderId="16" xfId="0" applyNumberFormat="1" applyFont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3" fontId="16" fillId="0" borderId="18" xfId="0" applyNumberFormat="1" applyFont="1" applyBorder="1" applyAlignment="1">
      <alignment horizontal="center"/>
    </xf>
    <xf numFmtId="37" fontId="16" fillId="0" borderId="18" xfId="0" applyNumberFormat="1" applyFont="1" applyBorder="1" applyAlignment="1">
      <alignment horizontal="center" vertical="center"/>
    </xf>
    <xf numFmtId="184" fontId="16" fillId="0" borderId="9" xfId="0" applyNumberFormat="1" applyFont="1" applyBorder="1" applyAlignment="1">
      <alignment horizontal="center" vertical="center"/>
    </xf>
    <xf numFmtId="184" fontId="16" fillId="0" borderId="34" xfId="0" applyNumberFormat="1" applyFont="1" applyBorder="1" applyAlignment="1">
      <alignment horizontal="center" vertical="center"/>
    </xf>
    <xf numFmtId="0" fontId="16" fillId="0" borderId="35" xfId="0" applyFont="1" applyFill="1" applyBorder="1" applyAlignment="1">
      <alignment vertical="center" wrapText="1"/>
    </xf>
    <xf numFmtId="0" fontId="16" fillId="0" borderId="18" xfId="0" applyFont="1" applyFill="1" applyBorder="1" applyAlignment="1">
      <alignment vertical="center" wrapText="1"/>
    </xf>
    <xf numFmtId="184" fontId="5" fillId="0" borderId="41" xfId="395" applyNumberFormat="1" applyFont="1" applyFill="1" applyBorder="1" applyAlignment="1">
      <alignment horizontal="center" vertical="center"/>
    </xf>
    <xf numFmtId="3" fontId="16" fillId="0" borderId="9" xfId="0" applyNumberFormat="1" applyFont="1" applyBorder="1" applyAlignment="1">
      <alignment horizontal="center" vertical="center"/>
    </xf>
    <xf numFmtId="184" fontId="5" fillId="0" borderId="40" xfId="395" applyNumberFormat="1" applyFont="1" applyFill="1" applyBorder="1" applyAlignment="1">
      <alignment horizontal="center" vertical="center"/>
    </xf>
    <xf numFmtId="3" fontId="5" fillId="0" borderId="34" xfId="395" applyNumberFormat="1" applyFont="1" applyFill="1" applyBorder="1" applyAlignment="1">
      <alignment horizontal="center" vertical="center"/>
    </xf>
    <xf numFmtId="3" fontId="16" fillId="0" borderId="35" xfId="0" applyNumberFormat="1" applyFont="1" applyBorder="1" applyAlignment="1">
      <alignment horizontal="center"/>
    </xf>
    <xf numFmtId="37" fontId="16" fillId="0" borderId="35" xfId="0" applyNumberFormat="1" applyFont="1" applyBorder="1" applyAlignment="1">
      <alignment horizontal="center" vertical="center"/>
    </xf>
    <xf numFmtId="3" fontId="5" fillId="0" borderId="40" xfId="395" applyNumberFormat="1" applyFont="1" applyFill="1" applyBorder="1" applyAlignment="1">
      <alignment horizontal="center" vertical="center"/>
    </xf>
    <xf numFmtId="3" fontId="16" fillId="0" borderId="9" xfId="0" applyNumberFormat="1" applyFont="1" applyBorder="1" applyAlignment="1">
      <alignment vertical="center"/>
    </xf>
    <xf numFmtId="0" fontId="16" fillId="0" borderId="9" xfId="0" applyFont="1" applyFill="1" applyBorder="1" applyAlignment="1">
      <alignment vertical="center"/>
    </xf>
    <xf numFmtId="4" fontId="16" fillId="0" borderId="9" xfId="0" applyNumberFormat="1" applyFont="1" applyBorder="1" applyAlignment="1">
      <alignment horizontal="center" vertical="center"/>
    </xf>
    <xf numFmtId="0" fontId="16" fillId="0" borderId="75" xfId="0" applyFont="1" applyFill="1" applyBorder="1" applyAlignment="1">
      <alignment vertical="center"/>
    </xf>
    <xf numFmtId="0" fontId="16" fillId="0" borderId="43" xfId="0" applyFont="1" applyFill="1" applyBorder="1" applyAlignment="1">
      <alignment vertical="center"/>
    </xf>
    <xf numFmtId="0" fontId="16" fillId="0" borderId="45" xfId="0" applyFont="1" applyFill="1" applyBorder="1" applyAlignment="1">
      <alignment vertical="center"/>
    </xf>
    <xf numFmtId="4" fontId="16" fillId="0" borderId="38" xfId="0" applyNumberFormat="1" applyFont="1" applyBorder="1" applyAlignment="1">
      <alignment horizontal="center" vertical="center"/>
    </xf>
    <xf numFmtId="0" fontId="16" fillId="0" borderId="16" xfId="0" applyFont="1" applyFill="1" applyBorder="1" applyAlignment="1">
      <alignment vertical="center"/>
    </xf>
    <xf numFmtId="0" fontId="16" fillId="0" borderId="18" xfId="0" applyFont="1" applyFill="1" applyBorder="1" applyAlignment="1">
      <alignment vertical="center"/>
    </xf>
    <xf numFmtId="0" fontId="16" fillId="0" borderId="41" xfId="0" applyFont="1" applyFill="1" applyBorder="1" applyAlignment="1">
      <alignment vertical="center" wrapText="1"/>
    </xf>
    <xf numFmtId="0" fontId="5" fillId="0" borderId="78" xfId="0" applyFont="1" applyFill="1" applyBorder="1" applyAlignment="1">
      <alignment vertical="center"/>
    </xf>
    <xf numFmtId="0" fontId="16" fillId="0" borderId="41" xfId="0" applyFont="1" applyFill="1" applyBorder="1" applyAlignment="1">
      <alignment vertical="center"/>
    </xf>
    <xf numFmtId="0" fontId="52" fillId="0" borderId="9" xfId="0" applyFont="1" applyFill="1" applyBorder="1" applyAlignment="1">
      <alignment vertical="center"/>
    </xf>
    <xf numFmtId="3" fontId="16" fillId="0" borderId="16" xfId="0" applyNumberFormat="1" applyFont="1" applyBorder="1" applyAlignment="1">
      <alignment horizontal="center" vertical="center"/>
    </xf>
    <xf numFmtId="0" fontId="16" fillId="0" borderId="35" xfId="0" applyFont="1" applyFill="1" applyBorder="1" applyAlignment="1">
      <alignment vertical="center"/>
    </xf>
    <xf numFmtId="3" fontId="16" fillId="0" borderId="35" xfId="0" applyNumberFormat="1" applyFont="1" applyBorder="1" applyAlignment="1">
      <alignment horizontal="center" vertical="center"/>
    </xf>
    <xf numFmtId="3" fontId="16" fillId="0" borderId="18" xfId="0" applyNumberFormat="1" applyFont="1" applyBorder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52" fillId="0" borderId="16" xfId="0" applyFont="1" applyFill="1" applyBorder="1" applyAlignment="1">
      <alignment vertical="center"/>
    </xf>
    <xf numFmtId="4" fontId="16" fillId="0" borderId="16" xfId="0" applyNumberFormat="1" applyFont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37" fontId="16" fillId="0" borderId="34" xfId="0" applyNumberFormat="1" applyFont="1" applyBorder="1" applyAlignment="1">
      <alignment vertical="center"/>
    </xf>
    <xf numFmtId="37" fontId="16" fillId="0" borderId="55" xfId="0" applyNumberFormat="1" applyFont="1" applyBorder="1" applyAlignment="1">
      <alignment horizontal="center" vertical="center"/>
    </xf>
    <xf numFmtId="37" fontId="16" fillId="0" borderId="9" xfId="0" applyNumberFormat="1" applyFont="1" applyBorder="1" applyAlignment="1">
      <alignment horizontal="center" vertical="center"/>
    </xf>
    <xf numFmtId="37" fontId="16" fillId="0" borderId="44" xfId="0" applyNumberFormat="1" applyFont="1" applyBorder="1" applyAlignment="1">
      <alignment horizontal="center" vertical="center"/>
    </xf>
    <xf numFmtId="3" fontId="16" fillId="0" borderId="55" xfId="0" applyNumberFormat="1" applyFont="1" applyBorder="1" applyAlignment="1">
      <alignment horizontal="center" vertical="center"/>
    </xf>
    <xf numFmtId="3" fontId="16" fillId="0" borderId="65" xfId="0" applyNumberFormat="1" applyFont="1" applyBorder="1" applyAlignment="1">
      <alignment horizontal="center" vertical="center"/>
    </xf>
    <xf numFmtId="3" fontId="16" fillId="0" borderId="44" xfId="0" applyNumberFormat="1" applyFont="1" applyBorder="1" applyAlignment="1">
      <alignment horizontal="center" vertical="center"/>
    </xf>
    <xf numFmtId="37" fontId="16" fillId="0" borderId="65" xfId="0" applyNumberFormat="1" applyFont="1" applyBorder="1" applyAlignment="1">
      <alignment horizontal="center" vertical="center"/>
    </xf>
    <xf numFmtId="37" fontId="16" fillId="0" borderId="92" xfId="0" applyNumberFormat="1" applyFont="1" applyBorder="1" applyAlignment="1">
      <alignment horizontal="center" vertical="center"/>
    </xf>
    <xf numFmtId="37" fontId="16" fillId="0" borderId="75" xfId="0" applyNumberFormat="1" applyFont="1" applyBorder="1" applyAlignment="1">
      <alignment horizontal="center" vertical="center"/>
    </xf>
    <xf numFmtId="37" fontId="16" fillId="0" borderId="16" xfId="0" applyNumberFormat="1" applyFont="1" applyFill="1" applyBorder="1" applyAlignment="1">
      <alignment horizontal="center" vertical="center"/>
    </xf>
    <xf numFmtId="37" fontId="16" fillId="0" borderId="19" xfId="0" applyNumberFormat="1" applyFont="1" applyBorder="1" applyAlignment="1">
      <alignment horizontal="center" vertical="center"/>
    </xf>
    <xf numFmtId="37" fontId="16" fillId="0" borderId="45" xfId="0" applyNumberFormat="1" applyFont="1" applyBorder="1" applyAlignment="1">
      <alignment horizontal="center" vertical="center"/>
    </xf>
    <xf numFmtId="37" fontId="16" fillId="0" borderId="18" xfId="0" applyNumberFormat="1" applyFont="1" applyFill="1" applyBorder="1" applyAlignment="1">
      <alignment horizontal="center" vertical="center"/>
    </xf>
    <xf numFmtId="184" fontId="48" fillId="0" borderId="9" xfId="0" applyNumberFormat="1" applyFont="1" applyBorder="1" applyAlignment="1">
      <alignment horizontal="center" vertical="center"/>
    </xf>
    <xf numFmtId="184" fontId="5" fillId="0" borderId="97" xfId="0" applyNumberFormat="1" applyFont="1" applyBorder="1" applyAlignment="1">
      <alignment vertical="center"/>
    </xf>
    <xf numFmtId="37" fontId="16" fillId="0" borderId="34" xfId="0" applyNumberFormat="1" applyFont="1" applyBorder="1" applyAlignment="1">
      <alignment horizontal="center" vertical="center"/>
    </xf>
    <xf numFmtId="184" fontId="16" fillId="0" borderId="55" xfId="0" applyNumberFormat="1" applyFont="1" applyFill="1" applyBorder="1" applyAlignment="1">
      <alignment horizontal="center" vertical="center"/>
    </xf>
    <xf numFmtId="184" fontId="16" fillId="0" borderId="65" xfId="0" applyNumberFormat="1" applyFont="1" applyFill="1" applyBorder="1" applyAlignment="1">
      <alignment horizontal="center" vertical="center"/>
    </xf>
    <xf numFmtId="184" fontId="16" fillId="0" borderId="44" xfId="0" applyNumberFormat="1" applyFont="1" applyFill="1" applyBorder="1" applyAlignment="1">
      <alignment horizontal="center" vertical="center"/>
    </xf>
    <xf numFmtId="184" fontId="77" fillId="0" borderId="0" xfId="0" applyNumberFormat="1" applyFont="1" applyAlignment="1">
      <alignment vertical="center"/>
    </xf>
    <xf numFmtId="0" fontId="52" fillId="0" borderId="78" xfId="0" applyFont="1" applyFill="1" applyBorder="1" applyAlignment="1">
      <alignment vertical="center"/>
    </xf>
    <xf numFmtId="0" fontId="52" fillId="0" borderId="94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4" fontId="16" fillId="18" borderId="8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4" fontId="16" fillId="0" borderId="1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7" fontId="16" fillId="20" borderId="69" xfId="0" applyNumberFormat="1" applyFont="1" applyFill="1" applyBorder="1" applyAlignment="1">
      <alignment horizontal="center" vertical="center"/>
    </xf>
    <xf numFmtId="0" fontId="79" fillId="0" borderId="0" xfId="0" applyFont="1" applyAlignment="1">
      <alignment vertical="center"/>
    </xf>
    <xf numFmtId="4" fontId="79" fillId="0" borderId="0" xfId="0" applyNumberFormat="1" applyFont="1" applyAlignment="1">
      <alignment horizontal="center" vertical="center"/>
    </xf>
    <xf numFmtId="0" fontId="80" fillId="0" borderId="0" xfId="0" applyFont="1" applyAlignment="1">
      <alignment horizontal="center" vertical="center"/>
    </xf>
    <xf numFmtId="37" fontId="79" fillId="0" borderId="0" xfId="0" applyNumberFormat="1" applyFont="1" applyAlignment="1">
      <alignment horizontal="center" vertical="center"/>
    </xf>
    <xf numFmtId="0" fontId="65" fillId="13" borderId="44" xfId="0" applyFont="1" applyFill="1" applyBorder="1" applyAlignment="1">
      <alignment horizontal="right" vertical="center"/>
    </xf>
    <xf numFmtId="0" fontId="65" fillId="13" borderId="19" xfId="0" applyFont="1" applyFill="1" applyBorder="1" applyAlignment="1">
      <alignment horizontal="right" vertical="center"/>
    </xf>
    <xf numFmtId="0" fontId="65" fillId="13" borderId="19" xfId="0" applyFont="1" applyFill="1" applyBorder="1" applyAlignment="1">
      <alignment horizontal="center" vertical="center"/>
    </xf>
    <xf numFmtId="0" fontId="65" fillId="13" borderId="0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4" fontId="16" fillId="0" borderId="9" xfId="0" applyNumberFormat="1" applyFont="1" applyFill="1" applyBorder="1" applyAlignment="1">
      <alignment horizontal="center" vertical="center" wrapText="1"/>
    </xf>
    <xf numFmtId="3" fontId="5" fillId="0" borderId="55" xfId="395" applyNumberFormat="1" applyFont="1" applyFill="1" applyBorder="1" applyAlignment="1">
      <alignment horizontal="center" vertical="center"/>
    </xf>
    <xf numFmtId="37" fontId="81" fillId="0" borderId="9" xfId="0" applyNumberFormat="1" applyFont="1" applyBorder="1"/>
    <xf numFmtId="37" fontId="16" fillId="0" borderId="9" xfId="0" applyNumberFormat="1" applyFont="1" applyBorder="1"/>
    <xf numFmtId="37" fontId="16" fillId="0" borderId="9" xfId="0" applyNumberFormat="1" applyFont="1" applyFill="1" applyBorder="1"/>
    <xf numFmtId="43" fontId="77" fillId="0" borderId="0" xfId="0" applyNumberFormat="1" applyFont="1" applyAlignment="1">
      <alignment vertical="center"/>
    </xf>
    <xf numFmtId="0" fontId="16" fillId="0" borderId="16" xfId="0" applyFont="1" applyFill="1" applyBorder="1" applyAlignment="1">
      <alignment horizontal="left" vertical="center" wrapText="1"/>
    </xf>
    <xf numFmtId="0" fontId="16" fillId="0" borderId="18" xfId="0" applyFont="1" applyFill="1" applyBorder="1" applyAlignment="1">
      <alignment horizontal="left" vertical="center" wrapText="1"/>
    </xf>
    <xf numFmtId="4" fontId="16" fillId="0" borderId="16" xfId="0" applyNumberFormat="1" applyFont="1" applyFill="1" applyBorder="1" applyAlignment="1">
      <alignment horizontal="center" vertical="center" wrapText="1"/>
    </xf>
    <xf numFmtId="58" fontId="5" fillId="0" borderId="34" xfId="0" applyNumberFormat="1" applyFont="1" applyFill="1" applyBorder="1" applyAlignment="1">
      <alignment horizontal="center" vertical="center" wrapText="1"/>
    </xf>
    <xf numFmtId="4" fontId="16" fillId="0" borderId="16" xfId="0" applyNumberFormat="1" applyFont="1" applyFill="1" applyBorder="1" applyAlignment="1">
      <alignment horizontal="center" vertical="center"/>
    </xf>
    <xf numFmtId="196" fontId="16" fillId="0" borderId="16" xfId="0" applyNumberFormat="1" applyFont="1" applyFill="1" applyBorder="1" applyAlignment="1">
      <alignment vertical="center"/>
    </xf>
    <xf numFmtId="58" fontId="5" fillId="0" borderId="55" xfId="0" applyNumberFormat="1" applyFont="1" applyFill="1" applyBorder="1" applyAlignment="1">
      <alignment horizontal="center" vertical="center" wrapText="1"/>
    </xf>
    <xf numFmtId="4" fontId="16" fillId="0" borderId="9" xfId="0" applyNumberFormat="1" applyFont="1" applyFill="1" applyBorder="1" applyAlignment="1">
      <alignment horizontal="center" vertical="center"/>
    </xf>
    <xf numFmtId="196" fontId="16" fillId="0" borderId="9" xfId="0" applyNumberFormat="1" applyFont="1" applyFill="1" applyBorder="1" applyAlignment="1">
      <alignment vertical="center"/>
    </xf>
    <xf numFmtId="196" fontId="16" fillId="0" borderId="18" xfId="0" applyNumberFormat="1" applyFont="1" applyFill="1" applyBorder="1" applyAlignment="1">
      <alignment vertical="center"/>
    </xf>
    <xf numFmtId="3" fontId="5" fillId="0" borderId="9" xfId="395" applyNumberFormat="1" applyFont="1" applyFill="1" applyBorder="1" applyAlignment="1">
      <alignment horizontal="center" vertical="center"/>
    </xf>
    <xf numFmtId="4" fontId="16" fillId="0" borderId="38" xfId="0" applyNumberFormat="1" applyFont="1" applyFill="1" applyBorder="1" applyAlignment="1">
      <alignment horizontal="center" vertical="center"/>
    </xf>
    <xf numFmtId="184" fontId="16" fillId="0" borderId="9" xfId="0" applyNumberFormat="1" applyFont="1" applyFill="1" applyBorder="1" applyAlignment="1">
      <alignment vertical="center"/>
    </xf>
    <xf numFmtId="184" fontId="16" fillId="0" borderId="41" xfId="0" applyNumberFormat="1" applyFont="1" applyFill="1" applyBorder="1" applyAlignment="1">
      <alignment vertical="center"/>
    </xf>
    <xf numFmtId="0" fontId="5" fillId="0" borderId="75" xfId="0" applyFont="1" applyFill="1" applyBorder="1" applyAlignment="1">
      <alignment vertical="center"/>
    </xf>
    <xf numFmtId="184" fontId="16" fillId="0" borderId="75" xfId="0" applyNumberFormat="1" applyFont="1" applyFill="1" applyBorder="1" applyAlignment="1">
      <alignment vertical="center"/>
    </xf>
    <xf numFmtId="3" fontId="5" fillId="0" borderId="16" xfId="395" applyNumberFormat="1" applyFont="1" applyFill="1" applyBorder="1" applyAlignment="1">
      <alignment horizontal="center" vertical="center"/>
    </xf>
    <xf numFmtId="37" fontId="16" fillId="0" borderId="16" xfId="0" applyNumberFormat="1" applyFont="1" applyBorder="1" applyAlignment="1">
      <alignment horizontal="center"/>
    </xf>
    <xf numFmtId="37" fontId="16" fillId="0" borderId="35" xfId="0" applyNumberFormat="1" applyFont="1" applyBorder="1" applyAlignment="1">
      <alignment horizontal="center"/>
    </xf>
    <xf numFmtId="37" fontId="16" fillId="0" borderId="18" xfId="0" applyNumberFormat="1" applyFont="1" applyBorder="1" applyAlignment="1">
      <alignment horizontal="center"/>
    </xf>
    <xf numFmtId="37" fontId="16" fillId="0" borderId="9" xfId="0" applyNumberFormat="1" applyFont="1" applyFill="1" applyBorder="1" applyAlignment="1">
      <alignment vertical="center"/>
    </xf>
    <xf numFmtId="37" fontId="16" fillId="0" borderId="16" xfId="0" applyNumberFormat="1" applyFont="1" applyFill="1" applyBorder="1" applyAlignment="1">
      <alignment horizontal="center"/>
    </xf>
    <xf numFmtId="37" fontId="16" fillId="0" borderId="18" xfId="0" applyNumberFormat="1" applyFont="1" applyFill="1" applyBorder="1" applyAlignment="1">
      <alignment horizontal="center"/>
    </xf>
    <xf numFmtId="192" fontId="5" fillId="0" borderId="9" xfId="444" applyFont="1" applyFill="1" applyAlignment="1">
      <alignment vertical="center"/>
    </xf>
    <xf numFmtId="0" fontId="16" fillId="0" borderId="75" xfId="0" applyFont="1" applyFill="1" applyBorder="1" applyAlignment="1">
      <alignment vertical="center" wrapText="1"/>
    </xf>
    <xf numFmtId="0" fontId="16" fillId="0" borderId="45" xfId="0" applyFont="1" applyFill="1" applyBorder="1" applyAlignment="1">
      <alignment vertical="center" wrapText="1"/>
    </xf>
    <xf numFmtId="3" fontId="5" fillId="0" borderId="18" xfId="395" applyNumberFormat="1" applyFont="1" applyFill="1" applyBorder="1" applyAlignment="1">
      <alignment horizontal="center" vertical="center"/>
    </xf>
    <xf numFmtId="3" fontId="16" fillId="0" borderId="41" xfId="0" applyNumberFormat="1" applyFont="1" applyFill="1" applyBorder="1" applyAlignment="1">
      <alignment vertical="center"/>
    </xf>
    <xf numFmtId="3" fontId="5" fillId="0" borderId="9" xfId="0" applyNumberFormat="1" applyFont="1" applyFill="1" applyBorder="1" applyAlignment="1">
      <alignment horizontal="center" vertical="center"/>
    </xf>
    <xf numFmtId="3" fontId="16" fillId="0" borderId="75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vertical="center"/>
    </xf>
    <xf numFmtId="0" fontId="5" fillId="0" borderId="40" xfId="0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184" fontId="16" fillId="0" borderId="9" xfId="0" applyNumberFormat="1" applyFont="1" applyFill="1" applyBorder="1" applyAlignment="1">
      <alignment horizontal="center" vertical="center"/>
    </xf>
    <xf numFmtId="192" fontId="16" fillId="0" borderId="9" xfId="444" applyFont="1" applyFill="1" applyAlignment="1">
      <alignment vertical="center"/>
    </xf>
    <xf numFmtId="0" fontId="5" fillId="0" borderId="41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16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184" fontId="16" fillId="0" borderId="18" xfId="0" applyNumberFormat="1" applyFont="1" applyFill="1" applyBorder="1" applyAlignment="1">
      <alignment vertical="center"/>
    </xf>
    <xf numFmtId="37" fontId="16" fillId="0" borderId="41" xfId="0" applyNumberFormat="1" applyFont="1" applyBorder="1" applyAlignment="1">
      <alignment vertical="center"/>
    </xf>
    <xf numFmtId="0" fontId="16" fillId="0" borderId="41" xfId="0" applyFont="1" applyBorder="1" applyAlignment="1">
      <alignment horizontal="left" vertical="center"/>
    </xf>
    <xf numFmtId="0" fontId="16" fillId="0" borderId="75" xfId="0" applyFont="1" applyBorder="1" applyAlignment="1">
      <alignment vertical="center"/>
    </xf>
    <xf numFmtId="0" fontId="16" fillId="0" borderId="41" xfId="0" applyFont="1" applyBorder="1" applyAlignment="1">
      <alignment vertical="center"/>
    </xf>
    <xf numFmtId="192" fontId="16" fillId="0" borderId="9" xfId="444" applyFont="1" applyBorder="1"/>
    <xf numFmtId="0" fontId="16" fillId="0" borderId="41" xfId="0" applyFont="1" applyFill="1" applyBorder="1" applyAlignment="1">
      <alignment horizontal="left" vertical="center"/>
    </xf>
    <xf numFmtId="49" fontId="81" fillId="0" borderId="9" xfId="444" applyNumberFormat="1" applyFont="1" applyAlignment="1">
      <alignment horizontal="center" vertical="center"/>
    </xf>
    <xf numFmtId="184" fontId="81" fillId="0" borderId="9" xfId="1" applyNumberFormat="1" applyFont="1" applyFill="1" applyBorder="1" applyAlignment="1"/>
    <xf numFmtId="37" fontId="16" fillId="0" borderId="41" xfId="0" applyNumberFormat="1" applyFont="1" applyFill="1" applyBorder="1" applyAlignment="1">
      <alignment vertical="center"/>
    </xf>
    <xf numFmtId="49" fontId="81" fillId="0" borderId="9" xfId="1" applyNumberFormat="1" applyFont="1" applyFill="1" applyBorder="1" applyAlignment="1">
      <alignment horizontal="center" vertical="center"/>
    </xf>
    <xf numFmtId="184" fontId="81" fillId="0" borderId="9" xfId="1" applyNumberFormat="1" applyFont="1" applyFill="1" applyBorder="1" applyAlignment="1">
      <alignment horizontal="left"/>
    </xf>
    <xf numFmtId="3" fontId="19" fillId="0" borderId="18" xfId="0" applyNumberFormat="1" applyFont="1" applyBorder="1" applyAlignment="1">
      <alignment vertical="center"/>
    </xf>
    <xf numFmtId="4" fontId="16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3" fontId="16" fillId="0" borderId="0" xfId="0" applyNumberFormat="1" applyFont="1" applyFill="1" applyBorder="1" applyAlignment="1">
      <alignment horizontal="center" vertical="center"/>
    </xf>
    <xf numFmtId="3" fontId="16" fillId="20" borderId="80" xfId="0" applyNumberFormat="1" applyFont="1" applyFill="1" applyBorder="1" applyAlignment="1">
      <alignment horizontal="center" vertical="center"/>
    </xf>
    <xf numFmtId="0" fontId="16" fillId="0" borderId="18" xfId="0" applyFont="1" applyBorder="1" applyAlignment="1">
      <alignment vertical="center"/>
    </xf>
    <xf numFmtId="3" fontId="16" fillId="0" borderId="0" xfId="0" applyNumberFormat="1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3" fontId="16" fillId="0" borderId="80" xfId="0" applyNumberFormat="1" applyFont="1" applyFill="1" applyBorder="1" applyAlignment="1">
      <alignment horizontal="center" vertical="center"/>
    </xf>
    <xf numFmtId="0" fontId="5" fillId="4" borderId="9" xfId="0" applyFont="1" applyFill="1" applyBorder="1" applyAlignment="1">
      <alignment vertical="center" wrapText="1"/>
    </xf>
    <xf numFmtId="4" fontId="5" fillId="4" borderId="9" xfId="0" applyNumberFormat="1" applyFont="1" applyFill="1" applyBorder="1" applyAlignment="1">
      <alignment horizontal="center" vertical="center" wrapText="1"/>
    </xf>
    <xf numFmtId="0" fontId="5" fillId="0" borderId="45" xfId="0" applyFont="1" applyBorder="1" applyAlignment="1">
      <alignment vertical="center"/>
    </xf>
    <xf numFmtId="4" fontId="5" fillId="0" borderId="9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1" fontId="5" fillId="0" borderId="9" xfId="0" applyNumberFormat="1" applyFont="1" applyBorder="1" applyAlignment="1">
      <alignment horizontal="center" vertical="center"/>
    </xf>
    <xf numFmtId="0" fontId="5" fillId="0" borderId="75" xfId="0" applyFont="1" applyBorder="1" applyAlignment="1">
      <alignment vertical="center"/>
    </xf>
    <xf numFmtId="1" fontId="5" fillId="0" borderId="16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4" fontId="5" fillId="0" borderId="16" xfId="0" applyNumberFormat="1" applyFont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4" fontId="16" fillId="3" borderId="16" xfId="0" applyNumberFormat="1" applyFont="1" applyFill="1" applyBorder="1" applyAlignment="1">
      <alignment horizontal="center" vertical="center"/>
    </xf>
    <xf numFmtId="0" fontId="82" fillId="3" borderId="9" xfId="0" applyFont="1" applyFill="1" applyBorder="1" applyAlignment="1">
      <alignment vertical="center"/>
    </xf>
    <xf numFmtId="1" fontId="82" fillId="3" borderId="16" xfId="0" applyNumberFormat="1" applyFont="1" applyFill="1" applyBorder="1" applyAlignment="1">
      <alignment horizontal="center" vertical="center"/>
    </xf>
    <xf numFmtId="184" fontId="16" fillId="3" borderId="9" xfId="1" applyNumberFormat="1" applyFont="1" applyFill="1" applyBorder="1" applyAlignment="1">
      <alignment vertical="center"/>
    </xf>
    <xf numFmtId="0" fontId="82" fillId="0" borderId="9" xfId="0" applyFont="1" applyFill="1" applyBorder="1" applyAlignment="1">
      <alignment vertical="center"/>
    </xf>
    <xf numFmtId="1" fontId="82" fillId="0" borderId="16" xfId="0" applyNumberFormat="1" applyFont="1" applyFill="1" applyBorder="1" applyAlignment="1">
      <alignment horizontal="center" vertical="center"/>
    </xf>
    <xf numFmtId="184" fontId="16" fillId="0" borderId="9" xfId="1" applyNumberFormat="1" applyFont="1" applyFill="1" applyBorder="1" applyAlignment="1">
      <alignment vertical="center"/>
    </xf>
    <xf numFmtId="184" fontId="16" fillId="0" borderId="34" xfId="1" applyNumberFormat="1" applyFont="1" applyFill="1" applyBorder="1" applyAlignment="1">
      <alignment vertical="center"/>
    </xf>
    <xf numFmtId="4" fontId="5" fillId="0" borderId="35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49" fontId="16" fillId="6" borderId="9" xfId="1" applyNumberFormat="1" applyFont="1" applyFill="1" applyBorder="1" applyAlignment="1">
      <alignment vertical="center"/>
    </xf>
    <xf numFmtId="4" fontId="5" fillId="0" borderId="75" xfId="0" applyNumberFormat="1" applyFont="1" applyBorder="1" applyAlignment="1">
      <alignment horizontal="center" vertical="center"/>
    </xf>
    <xf numFmtId="0" fontId="16" fillId="6" borderId="9" xfId="0" applyFont="1" applyFill="1" applyBorder="1" applyAlignment="1">
      <alignment vertical="center"/>
    </xf>
    <xf numFmtId="0" fontId="16" fillId="6" borderId="31" xfId="0" applyFont="1" applyFill="1" applyBorder="1" applyAlignment="1">
      <alignment vertical="center"/>
    </xf>
    <xf numFmtId="0" fontId="16" fillId="6" borderId="16" xfId="0" applyFont="1" applyFill="1" applyBorder="1" applyAlignment="1">
      <alignment vertical="center"/>
    </xf>
    <xf numFmtId="0" fontId="16" fillId="0" borderId="9" xfId="0" applyFont="1" applyFill="1" applyBorder="1" applyAlignment="1">
      <alignment horizontal="left" vertical="center"/>
    </xf>
    <xf numFmtId="1" fontId="5" fillId="0" borderId="16" xfId="0" applyNumberFormat="1" applyFont="1" applyFill="1" applyBorder="1" applyAlignment="1">
      <alignment horizontal="center" vertical="center"/>
    </xf>
    <xf numFmtId="184" fontId="5" fillId="0" borderId="16" xfId="0" applyNumberFormat="1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left" vertical="center"/>
    </xf>
    <xf numFmtId="184" fontId="5" fillId="6" borderId="16" xfId="0" applyNumberFormat="1" applyFont="1" applyFill="1" applyBorder="1" applyAlignment="1">
      <alignment horizontal="center" vertical="center"/>
    </xf>
    <xf numFmtId="4" fontId="5" fillId="0" borderId="18" xfId="0" applyNumberFormat="1" applyFont="1" applyBorder="1" applyAlignment="1">
      <alignment horizontal="center" vertical="center"/>
    </xf>
    <xf numFmtId="0" fontId="16" fillId="6" borderId="18" xfId="0" applyFont="1" applyFill="1" applyBorder="1" applyAlignment="1">
      <alignment horizontal="left" vertical="center"/>
    </xf>
    <xf numFmtId="4" fontId="5" fillId="0" borderId="75" xfId="0" applyNumberFormat="1" applyFont="1" applyFill="1" applyBorder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4" fontId="5" fillId="3" borderId="9" xfId="0" applyNumberFormat="1" applyFont="1" applyFill="1" applyBorder="1" applyAlignment="1">
      <alignment horizontal="center" vertical="center"/>
    </xf>
    <xf numFmtId="184" fontId="5" fillId="3" borderId="9" xfId="0" applyNumberFormat="1" applyFont="1" applyFill="1" applyBorder="1" applyAlignment="1">
      <alignment vertical="center"/>
    </xf>
    <xf numFmtId="0" fontId="77" fillId="0" borderId="9" xfId="0" applyFont="1" applyBorder="1" applyAlignment="1">
      <alignment vertical="center"/>
    </xf>
    <xf numFmtId="4" fontId="77" fillId="0" borderId="9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184" fontId="16" fillId="0" borderId="9" xfId="0" applyNumberFormat="1" applyFont="1" applyBorder="1" applyAlignment="1">
      <alignment vertical="center"/>
    </xf>
    <xf numFmtId="184" fontId="5" fillId="0" borderId="9" xfId="0" applyNumberFormat="1" applyFont="1" applyBorder="1" applyAlignment="1">
      <alignment horizontal="center" vertical="center"/>
    </xf>
    <xf numFmtId="184" fontId="16" fillId="6" borderId="9" xfId="0" applyNumberFormat="1" applyFont="1" applyFill="1" applyBorder="1" applyAlignment="1">
      <alignment vertical="center"/>
    </xf>
    <xf numFmtId="184" fontId="77" fillId="0" borderId="9" xfId="0" applyNumberFormat="1" applyFont="1" applyBorder="1" applyAlignment="1">
      <alignment vertical="center"/>
    </xf>
    <xf numFmtId="184" fontId="5" fillId="3" borderId="9" xfId="0" applyNumberFormat="1" applyFont="1" applyFill="1" applyBorder="1" applyAlignment="1">
      <alignment horizontal="center" vertical="center"/>
    </xf>
    <xf numFmtId="0" fontId="82" fillId="18" borderId="9" xfId="0" applyFont="1" applyFill="1" applyBorder="1" applyAlignment="1">
      <alignment vertical="center"/>
    </xf>
    <xf numFmtId="4" fontId="82" fillId="18" borderId="9" xfId="0" applyNumberFormat="1" applyFont="1" applyFill="1" applyBorder="1" applyAlignment="1">
      <alignment horizontal="center" vertical="center"/>
    </xf>
    <xf numFmtId="0" fontId="82" fillId="18" borderId="9" xfId="0" applyFont="1" applyFill="1" applyBorder="1" applyAlignment="1">
      <alignment vertical="center" wrapText="1"/>
    </xf>
    <xf numFmtId="1" fontId="82" fillId="18" borderId="9" xfId="0" applyNumberFormat="1" applyFont="1" applyFill="1" applyBorder="1" applyAlignment="1">
      <alignment horizontal="center" vertical="center"/>
    </xf>
    <xf numFmtId="3" fontId="82" fillId="18" borderId="9" xfId="0" applyNumberFormat="1" applyFont="1" applyFill="1" applyBorder="1" applyAlignment="1">
      <alignment horizontal="center" vertical="center"/>
    </xf>
    <xf numFmtId="0" fontId="82" fillId="18" borderId="9" xfId="0" applyFont="1" applyFill="1" applyBorder="1" applyAlignment="1">
      <alignment horizontal="left" vertical="center"/>
    </xf>
    <xf numFmtId="0" fontId="82" fillId="18" borderId="16" xfId="0" applyFont="1" applyFill="1" applyBorder="1" applyAlignment="1">
      <alignment horizontal="center" vertical="center" wrapText="1"/>
    </xf>
    <xf numFmtId="1" fontId="82" fillId="18" borderId="16" xfId="0" applyNumberFormat="1" applyFont="1" applyFill="1" applyBorder="1" applyAlignment="1">
      <alignment horizontal="center" vertical="center"/>
    </xf>
    <xf numFmtId="3" fontId="82" fillId="18" borderId="16" xfId="0" applyNumberFormat="1" applyFont="1" applyFill="1" applyBorder="1" applyAlignment="1">
      <alignment horizontal="center" vertical="center"/>
    </xf>
    <xf numFmtId="0" fontId="82" fillId="18" borderId="9" xfId="0" applyFont="1" applyFill="1" applyBorder="1" applyAlignment="1">
      <alignment horizontal="left"/>
    </xf>
    <xf numFmtId="0" fontId="82" fillId="18" borderId="18" xfId="0" applyFont="1" applyFill="1" applyBorder="1" applyAlignment="1">
      <alignment horizontal="center" vertical="center" wrapText="1"/>
    </xf>
    <xf numFmtId="1" fontId="82" fillId="18" borderId="18" xfId="0" applyNumberFormat="1" applyFont="1" applyFill="1" applyBorder="1" applyAlignment="1">
      <alignment horizontal="center" vertical="center"/>
    </xf>
    <xf numFmtId="3" fontId="82" fillId="18" borderId="18" xfId="0" applyNumberFormat="1" applyFont="1" applyFill="1" applyBorder="1" applyAlignment="1">
      <alignment horizontal="center" vertical="center"/>
    </xf>
    <xf numFmtId="0" fontId="82" fillId="0" borderId="0" xfId="0" applyFont="1" applyAlignment="1">
      <alignment vertical="center"/>
    </xf>
    <xf numFmtId="4" fontId="82" fillId="18" borderId="80" xfId="0" applyNumberFormat="1" applyFont="1" applyFill="1" applyBorder="1" applyAlignment="1">
      <alignment horizontal="center" vertical="center"/>
    </xf>
    <xf numFmtId="0" fontId="82" fillId="0" borderId="0" xfId="0" applyFont="1" applyAlignment="1">
      <alignment vertical="center" wrapText="1"/>
    </xf>
    <xf numFmtId="0" fontId="82" fillId="0" borderId="0" xfId="0" applyFont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4" fontId="82" fillId="0" borderId="0" xfId="0" applyNumberFormat="1" applyFont="1" applyFill="1" applyBorder="1" applyAlignment="1">
      <alignment horizontal="center" vertical="center"/>
    </xf>
    <xf numFmtId="3" fontId="16" fillId="0" borderId="34" xfId="0" applyNumberFormat="1" applyFont="1" applyBorder="1" applyAlignment="1">
      <alignment vertical="center"/>
    </xf>
    <xf numFmtId="3" fontId="16" fillId="0" borderId="9" xfId="0" applyNumberFormat="1" applyFont="1" applyFill="1" applyBorder="1" applyAlignment="1">
      <alignment vertical="center"/>
    </xf>
    <xf numFmtId="3" fontId="77" fillId="0" borderId="0" xfId="0" applyNumberFormat="1" applyFont="1" applyAlignment="1">
      <alignment vertical="center"/>
    </xf>
    <xf numFmtId="184" fontId="16" fillId="0" borderId="69" xfId="0" applyNumberFormat="1" applyFont="1" applyFill="1" applyBorder="1" applyAlignment="1">
      <alignment vertical="center"/>
    </xf>
    <xf numFmtId="184" fontId="16" fillId="18" borderId="69" xfId="0" applyNumberFormat="1" applyFont="1" applyFill="1" applyBorder="1" applyAlignment="1">
      <alignment vertical="center"/>
    </xf>
    <xf numFmtId="4" fontId="16" fillId="0" borderId="0" xfId="0" applyNumberFormat="1" applyFont="1" applyAlignment="1">
      <alignment horizontal="center" vertical="center"/>
    </xf>
    <xf numFmtId="4" fontId="16" fillId="18" borderId="48" xfId="0" applyNumberFormat="1" applyFont="1" applyFill="1" applyBorder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37" fillId="18" borderId="0" xfId="0" applyFont="1" applyFill="1" applyBorder="1" applyAlignment="1">
      <alignment horizontal="center"/>
    </xf>
    <xf numFmtId="4" fontId="30" fillId="0" borderId="0" xfId="0" applyNumberFormat="1" applyFont="1" applyFill="1" applyBorder="1" applyAlignment="1">
      <alignment horizontal="right" vertical="center"/>
    </xf>
    <xf numFmtId="184" fontId="77" fillId="0" borderId="0" xfId="0" applyNumberFormat="1" applyFont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7" xfId="0" applyFont="1" applyBorder="1" applyAlignment="1">
      <alignment horizontal="center" vertical="center"/>
    </xf>
    <xf numFmtId="0" fontId="81" fillId="0" borderId="27" xfId="0" applyFont="1" applyBorder="1" applyAlignment="1">
      <alignment horizontal="center" vertical="center" wrapText="1"/>
    </xf>
    <xf numFmtId="0" fontId="81" fillId="0" borderId="36" xfId="0" applyFont="1" applyBorder="1" applyAlignment="1">
      <alignment horizontal="center" vertical="center" wrapText="1"/>
    </xf>
    <xf numFmtId="184" fontId="19" fillId="0" borderId="0" xfId="0" applyNumberFormat="1" applyFont="1"/>
    <xf numFmtId="184" fontId="81" fillId="0" borderId="27" xfId="0" applyNumberFormat="1" applyFont="1" applyBorder="1" applyAlignment="1">
      <alignment horizontal="center" vertical="center" wrapText="1"/>
    </xf>
    <xf numFmtId="184" fontId="81" fillId="0" borderId="28" xfId="0" applyNumberFormat="1" applyFont="1" applyBorder="1" applyAlignment="1">
      <alignment horizontal="center" vertical="center" wrapText="1"/>
    </xf>
    <xf numFmtId="184" fontId="81" fillId="0" borderId="36" xfId="0" applyNumberFormat="1" applyFont="1" applyBorder="1" applyAlignment="1">
      <alignment horizontal="center" vertical="center" wrapText="1"/>
    </xf>
    <xf numFmtId="3" fontId="81" fillId="0" borderId="97" xfId="0" applyNumberFormat="1" applyFont="1" applyBorder="1" applyAlignment="1">
      <alignment horizontal="center"/>
    </xf>
    <xf numFmtId="3" fontId="81" fillId="0" borderId="37" xfId="0" applyNumberFormat="1" applyFont="1" applyBorder="1" applyAlignment="1">
      <alignment horizontal="center"/>
    </xf>
    <xf numFmtId="184" fontId="19" fillId="0" borderId="0" xfId="0" applyNumberFormat="1" applyFont="1" applyAlignment="1">
      <alignment horizontal="center"/>
    </xf>
    <xf numFmtId="184" fontId="5" fillId="0" borderId="97" xfId="0" applyNumberFormat="1" applyFont="1" applyFill="1" applyBorder="1" applyAlignment="1">
      <alignment horizontal="center"/>
    </xf>
    <xf numFmtId="184" fontId="5" fillId="0" borderId="0" xfId="0" applyNumberFormat="1" applyFont="1" applyFill="1" applyBorder="1" applyAlignment="1">
      <alignment horizontal="center"/>
    </xf>
    <xf numFmtId="184" fontId="5" fillId="0" borderId="37" xfId="0" applyNumberFormat="1" applyFont="1" applyFill="1" applyBorder="1" applyAlignment="1">
      <alignment horizontal="center"/>
    </xf>
    <xf numFmtId="3" fontId="81" fillId="0" borderId="29" xfId="0" applyNumberFormat="1" applyFont="1" applyBorder="1" applyAlignment="1">
      <alignment horizontal="center"/>
    </xf>
    <xf numFmtId="3" fontId="81" fillId="0" borderId="42" xfId="0" applyNumberFormat="1" applyFont="1" applyBorder="1" applyAlignment="1">
      <alignment horizontal="center"/>
    </xf>
    <xf numFmtId="184" fontId="5" fillId="0" borderId="29" xfId="0" applyNumberFormat="1" applyFont="1" applyFill="1" applyBorder="1" applyAlignment="1">
      <alignment horizontal="center"/>
    </xf>
    <xf numFmtId="184" fontId="5" fillId="0" borderId="30" xfId="0" applyNumberFormat="1" applyFont="1" applyFill="1" applyBorder="1" applyAlignment="1">
      <alignment horizontal="center"/>
    </xf>
    <xf numFmtId="184" fontId="5" fillId="0" borderId="42" xfId="0" applyNumberFormat="1" applyFont="1" applyFill="1" applyBorder="1" applyAlignment="1">
      <alignment horizontal="center"/>
    </xf>
    <xf numFmtId="184" fontId="19" fillId="0" borderId="0" xfId="0" applyNumberFormat="1" applyFont="1" applyBorder="1" applyAlignment="1">
      <alignment horizontal="center"/>
    </xf>
    <xf numFmtId="0" fontId="19" fillId="0" borderId="68" xfId="0" applyFont="1" applyBorder="1"/>
    <xf numFmtId="184" fontId="19" fillId="0" borderId="0" xfId="0" applyNumberFormat="1" applyFont="1" applyBorder="1"/>
    <xf numFmtId="184" fontId="19" fillId="0" borderId="68" xfId="0" applyNumberFormat="1" applyFont="1" applyBorder="1"/>
    <xf numFmtId="184" fontId="81" fillId="0" borderId="0" xfId="0" applyNumberFormat="1" applyFont="1" applyBorder="1" applyAlignment="1">
      <alignment horizontal="center" vertical="center"/>
    </xf>
    <xf numFmtId="0" fontId="19" fillId="0" borderId="92" xfId="0" applyFont="1" applyBorder="1"/>
    <xf numFmtId="3" fontId="81" fillId="0" borderId="92" xfId="0" applyNumberFormat="1" applyFont="1" applyBorder="1" applyAlignment="1">
      <alignment horizontal="center" vertical="center"/>
    </xf>
    <xf numFmtId="3" fontId="81" fillId="16" borderId="27" xfId="0" applyNumberFormat="1" applyFont="1" applyFill="1" applyBorder="1" applyAlignment="1">
      <alignment horizontal="center" vertical="center" wrapText="1"/>
    </xf>
    <xf numFmtId="3" fontId="81" fillId="16" borderId="28" xfId="0" applyNumberFormat="1" applyFont="1" applyFill="1" applyBorder="1" applyAlignment="1">
      <alignment horizontal="center" vertical="center" wrapText="1"/>
    </xf>
    <xf numFmtId="3" fontId="81" fillId="16" borderId="29" xfId="0" applyNumberFormat="1" applyFont="1" applyFill="1" applyBorder="1" applyAlignment="1">
      <alignment horizontal="center" vertical="center" wrapText="1"/>
    </xf>
    <xf numFmtId="3" fontId="81" fillId="16" borderId="30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/>
    </xf>
    <xf numFmtId="184" fontId="19" fillId="0" borderId="65" xfId="0" applyNumberFormat="1" applyFont="1" applyBorder="1"/>
    <xf numFmtId="3" fontId="81" fillId="0" borderId="0" xfId="0" applyNumberFormat="1" applyFont="1" applyBorder="1" applyAlignment="1">
      <alignment horizontal="center" vertical="center"/>
    </xf>
    <xf numFmtId="3" fontId="5" fillId="0" borderId="27" xfId="0" applyNumberFormat="1" applyFont="1" applyFill="1" applyBorder="1" applyAlignment="1">
      <alignment horizontal="center" vertical="center" wrapText="1"/>
    </xf>
    <xf numFmtId="3" fontId="5" fillId="0" borderId="61" xfId="0" applyNumberFormat="1" applyFont="1" applyFill="1" applyBorder="1" applyAlignment="1">
      <alignment horizontal="center" vertical="center" wrapText="1"/>
    </xf>
    <xf numFmtId="184" fontId="5" fillId="0" borderId="47" xfId="0" applyNumberFormat="1" applyFont="1" applyFill="1" applyBorder="1" applyAlignment="1">
      <alignment horizontal="center" vertical="center" wrapText="1"/>
    </xf>
    <xf numFmtId="184" fontId="5" fillId="0" borderId="48" xfId="0" applyNumberFormat="1" applyFont="1" applyFill="1" applyBorder="1" applyAlignment="1">
      <alignment horizontal="center" vertical="center" wrapText="1"/>
    </xf>
    <xf numFmtId="0" fontId="81" fillId="0" borderId="62" xfId="0" applyFont="1" applyBorder="1" applyAlignment="1">
      <alignment horizontal="left" vertical="center" wrapText="1"/>
    </xf>
    <xf numFmtId="0" fontId="81" fillId="0" borderId="77" xfId="0" applyFont="1" applyBorder="1" applyAlignment="1">
      <alignment horizontal="center" vertical="center" wrapText="1"/>
    </xf>
    <xf numFmtId="184" fontId="81" fillId="0" borderId="0" xfId="0" applyNumberFormat="1" applyFont="1" applyBorder="1" applyAlignment="1">
      <alignment horizontal="center" vertical="center" wrapText="1"/>
    </xf>
    <xf numFmtId="3" fontId="5" fillId="0" borderId="59" xfId="0" applyNumberFormat="1" applyFont="1" applyFill="1" applyBorder="1" applyAlignment="1">
      <alignment horizontal="left" vertical="center" wrapText="1"/>
    </xf>
    <xf numFmtId="3" fontId="5" fillId="0" borderId="39" xfId="0" applyNumberFormat="1" applyFont="1" applyFill="1" applyBorder="1" applyAlignment="1">
      <alignment horizontal="center" vertical="center" wrapText="1"/>
    </xf>
    <xf numFmtId="184" fontId="5" fillId="0" borderId="30" xfId="0" applyNumberFormat="1" applyFont="1" applyFill="1" applyBorder="1" applyAlignment="1">
      <alignment horizontal="center" vertical="center"/>
    </xf>
    <xf numFmtId="184" fontId="5" fillId="0" borderId="42" xfId="0" applyNumberFormat="1" applyFont="1" applyFill="1" applyBorder="1" applyAlignment="1">
      <alignment horizontal="center" vertical="center"/>
    </xf>
    <xf numFmtId="3" fontId="5" fillId="0" borderId="29" xfId="0" applyNumberFormat="1" applyFont="1" applyBorder="1" applyAlignment="1">
      <alignment horizontal="left" vertical="center" wrapText="1"/>
    </xf>
    <xf numFmtId="3" fontId="5" fillId="0" borderId="18" xfId="0" applyNumberFormat="1" applyFont="1" applyBorder="1" applyAlignment="1">
      <alignment horizontal="center" vertical="center" wrapText="1"/>
    </xf>
    <xf numFmtId="184" fontId="5" fillId="0" borderId="30" xfId="0" applyNumberFormat="1" applyFont="1" applyBorder="1" applyAlignment="1">
      <alignment horizontal="center" vertical="center" wrapText="1"/>
    </xf>
    <xf numFmtId="184" fontId="5" fillId="0" borderId="42" xfId="0" applyNumberFormat="1" applyFont="1" applyBorder="1" applyAlignment="1">
      <alignment horizontal="center" vertical="center" wrapText="1"/>
    </xf>
    <xf numFmtId="3" fontId="81" fillId="0" borderId="0" xfId="0" applyNumberFormat="1" applyFont="1" applyFill="1" applyBorder="1" applyAlignment="1">
      <alignment horizontal="left" vertical="center" wrapText="1"/>
    </xf>
    <xf numFmtId="3" fontId="81" fillId="0" borderId="16" xfId="0" applyNumberFormat="1" applyFont="1" applyFill="1" applyBorder="1" applyAlignment="1">
      <alignment horizontal="center" vertical="center" wrapText="1"/>
    </xf>
    <xf numFmtId="184" fontId="81" fillId="0" borderId="0" xfId="0" applyNumberFormat="1" applyFont="1" applyFill="1" applyBorder="1" applyAlignment="1">
      <alignment horizontal="center" vertical="center" wrapText="1"/>
    </xf>
    <xf numFmtId="184" fontId="81" fillId="25" borderId="27" xfId="0" applyNumberFormat="1" applyFont="1" applyFill="1" applyBorder="1" applyAlignment="1">
      <alignment horizontal="center" wrapText="1"/>
    </xf>
    <xf numFmtId="184" fontId="81" fillId="25" borderId="36" xfId="0" applyNumberFormat="1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center" vertical="center" wrapText="1"/>
    </xf>
    <xf numFmtId="184" fontId="16" fillId="0" borderId="0" xfId="0" applyNumberFormat="1" applyFont="1" applyFill="1" applyBorder="1" applyAlignment="1">
      <alignment horizontal="center" vertical="center"/>
    </xf>
    <xf numFmtId="184" fontId="5" fillId="0" borderId="46" xfId="0" applyNumberFormat="1" applyFont="1" applyFill="1" applyBorder="1" applyAlignment="1">
      <alignment wrapText="1"/>
    </xf>
    <xf numFmtId="184" fontId="5" fillId="0" borderId="48" xfId="0" applyNumberFormat="1" applyFont="1" applyFill="1" applyBorder="1" applyAlignment="1">
      <alignment wrapText="1"/>
    </xf>
    <xf numFmtId="0" fontId="29" fillId="0" borderId="0" xfId="0" applyFont="1" applyBorder="1"/>
    <xf numFmtId="184" fontId="19" fillId="0" borderId="37" xfId="0" applyNumberFormat="1" applyFont="1" applyBorder="1"/>
    <xf numFmtId="184" fontId="5" fillId="25" borderId="46" xfId="0" applyNumberFormat="1" applyFont="1" applyFill="1" applyBorder="1" applyAlignment="1">
      <alignment vertical="center"/>
    </xf>
    <xf numFmtId="184" fontId="5" fillId="25" borderId="47" xfId="0" applyNumberFormat="1" applyFont="1" applyFill="1" applyBorder="1" applyAlignment="1">
      <alignment vertical="center"/>
    </xf>
    <xf numFmtId="3" fontId="5" fillId="25" borderId="47" xfId="0" applyNumberFormat="1" applyFont="1" applyFill="1" applyBorder="1" applyAlignment="1">
      <alignment vertical="center"/>
    </xf>
    <xf numFmtId="0" fontId="19" fillId="0" borderId="0" xfId="0" applyFont="1" applyAlignment="1">
      <alignment horizontal="left"/>
    </xf>
    <xf numFmtId="184" fontId="19" fillId="0" borderId="34" xfId="0" applyNumberFormat="1" applyFont="1" applyFill="1" applyBorder="1" applyAlignment="1">
      <alignment horizontal="left" vertical="center"/>
    </xf>
    <xf numFmtId="184" fontId="19" fillId="0" borderId="40" xfId="0" applyNumberFormat="1" applyFont="1" applyFill="1" applyBorder="1" applyAlignment="1">
      <alignment horizontal="left" vertical="center"/>
    </xf>
    <xf numFmtId="3" fontId="19" fillId="0" borderId="40" xfId="0" applyNumberFormat="1" applyFont="1" applyFill="1" applyBorder="1" applyAlignment="1">
      <alignment horizontal="left" vertical="center"/>
    </xf>
    <xf numFmtId="184" fontId="19" fillId="0" borderId="34" xfId="0" applyNumberFormat="1" applyFont="1" applyFill="1" applyBorder="1" applyAlignment="1">
      <alignment horizontal="center" vertical="center"/>
    </xf>
    <xf numFmtId="184" fontId="19" fillId="0" borderId="40" xfId="0" applyNumberFormat="1" applyFont="1" applyFill="1" applyBorder="1" applyAlignment="1">
      <alignment horizontal="center" vertical="center"/>
    </xf>
    <xf numFmtId="3" fontId="19" fillId="0" borderId="40" xfId="0" applyNumberFormat="1" applyFont="1" applyFill="1" applyBorder="1" applyAlignment="1">
      <alignment horizontal="center" vertical="center"/>
    </xf>
    <xf numFmtId="184" fontId="16" fillId="0" borderId="9" xfId="0" applyNumberFormat="1" applyFont="1" applyBorder="1" applyAlignment="1">
      <alignment horizontal="center"/>
    </xf>
    <xf numFmtId="0" fontId="81" fillId="0" borderId="28" xfId="0" applyFont="1" applyBorder="1" applyAlignment="1">
      <alignment horizontal="center" vertical="center" wrapText="1"/>
    </xf>
    <xf numFmtId="0" fontId="81" fillId="0" borderId="0" xfId="0" applyFont="1" applyBorder="1" applyAlignment="1">
      <alignment horizontal="center" vertical="center" wrapText="1"/>
    </xf>
    <xf numFmtId="0" fontId="81" fillId="0" borderId="46" xfId="0" applyFont="1" applyBorder="1" applyAlignment="1">
      <alignment horizontal="center" vertical="center" wrapText="1"/>
    </xf>
    <xf numFmtId="0" fontId="81" fillId="0" borderId="47" xfId="0" applyFont="1" applyBorder="1" applyAlignment="1">
      <alignment horizontal="center" vertical="center" wrapText="1"/>
    </xf>
    <xf numFmtId="3" fontId="81" fillId="0" borderId="97" xfId="0" applyNumberFormat="1" applyFont="1" applyFill="1" applyBorder="1" applyAlignment="1">
      <alignment horizontal="center"/>
    </xf>
    <xf numFmtId="3" fontId="81" fillId="0" borderId="0" xfId="0" applyNumberFormat="1" applyFont="1" applyFill="1" applyBorder="1" applyAlignment="1">
      <alignment horizontal="center"/>
    </xf>
    <xf numFmtId="3" fontId="81" fillId="0" borderId="37" xfId="0" applyNumberFormat="1" applyFont="1" applyFill="1" applyBorder="1" applyAlignment="1">
      <alignment horizontal="center"/>
    </xf>
    <xf numFmtId="3" fontId="81" fillId="0" borderId="0" xfId="0" applyNumberFormat="1" applyFont="1" applyBorder="1" applyAlignment="1">
      <alignment horizontal="center"/>
    </xf>
    <xf numFmtId="0" fontId="81" fillId="0" borderId="46" xfId="0" applyFont="1" applyBorder="1" applyAlignment="1">
      <alignment horizontal="center" vertical="center"/>
    </xf>
    <xf numFmtId="0" fontId="81" fillId="0" borderId="48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3" fontId="81" fillId="0" borderId="29" xfId="0" applyNumberFormat="1" applyFont="1" applyFill="1" applyBorder="1" applyAlignment="1">
      <alignment horizontal="center"/>
    </xf>
    <xf numFmtId="3" fontId="81" fillId="0" borderId="30" xfId="0" applyNumberFormat="1" applyFont="1" applyFill="1" applyBorder="1" applyAlignment="1">
      <alignment horizontal="center"/>
    </xf>
    <xf numFmtId="3" fontId="81" fillId="0" borderId="42" xfId="0" applyNumberFormat="1" applyFont="1" applyFill="1" applyBorder="1" applyAlignment="1">
      <alignment horizontal="center"/>
    </xf>
    <xf numFmtId="3" fontId="81" fillId="0" borderId="46" xfId="0" applyNumberFormat="1" applyFont="1" applyFill="1" applyBorder="1" applyAlignment="1">
      <alignment horizontal="center" vertical="center"/>
    </xf>
    <xf numFmtId="3" fontId="81" fillId="0" borderId="48" xfId="0" applyNumberFormat="1" applyFont="1" applyFill="1" applyBorder="1" applyAlignment="1">
      <alignment horizontal="center" vertical="center"/>
    </xf>
    <xf numFmtId="0" fontId="19" fillId="0" borderId="55" xfId="0" applyFont="1" applyBorder="1"/>
    <xf numFmtId="3" fontId="81" fillId="16" borderId="36" xfId="0" applyNumberFormat="1" applyFont="1" applyFill="1" applyBorder="1" applyAlignment="1">
      <alignment horizontal="center" vertical="center" wrapText="1"/>
    </xf>
    <xf numFmtId="3" fontId="81" fillId="0" borderId="105" xfId="0" applyNumberFormat="1" applyFont="1" applyFill="1" applyBorder="1" applyAlignment="1">
      <alignment horizontal="center" vertical="center" wrapText="1"/>
    </xf>
    <xf numFmtId="0" fontId="81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left" vertical="center"/>
    </xf>
    <xf numFmtId="3" fontId="81" fillId="16" borderId="42" xfId="0" applyNumberFormat="1" applyFont="1" applyFill="1" applyBorder="1" applyAlignment="1">
      <alignment horizontal="center" vertical="center" wrapText="1"/>
    </xf>
    <xf numFmtId="3" fontId="81" fillId="0" borderId="0" xfId="0" applyNumberFormat="1" applyFont="1" applyFill="1" applyBorder="1" applyAlignment="1">
      <alignment horizontal="center" vertical="center" wrapText="1"/>
    </xf>
    <xf numFmtId="0" fontId="1" fillId="0" borderId="92" xfId="0" applyFont="1" applyBorder="1" applyAlignment="1">
      <alignment horizontal="center" vertical="center"/>
    </xf>
    <xf numFmtId="3" fontId="81" fillId="0" borderId="65" xfId="0" applyNumberFormat="1" applyFont="1" applyBorder="1" applyAlignment="1">
      <alignment horizontal="center" vertical="center" wrapText="1"/>
    </xf>
    <xf numFmtId="3" fontId="81" fillId="0" borderId="0" xfId="0" applyNumberFormat="1" applyFont="1" applyBorder="1" applyAlignment="1">
      <alignment horizontal="center" vertical="center" wrapText="1"/>
    </xf>
    <xf numFmtId="0" fontId="19" fillId="0" borderId="65" xfId="0" applyFont="1" applyBorder="1"/>
    <xf numFmtId="0" fontId="19" fillId="0" borderId="58" xfId="0" applyFont="1" applyBorder="1"/>
    <xf numFmtId="3" fontId="19" fillId="0" borderId="65" xfId="0" applyNumberFormat="1" applyFont="1" applyBorder="1"/>
    <xf numFmtId="0" fontId="81" fillId="0" borderId="48" xfId="0" applyFont="1" applyBorder="1" applyAlignment="1">
      <alignment horizontal="center" vertical="center" wrapText="1"/>
    </xf>
    <xf numFmtId="3" fontId="81" fillId="0" borderId="29" xfId="0" applyNumberFormat="1" applyFont="1" applyFill="1" applyBorder="1" applyAlignment="1">
      <alignment horizontal="center" vertical="center"/>
    </xf>
    <xf numFmtId="3" fontId="81" fillId="0" borderId="42" xfId="0" applyNumberFormat="1" applyFont="1" applyFill="1" applyBorder="1" applyAlignment="1">
      <alignment horizontal="center" vertical="center"/>
    </xf>
    <xf numFmtId="0" fontId="19" fillId="0" borderId="83" xfId="0" applyFont="1" applyBorder="1"/>
    <xf numFmtId="0" fontId="81" fillId="25" borderId="46" xfId="0" applyFont="1" applyFill="1" applyBorder="1" applyAlignment="1">
      <alignment horizontal="center" vertical="center" wrapText="1"/>
    </xf>
    <xf numFmtId="0" fontId="81" fillId="25" borderId="47" xfId="0" applyFont="1" applyFill="1" applyBorder="1" applyAlignment="1">
      <alignment horizontal="center" vertical="center" wrapText="1"/>
    </xf>
    <xf numFmtId="0" fontId="81" fillId="25" borderId="48" xfId="0" applyFont="1" applyFill="1" applyBorder="1" applyAlignment="1">
      <alignment horizontal="center" vertical="center" wrapText="1"/>
    </xf>
    <xf numFmtId="0" fontId="81" fillId="0" borderId="0" xfId="0" applyFont="1" applyFill="1" applyBorder="1" applyAlignment="1">
      <alignment horizontal="center" vertical="center" wrapText="1"/>
    </xf>
    <xf numFmtId="3" fontId="19" fillId="0" borderId="0" xfId="0" applyNumberFormat="1" applyFont="1" applyAlignment="1"/>
    <xf numFmtId="3" fontId="5" fillId="0" borderId="29" xfId="0" applyNumberFormat="1" applyFont="1" applyFill="1" applyBorder="1" applyAlignment="1">
      <alignment horizontal="center" vertical="center"/>
    </xf>
    <xf numFmtId="3" fontId="5" fillId="0" borderId="30" xfId="0" applyNumberFormat="1" applyFont="1" applyFill="1" applyBorder="1" applyAlignment="1">
      <alignment horizontal="center" vertical="center"/>
    </xf>
    <xf numFmtId="3" fontId="5" fillId="0" borderId="42" xfId="0" applyNumberFormat="1" applyFont="1" applyFill="1" applyBorder="1" applyAlignment="1">
      <alignment horizontal="center" vertical="center"/>
    </xf>
    <xf numFmtId="3" fontId="81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/>
    <xf numFmtId="3" fontId="5" fillId="25" borderId="28" xfId="0" applyNumberFormat="1" applyFont="1" applyFill="1" applyBorder="1" applyAlignment="1">
      <alignment vertical="center"/>
    </xf>
    <xf numFmtId="3" fontId="5" fillId="25" borderId="48" xfId="0" applyNumberFormat="1" applyFont="1" applyFill="1" applyBorder="1" applyAlignment="1">
      <alignment vertical="center"/>
    </xf>
    <xf numFmtId="3" fontId="16" fillId="0" borderId="92" xfId="0" applyNumberFormat="1" applyFont="1" applyFill="1" applyBorder="1" applyAlignment="1">
      <alignment horizontal="center" vertical="center"/>
    </xf>
    <xf numFmtId="184" fontId="16" fillId="0" borderId="0" xfId="0" applyNumberFormat="1" applyFont="1" applyBorder="1"/>
    <xf numFmtId="0" fontId="16" fillId="0" borderId="0" xfId="0" applyFont="1" applyBorder="1" applyAlignment="1">
      <alignment horizontal="center"/>
    </xf>
    <xf numFmtId="3" fontId="24" fillId="0" borderId="9" xfId="0" applyNumberFormat="1" applyFont="1" applyFill="1" applyBorder="1" applyAlignment="1">
      <alignment horizontal="right" vertical="center"/>
    </xf>
    <xf numFmtId="184" fontId="16" fillId="7" borderId="16" xfId="0" applyNumberFormat="1" applyFont="1" applyFill="1" applyBorder="1" applyAlignment="1">
      <alignment horizontal="center" vertical="center"/>
    </xf>
    <xf numFmtId="0" fontId="16" fillId="7" borderId="18" xfId="0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6" fillId="0" borderId="34" xfId="0" applyFont="1" applyBorder="1" applyAlignment="1">
      <alignment horizontal="left" vertical="center"/>
    </xf>
    <xf numFmtId="184" fontId="16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186" fontId="5" fillId="7" borderId="9" xfId="0" applyNumberFormat="1" applyFont="1" applyFill="1" applyBorder="1" applyAlignment="1">
      <alignment vertical="center"/>
    </xf>
    <xf numFmtId="184" fontId="24" fillId="0" borderId="0" xfId="1" applyNumberFormat="1" applyFont="1" applyFill="1" applyBorder="1" applyAlignment="1">
      <alignment horizontal="right" vertical="center"/>
    </xf>
    <xf numFmtId="3" fontId="16" fillId="0" borderId="0" xfId="0" applyNumberFormat="1" applyFont="1" applyBorder="1" applyAlignment="1">
      <alignment horizontal="center" vertical="center"/>
    </xf>
    <xf numFmtId="3" fontId="16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/>
    </xf>
    <xf numFmtId="43" fontId="16" fillId="0" borderId="0" xfId="0" applyNumberFormat="1" applyFont="1" applyFill="1" applyBorder="1" applyAlignment="1">
      <alignment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184" fontId="52" fillId="0" borderId="70" xfId="0" applyNumberFormat="1" applyFont="1" applyBorder="1"/>
    <xf numFmtId="3" fontId="81" fillId="0" borderId="46" xfId="0" applyNumberFormat="1" applyFont="1" applyFill="1" applyBorder="1" applyAlignment="1">
      <alignment horizontal="center" vertical="center" wrapText="1"/>
    </xf>
    <xf numFmtId="3" fontId="81" fillId="0" borderId="48" xfId="0" applyNumberFormat="1" applyFont="1" applyFill="1" applyBorder="1" applyAlignment="1">
      <alignment horizontal="center" vertical="center" wrapText="1"/>
    </xf>
    <xf numFmtId="0" fontId="30" fillId="0" borderId="46" xfId="0" applyFont="1" applyBorder="1" applyAlignment="1">
      <alignment horizontal="center"/>
    </xf>
    <xf numFmtId="0" fontId="30" fillId="0" borderId="47" xfId="0" applyFont="1" applyBorder="1" applyAlignment="1">
      <alignment horizontal="center"/>
    </xf>
    <xf numFmtId="0" fontId="16" fillId="0" borderId="48" xfId="0" applyFont="1" applyBorder="1" applyAlignment="1">
      <alignment horizontal="center" vertical="center"/>
    </xf>
    <xf numFmtId="0" fontId="1" fillId="0" borderId="88" xfId="0" applyFont="1" applyBorder="1" applyAlignment="1">
      <alignment vertical="center"/>
    </xf>
    <xf numFmtId="3" fontId="81" fillId="0" borderId="27" xfId="0" applyNumberFormat="1" applyFont="1" applyFill="1" applyBorder="1" applyAlignment="1">
      <alignment horizontal="center"/>
    </xf>
    <xf numFmtId="3" fontId="81" fillId="0" borderId="36" xfId="0" applyNumberFormat="1" applyFont="1" applyFill="1" applyBorder="1" applyAlignment="1">
      <alignment horizontal="center"/>
    </xf>
    <xf numFmtId="3" fontId="81" fillId="0" borderId="47" xfId="0" applyNumberFormat="1" applyFont="1" applyFill="1" applyBorder="1" applyAlignment="1">
      <alignment horizontal="center" vertical="center"/>
    </xf>
    <xf numFmtId="184" fontId="81" fillId="0" borderId="69" xfId="0" applyNumberFormat="1" applyFont="1" applyFill="1" applyBorder="1" applyAlignment="1">
      <alignment vertical="center"/>
    </xf>
    <xf numFmtId="3" fontId="81" fillId="0" borderId="0" xfId="0" applyNumberFormat="1" applyFont="1" applyFill="1" applyBorder="1" applyAlignment="1">
      <alignment vertical="center"/>
    </xf>
    <xf numFmtId="0" fontId="19" fillId="0" borderId="44" xfId="0" applyFont="1" applyBorder="1"/>
    <xf numFmtId="0" fontId="19" fillId="0" borderId="89" xfId="0" applyFont="1" applyBorder="1"/>
    <xf numFmtId="3" fontId="19" fillId="0" borderId="0" xfId="0" applyNumberFormat="1" applyFont="1" applyFill="1"/>
    <xf numFmtId="3" fontId="19" fillId="0" borderId="0" xfId="0" applyNumberFormat="1" applyFont="1" applyAlignment="1">
      <alignment vertical="center"/>
    </xf>
    <xf numFmtId="0" fontId="30" fillId="0" borderId="48" xfId="0" applyFont="1" applyBorder="1" applyAlignment="1">
      <alignment horizontal="center"/>
    </xf>
    <xf numFmtId="37" fontId="41" fillId="0" borderId="0" xfId="0" applyNumberFormat="1" applyFont="1" applyFill="1" applyBorder="1"/>
    <xf numFmtId="0" fontId="83" fillId="0" borderId="0" xfId="413"/>
    <xf numFmtId="0" fontId="84" fillId="0" borderId="0" xfId="0" applyFont="1" applyAlignment="1">
      <alignment horizontal="center" vertical="center"/>
    </xf>
    <xf numFmtId="0" fontId="83" fillId="0" borderId="0" xfId="413" applyAlignment="1">
      <alignment horizontal="center" vertical="center"/>
    </xf>
    <xf numFmtId="0" fontId="51" fillId="26" borderId="88" xfId="0" applyFont="1" applyFill="1" applyBorder="1" applyAlignment="1">
      <alignment horizontal="center" vertical="center"/>
    </xf>
    <xf numFmtId="0" fontId="51" fillId="26" borderId="74" xfId="0" applyFont="1" applyFill="1" applyBorder="1" applyAlignment="1">
      <alignment horizontal="center"/>
    </xf>
    <xf numFmtId="184" fontId="51" fillId="26" borderId="88" xfId="211" applyNumberFormat="1" applyFont="1" applyFill="1" applyBorder="1" applyAlignment="1">
      <alignment horizontal="center" vertical="center"/>
    </xf>
    <xf numFmtId="0" fontId="51" fillId="26" borderId="80" xfId="0" applyFont="1" applyFill="1" applyBorder="1" applyAlignment="1">
      <alignment horizontal="center" vertical="center"/>
    </xf>
    <xf numFmtId="0" fontId="51" fillId="26" borderId="93" xfId="0" applyFont="1" applyFill="1" applyBorder="1" applyAlignment="1">
      <alignment horizontal="center"/>
    </xf>
    <xf numFmtId="184" fontId="51" fillId="26" borderId="80" xfId="211" applyNumberFormat="1" applyFont="1" applyFill="1" applyBorder="1" applyAlignment="1">
      <alignment horizontal="center" vertical="center"/>
    </xf>
    <xf numFmtId="0" fontId="85" fillId="0" borderId="95" xfId="0" applyFont="1" applyBorder="1"/>
    <xf numFmtId="0" fontId="85" fillId="0" borderId="74" xfId="0" applyFont="1" applyBorder="1" applyAlignment="1">
      <alignment horizontal="center"/>
    </xf>
    <xf numFmtId="184" fontId="85" fillId="0" borderId="93" xfId="1" applyNumberFormat="1" applyFont="1" applyBorder="1"/>
    <xf numFmtId="184" fontId="85" fillId="0" borderId="92" xfId="1" applyNumberFormat="1" applyFont="1" applyBorder="1"/>
    <xf numFmtId="184" fontId="85" fillId="0" borderId="76" xfId="1" applyNumberFormat="1" applyFont="1" applyBorder="1"/>
    <xf numFmtId="43" fontId="85" fillId="0" borderId="74" xfId="1" applyFont="1" applyBorder="1"/>
    <xf numFmtId="0" fontId="85" fillId="0" borderId="78" xfId="0" applyFont="1" applyBorder="1"/>
    <xf numFmtId="0" fontId="85" fillId="0" borderId="71" xfId="0" applyFont="1" applyBorder="1" applyAlignment="1">
      <alignment horizontal="center"/>
    </xf>
    <xf numFmtId="184" fontId="85" fillId="0" borderId="0" xfId="1" applyNumberFormat="1" applyFont="1" applyBorder="1"/>
    <xf numFmtId="184" fontId="85" fillId="0" borderId="73" xfId="1" applyNumberFormat="1" applyFont="1" applyBorder="1"/>
    <xf numFmtId="0" fontId="85" fillId="0" borderId="29" xfId="0" applyFont="1" applyBorder="1"/>
    <xf numFmtId="0" fontId="85" fillId="0" borderId="72" xfId="0" applyFont="1" applyBorder="1" applyAlignment="1">
      <alignment horizontal="center"/>
    </xf>
    <xf numFmtId="184" fontId="85" fillId="0" borderId="85" xfId="1" applyNumberFormat="1" applyFont="1" applyBorder="1"/>
    <xf numFmtId="0" fontId="85" fillId="0" borderId="70" xfId="0" applyFont="1" applyBorder="1" applyAlignment="1">
      <alignment horizontal="center"/>
    </xf>
    <xf numFmtId="184" fontId="85" fillId="0" borderId="88" xfId="1" applyNumberFormat="1" applyFont="1" applyBorder="1"/>
    <xf numFmtId="184" fontId="85" fillId="0" borderId="28" xfId="1" applyNumberFormat="1" applyFont="1" applyBorder="1"/>
    <xf numFmtId="0" fontId="85" fillId="0" borderId="71" xfId="413" applyFont="1" applyBorder="1" applyAlignment="1">
      <alignment horizontal="center"/>
    </xf>
    <xf numFmtId="184" fontId="85" fillId="0" borderId="71" xfId="1" applyNumberFormat="1" applyFont="1" applyBorder="1"/>
    <xf numFmtId="184" fontId="85" fillId="0" borderId="40" xfId="1" applyNumberFormat="1" applyFont="1" applyBorder="1"/>
    <xf numFmtId="0" fontId="22" fillId="27" borderId="95" xfId="0" applyFont="1" applyFill="1" applyBorder="1"/>
    <xf numFmtId="0" fontId="85" fillId="27" borderId="74" xfId="0" applyFont="1" applyFill="1" applyBorder="1" applyAlignment="1">
      <alignment horizontal="center"/>
    </xf>
    <xf numFmtId="184" fontId="85" fillId="27" borderId="74" xfId="1" applyNumberFormat="1" applyFont="1" applyFill="1" applyBorder="1"/>
    <xf numFmtId="184" fontId="85" fillId="27" borderId="70" xfId="1" applyNumberFormat="1" applyFont="1" applyFill="1" applyBorder="1"/>
    <xf numFmtId="0" fontId="22" fillId="27" borderId="78" xfId="0" applyFont="1" applyFill="1" applyBorder="1"/>
    <xf numFmtId="0" fontId="85" fillId="27" borderId="71" xfId="0" applyFont="1" applyFill="1" applyBorder="1" applyAlignment="1">
      <alignment horizontal="center"/>
    </xf>
    <xf numFmtId="184" fontId="85" fillId="27" borderId="84" xfId="1" applyNumberFormat="1" applyFont="1" applyFill="1" applyBorder="1"/>
    <xf numFmtId="184" fontId="85" fillId="27" borderId="40" xfId="1" applyNumberFormat="1" applyFont="1" applyFill="1" applyBorder="1"/>
    <xf numFmtId="184" fontId="85" fillId="27" borderId="71" xfId="1" applyNumberFormat="1" applyFont="1" applyFill="1" applyBorder="1"/>
    <xf numFmtId="0" fontId="22" fillId="27" borderId="96" xfId="0" applyFont="1" applyFill="1" applyBorder="1"/>
    <xf numFmtId="0" fontId="85" fillId="27" borderId="72" xfId="0" applyFont="1" applyFill="1" applyBorder="1" applyAlignment="1">
      <alignment horizontal="center"/>
    </xf>
    <xf numFmtId="37" fontId="86" fillId="27" borderId="72" xfId="1" applyNumberFormat="1" applyFont="1" applyFill="1" applyBorder="1"/>
    <xf numFmtId="37" fontId="86" fillId="27" borderId="106" xfId="1" applyNumberFormat="1" applyFont="1" applyFill="1" applyBorder="1"/>
    <xf numFmtId="0" fontId="22" fillId="0" borderId="95" xfId="0" applyFont="1" applyBorder="1"/>
    <xf numFmtId="184" fontId="85" fillId="0" borderId="107" xfId="1" applyNumberFormat="1" applyFont="1" applyBorder="1"/>
    <xf numFmtId="0" fontId="22" fillId="0" borderId="78" xfId="0" applyFont="1" applyBorder="1"/>
    <xf numFmtId="184" fontId="85" fillId="0" borderId="84" xfId="1" applyNumberFormat="1" applyFont="1" applyBorder="1"/>
    <xf numFmtId="43" fontId="85" fillId="0" borderId="84" xfId="1" applyFont="1" applyBorder="1" applyAlignment="1">
      <alignment horizontal="right"/>
    </xf>
    <xf numFmtId="43" fontId="85" fillId="0" borderId="78" xfId="1" applyFont="1" applyBorder="1" applyAlignment="1">
      <alignment horizontal="right"/>
    </xf>
    <xf numFmtId="43" fontId="85" fillId="0" borderId="71" xfId="1" applyFont="1" applyBorder="1" applyAlignment="1">
      <alignment horizontal="right"/>
    </xf>
    <xf numFmtId="43" fontId="85" fillId="0" borderId="40" xfId="1" applyFont="1" applyBorder="1"/>
    <xf numFmtId="200" fontId="85" fillId="0" borderId="71" xfId="1" applyNumberFormat="1" applyFont="1" applyBorder="1"/>
    <xf numFmtId="0" fontId="22" fillId="0" borderId="96" xfId="0" applyFont="1" applyBorder="1"/>
    <xf numFmtId="0" fontId="85" fillId="0" borderId="93" xfId="0" applyFont="1" applyBorder="1" applyAlignment="1">
      <alignment horizontal="center"/>
    </xf>
    <xf numFmtId="184" fontId="85" fillId="0" borderId="86" xfId="1" applyNumberFormat="1" applyFont="1" applyBorder="1"/>
    <xf numFmtId="184" fontId="85" fillId="0" borderId="96" xfId="1" applyNumberFormat="1" applyFont="1" applyBorder="1"/>
    <xf numFmtId="184" fontId="85" fillId="0" borderId="72" xfId="1" applyNumberFormat="1" applyFont="1" applyBorder="1"/>
    <xf numFmtId="184" fontId="85" fillId="0" borderId="106" xfId="1" applyNumberFormat="1" applyFont="1" applyBorder="1"/>
    <xf numFmtId="0" fontId="87" fillId="28" borderId="95" xfId="0" applyFont="1" applyFill="1" applyBorder="1" applyAlignment="1">
      <alignment horizontal="right"/>
    </xf>
    <xf numFmtId="0" fontId="85" fillId="28" borderId="74" xfId="0" applyFont="1" applyFill="1" applyBorder="1" applyAlignment="1">
      <alignment horizontal="center"/>
    </xf>
    <xf numFmtId="184" fontId="85" fillId="27" borderId="107" xfId="1" applyNumberFormat="1" applyFont="1" applyFill="1" applyBorder="1"/>
    <xf numFmtId="184" fontId="85" fillId="27" borderId="95" xfId="1" applyNumberFormat="1" applyFont="1" applyFill="1" applyBorder="1"/>
    <xf numFmtId="0" fontId="87" fillId="28" borderId="78" xfId="0" applyFont="1" applyFill="1" applyBorder="1" applyAlignment="1">
      <alignment horizontal="right"/>
    </xf>
    <xf numFmtId="0" fontId="85" fillId="28" borderId="71" xfId="0" applyFont="1" applyFill="1" applyBorder="1" applyAlignment="1">
      <alignment horizontal="center"/>
    </xf>
    <xf numFmtId="184" fontId="85" fillId="28" borderId="84" xfId="1" applyNumberFormat="1" applyFont="1" applyFill="1" applyBorder="1"/>
    <xf numFmtId="0" fontId="87" fillId="28" borderId="94" xfId="0" applyFont="1" applyFill="1" applyBorder="1" applyAlignment="1">
      <alignment horizontal="right"/>
    </xf>
    <xf numFmtId="199" fontId="85" fillId="0" borderId="85" xfId="1" applyNumberFormat="1" applyFont="1" applyFill="1" applyBorder="1"/>
    <xf numFmtId="184" fontId="85" fillId="0" borderId="92" xfId="1" applyNumberFormat="1" applyFont="1" applyFill="1" applyBorder="1"/>
    <xf numFmtId="184" fontId="85" fillId="0" borderId="93" xfId="1" applyNumberFormat="1" applyFont="1" applyFill="1" applyBorder="1"/>
    <xf numFmtId="184" fontId="85" fillId="0" borderId="85" xfId="1" applyNumberFormat="1" applyFont="1" applyFill="1" applyBorder="1"/>
    <xf numFmtId="2" fontId="85" fillId="0" borderId="93" xfId="1" applyNumberFormat="1" applyFont="1" applyFill="1" applyBorder="1"/>
    <xf numFmtId="2" fontId="85" fillId="0" borderId="92" xfId="1" applyNumberFormat="1" applyFont="1" applyFill="1" applyBorder="1"/>
    <xf numFmtId="0" fontId="85" fillId="28" borderId="93" xfId="413" applyFont="1" applyFill="1" applyBorder="1"/>
    <xf numFmtId="43" fontId="85" fillId="0" borderId="93" xfId="1" applyFont="1" applyFill="1" applyBorder="1" applyAlignment="1">
      <alignment horizontal="center" vertical="center"/>
    </xf>
    <xf numFmtId="43" fontId="85" fillId="0" borderId="92" xfId="1" applyFont="1" applyFill="1" applyBorder="1"/>
    <xf numFmtId="200" fontId="85" fillId="0" borderId="85" xfId="1" applyNumberFormat="1" applyFont="1" applyFill="1" applyBorder="1"/>
    <xf numFmtId="199" fontId="85" fillId="0" borderId="92" xfId="1" applyNumberFormat="1" applyFont="1" applyFill="1" applyBorder="1"/>
    <xf numFmtId="43" fontId="85" fillId="0" borderId="93" xfId="1" applyFont="1" applyFill="1" applyBorder="1"/>
    <xf numFmtId="0" fontId="85" fillId="28" borderId="71" xfId="0" applyFont="1" applyFill="1" applyBorder="1"/>
    <xf numFmtId="0" fontId="87" fillId="28" borderId="96" xfId="0" applyFont="1" applyFill="1" applyBorder="1" applyAlignment="1">
      <alignment horizontal="right"/>
    </xf>
    <xf numFmtId="0" fontId="85" fillId="28" borderId="72" xfId="0" applyFont="1" applyFill="1" applyBorder="1"/>
    <xf numFmtId="184" fontId="7" fillId="28" borderId="86" xfId="1" applyNumberFormat="1" applyFont="1" applyFill="1" applyBorder="1"/>
    <xf numFmtId="0" fontId="87" fillId="28" borderId="105" xfId="0" applyFont="1" applyFill="1" applyBorder="1" applyAlignment="1">
      <alignment horizontal="right"/>
    </xf>
    <xf numFmtId="0" fontId="88" fillId="28" borderId="74" xfId="0" applyFont="1" applyFill="1" applyBorder="1" applyAlignment="1">
      <alignment horizontal="right"/>
    </xf>
    <xf numFmtId="184" fontId="89" fillId="28" borderId="108" xfId="1" applyNumberFormat="1" applyFont="1" applyFill="1" applyBorder="1"/>
    <xf numFmtId="184" fontId="89" fillId="28" borderId="19" xfId="1" applyNumberFormat="1" applyFont="1" applyFill="1" applyBorder="1"/>
    <xf numFmtId="184" fontId="89" fillId="28" borderId="70" xfId="1" applyNumberFormat="1" applyFont="1" applyFill="1" applyBorder="1"/>
    <xf numFmtId="0" fontId="88" fillId="28" borderId="71" xfId="0" applyFont="1" applyFill="1" applyBorder="1" applyAlignment="1">
      <alignment horizontal="right"/>
    </xf>
    <xf numFmtId="184" fontId="89" fillId="28" borderId="84" xfId="1" applyNumberFormat="1" applyFont="1" applyFill="1" applyBorder="1"/>
    <xf numFmtId="184" fontId="89" fillId="28" borderId="40" xfId="1" applyNumberFormat="1" applyFont="1" applyFill="1" applyBorder="1"/>
    <xf numFmtId="184" fontId="89" fillId="28" borderId="71" xfId="1" applyNumberFormat="1" applyFont="1" applyFill="1" applyBorder="1"/>
    <xf numFmtId="0" fontId="88" fillId="28" borderId="72" xfId="0" applyFont="1" applyFill="1" applyBorder="1" applyAlignment="1">
      <alignment horizontal="right"/>
    </xf>
    <xf numFmtId="184" fontId="89" fillId="28" borderId="86" xfId="1" applyNumberFormat="1" applyFont="1" applyFill="1" applyBorder="1"/>
    <xf numFmtId="184" fontId="89" fillId="28" borderId="106" xfId="1" applyNumberFormat="1" applyFont="1" applyFill="1" applyBorder="1"/>
    <xf numFmtId="184" fontId="89" fillId="28" borderId="72" xfId="1" applyNumberFormat="1" applyFont="1" applyFill="1" applyBorder="1"/>
    <xf numFmtId="184" fontId="85" fillId="0" borderId="74" xfId="1" applyNumberFormat="1" applyFont="1" applyBorder="1"/>
    <xf numFmtId="184" fontId="51" fillId="0" borderId="70" xfId="0" applyNumberFormat="1" applyFont="1" applyBorder="1"/>
    <xf numFmtId="199" fontId="85" fillId="0" borderId="71" xfId="1" applyNumberFormat="1" applyFont="1" applyBorder="1"/>
    <xf numFmtId="199" fontId="85" fillId="0" borderId="93" xfId="1" applyNumberFormat="1" applyFont="1" applyBorder="1"/>
    <xf numFmtId="184" fontId="85" fillId="0" borderId="70" xfId="1" applyNumberFormat="1" applyFont="1" applyBorder="1"/>
    <xf numFmtId="184" fontId="51" fillId="0" borderId="74" xfId="0" applyNumberFormat="1" applyFont="1" applyBorder="1"/>
    <xf numFmtId="184" fontId="85" fillId="27" borderId="76" xfId="1" applyNumberFormat="1" applyFont="1" applyFill="1" applyBorder="1"/>
    <xf numFmtId="184" fontId="86" fillId="27" borderId="19" xfId="1" applyNumberFormat="1" applyFont="1" applyFill="1" applyBorder="1"/>
    <xf numFmtId="184" fontId="51" fillId="27" borderId="74" xfId="1" applyNumberFormat="1" applyFont="1" applyFill="1" applyBorder="1"/>
    <xf numFmtId="184" fontId="85" fillId="27" borderId="78" xfId="1" applyNumberFormat="1" applyFont="1" applyFill="1" applyBorder="1"/>
    <xf numFmtId="184" fontId="86" fillId="27" borderId="40" xfId="1" applyNumberFormat="1" applyFont="1" applyFill="1" applyBorder="1"/>
    <xf numFmtId="184" fontId="51" fillId="27" borderId="71" xfId="1" applyNumberFormat="1" applyFont="1" applyFill="1" applyBorder="1"/>
    <xf numFmtId="37" fontId="86" fillId="27" borderId="86" xfId="1" applyNumberFormat="1" applyFont="1" applyFill="1" applyBorder="1"/>
    <xf numFmtId="184" fontId="51" fillId="27" borderId="72" xfId="1" applyNumberFormat="1" applyFont="1" applyFill="1" applyBorder="1"/>
    <xf numFmtId="184" fontId="51" fillId="0" borderId="70" xfId="1" applyNumberFormat="1" applyFont="1" applyBorder="1"/>
    <xf numFmtId="43" fontId="85" fillId="0" borderId="71" xfId="1" applyFont="1" applyBorder="1"/>
    <xf numFmtId="43" fontId="85" fillId="0" borderId="40" xfId="1" applyFont="1" applyBorder="1" applyAlignment="1">
      <alignment horizontal="right"/>
    </xf>
    <xf numFmtId="43" fontId="51" fillId="0" borderId="70" xfId="1" applyFont="1" applyBorder="1"/>
    <xf numFmtId="184" fontId="51" fillId="0" borderId="73" xfId="1" applyNumberFormat="1" applyFont="1" applyBorder="1"/>
    <xf numFmtId="184" fontId="51" fillId="28" borderId="71" xfId="1" applyNumberFormat="1" applyFont="1" applyFill="1" applyBorder="1"/>
    <xf numFmtId="184" fontId="51" fillId="0" borderId="71" xfId="0" applyNumberFormat="1" applyFont="1" applyBorder="1"/>
    <xf numFmtId="199" fontId="85" fillId="0" borderId="93" xfId="1" applyNumberFormat="1" applyFont="1" applyFill="1" applyBorder="1"/>
    <xf numFmtId="200" fontId="85" fillId="0" borderId="93" xfId="1" applyNumberFormat="1" applyFont="1" applyFill="1" applyBorder="1"/>
    <xf numFmtId="184" fontId="7" fillId="8" borderId="72" xfId="1" applyNumberFormat="1" applyFont="1" applyFill="1" applyBorder="1"/>
    <xf numFmtId="184" fontId="90" fillId="28" borderId="70" xfId="1" applyNumberFormat="1" applyFont="1" applyFill="1" applyBorder="1"/>
    <xf numFmtId="184" fontId="89" fillId="8" borderId="70" xfId="1" applyNumberFormat="1" applyFont="1" applyFill="1" applyBorder="1"/>
    <xf numFmtId="184" fontId="89" fillId="8" borderId="19" xfId="1" applyNumberFormat="1" applyFont="1" applyFill="1" applyBorder="1"/>
    <xf numFmtId="184" fontId="90" fillId="28" borderId="71" xfId="1" applyNumberFormat="1" applyFont="1" applyFill="1" applyBorder="1"/>
    <xf numFmtId="184" fontId="89" fillId="8" borderId="71" xfId="1" applyNumberFormat="1" applyFont="1" applyFill="1" applyBorder="1"/>
    <xf numFmtId="184" fontId="89" fillId="8" borderId="40" xfId="1" applyNumberFormat="1" applyFont="1" applyFill="1" applyBorder="1"/>
    <xf numFmtId="184" fontId="90" fillId="28" borderId="72" xfId="1" applyNumberFormat="1" applyFont="1" applyFill="1" applyBorder="1"/>
    <xf numFmtId="184" fontId="89" fillId="8" borderId="72" xfId="1" applyNumberFormat="1" applyFont="1" applyFill="1" applyBorder="1"/>
    <xf numFmtId="184" fontId="89" fillId="8" borderId="96" xfId="1" applyNumberFormat="1" applyFont="1" applyFill="1" applyBorder="1"/>
    <xf numFmtId="184" fontId="51" fillId="0" borderId="72" xfId="0" applyNumberFormat="1" applyFont="1" applyBorder="1"/>
    <xf numFmtId="0" fontId="50" fillId="0" borderId="49" xfId="0" applyFont="1" applyBorder="1" applyAlignment="1">
      <alignment horizontal="center"/>
    </xf>
    <xf numFmtId="0" fontId="50" fillId="0" borderId="60" xfId="0" applyFont="1" applyBorder="1" applyAlignment="1">
      <alignment horizontal="center"/>
    </xf>
    <xf numFmtId="203" fontId="83" fillId="0" borderId="0" xfId="413" applyNumberFormat="1"/>
    <xf numFmtId="178" fontId="83" fillId="0" borderId="0" xfId="413" applyNumberFormat="1"/>
    <xf numFmtId="43" fontId="83" fillId="0" borderId="0" xfId="413" applyNumberFormat="1"/>
    <xf numFmtId="2" fontId="43" fillId="0" borderId="0" xfId="0" applyNumberFormat="1" applyFont="1"/>
    <xf numFmtId="0" fontId="24" fillId="0" borderId="9" xfId="0" applyFont="1" applyBorder="1" applyAlignment="1">
      <alignment horizontal="center" vertical="center" textRotation="90"/>
    </xf>
    <xf numFmtId="0" fontId="24" fillId="0" borderId="34" xfId="0" applyFont="1" applyBorder="1"/>
    <xf numFmtId="0" fontId="5" fillId="0" borderId="9" xfId="0" applyFont="1" applyBorder="1" applyAlignment="1">
      <alignment horizontal="center" vertical="center" textRotation="90"/>
    </xf>
    <xf numFmtId="204" fontId="5" fillId="0" borderId="34" xfId="0" applyNumberFormat="1" applyFont="1" applyBorder="1" applyAlignment="1">
      <alignment vertical="center"/>
    </xf>
    <xf numFmtId="184" fontId="91" fillId="0" borderId="9" xfId="63" applyNumberFormat="1" applyFont="1" applyFill="1" applyBorder="1"/>
    <xf numFmtId="3" fontId="19" fillId="0" borderId="9" xfId="0" applyNumberFormat="1" applyFont="1" applyBorder="1"/>
    <xf numFmtId="0" fontId="5" fillId="0" borderId="34" xfId="446" applyFont="1" applyBorder="1" applyAlignment="1">
      <alignment horizontal="left" vertical="center"/>
    </xf>
    <xf numFmtId="184" fontId="85" fillId="0" borderId="9" xfId="63" applyNumberFormat="1" applyFont="1" applyBorder="1"/>
    <xf numFmtId="204" fontId="5" fillId="0" borderId="34" xfId="0" applyNumberFormat="1" applyFont="1" applyFill="1" applyBorder="1" applyAlignment="1">
      <alignment vertical="center"/>
    </xf>
    <xf numFmtId="184" fontId="85" fillId="0" borderId="9" xfId="63" applyNumberFormat="1" applyFont="1" applyFill="1" applyBorder="1"/>
    <xf numFmtId="0" fontId="5" fillId="0" borderId="34" xfId="0" applyFont="1" applyBorder="1" applyAlignment="1">
      <alignment vertical="center"/>
    </xf>
    <xf numFmtId="184" fontId="91" fillId="0" borderId="16" xfId="63" applyNumberFormat="1" applyFont="1" applyFill="1" applyBorder="1"/>
    <xf numFmtId="184" fontId="91" fillId="0" borderId="41" xfId="63" applyNumberFormat="1" applyFont="1" applyFill="1" applyBorder="1"/>
    <xf numFmtId="0" fontId="5" fillId="0" borderId="34" xfId="0" applyFont="1" applyBorder="1" applyAlignment="1">
      <alignment horizontal="left" vertical="center"/>
    </xf>
    <xf numFmtId="0" fontId="5" fillId="0" borderId="34" xfId="0" applyFont="1" applyBorder="1" applyAlignment="1">
      <alignment horizontal="left"/>
    </xf>
    <xf numFmtId="0" fontId="5" fillId="0" borderId="34" xfId="0" applyFont="1" applyBorder="1" applyAlignment="1">
      <alignment horizontal="left" vertical="center" textRotation="90"/>
    </xf>
    <xf numFmtId="184" fontId="5" fillId="0" borderId="41" xfId="0" applyNumberFormat="1" applyFont="1" applyBorder="1" applyAlignment="1">
      <alignment horizontal="center" vertical="center" textRotation="90"/>
    </xf>
    <xf numFmtId="184" fontId="5" fillId="0" borderId="9" xfId="0" applyNumberFormat="1" applyFont="1" applyBorder="1" applyAlignment="1">
      <alignment horizontal="center" vertical="center" textRotation="90"/>
    </xf>
    <xf numFmtId="184" fontId="24" fillId="0" borderId="9" xfId="63" applyNumberFormat="1" applyFont="1" applyFill="1" applyBorder="1"/>
    <xf numFmtId="184" fontId="24" fillId="0" borderId="41" xfId="63" applyNumberFormat="1" applyFont="1" applyFill="1" applyBorder="1"/>
    <xf numFmtId="184" fontId="24" fillId="0" borderId="34" xfId="63" applyNumberFormat="1" applyFont="1" applyFill="1" applyBorder="1"/>
    <xf numFmtId="184" fontId="91" fillId="0" borderId="34" xfId="63" applyNumberFormat="1" applyFont="1" applyFill="1" applyBorder="1"/>
    <xf numFmtId="0" fontId="5" fillId="0" borderId="55" xfId="0" applyFont="1" applyBorder="1" applyAlignment="1">
      <alignment horizontal="center" vertical="center" textRotation="90"/>
    </xf>
    <xf numFmtId="0" fontId="5" fillId="0" borderId="92" xfId="0" applyFont="1" applyBorder="1" applyAlignment="1">
      <alignment horizontal="center" vertical="center" textRotation="90"/>
    </xf>
    <xf numFmtId="0" fontId="5" fillId="0" borderId="0" xfId="0" applyFont="1" applyAlignment="1">
      <alignment horizontal="center" vertical="center" textRotation="90"/>
    </xf>
    <xf numFmtId="0" fontId="5" fillId="0" borderId="34" xfId="0" applyFont="1" applyBorder="1"/>
    <xf numFmtId="43" fontId="91" fillId="0" borderId="40" xfId="63" applyNumberFormat="1" applyFont="1" applyFill="1" applyBorder="1" applyAlignment="1">
      <alignment horizontal="right"/>
    </xf>
    <xf numFmtId="43" fontId="91" fillId="0" borderId="9" xfId="63" applyNumberFormat="1" applyFont="1" applyFill="1" applyBorder="1" applyAlignment="1">
      <alignment horizontal="right"/>
    </xf>
    <xf numFmtId="0" fontId="24" fillId="0" borderId="0" xfId="0" applyFont="1"/>
    <xf numFmtId="184" fontId="24" fillId="0" borderId="0" xfId="0" applyNumberFormat="1" applyFont="1"/>
    <xf numFmtId="205" fontId="43" fillId="0" borderId="0" xfId="0" applyNumberFormat="1" applyFont="1"/>
    <xf numFmtId="0" fontId="24" fillId="0" borderId="0" xfId="0" applyFont="1" applyAlignment="1">
      <alignment horizontal="left"/>
    </xf>
    <xf numFmtId="206" fontId="43" fillId="0" borderId="0" xfId="0" applyNumberFormat="1" applyFont="1"/>
    <xf numFmtId="0" fontId="5" fillId="0" borderId="16" xfId="0" applyFont="1" applyBorder="1" applyAlignment="1">
      <alignment horizontal="center"/>
    </xf>
    <xf numFmtId="0" fontId="24" fillId="0" borderId="9" xfId="0" applyFont="1" applyBorder="1"/>
    <xf numFmtId="184" fontId="52" fillId="0" borderId="9" xfId="0" applyNumberFormat="1" applyFont="1" applyBorder="1"/>
    <xf numFmtId="3" fontId="5" fillId="0" borderId="9" xfId="0" applyNumberFormat="1" applyFont="1" applyBorder="1" applyAlignment="1">
      <alignment horizontal="center" vertical="center" textRotation="90"/>
    </xf>
    <xf numFmtId="3" fontId="5" fillId="0" borderId="41" xfId="0" applyNumberFormat="1" applyFont="1" applyBorder="1" applyAlignment="1">
      <alignment horizontal="center" vertical="center" textRotation="90"/>
    </xf>
    <xf numFmtId="3" fontId="24" fillId="0" borderId="0" xfId="0" applyNumberFormat="1" applyFont="1"/>
    <xf numFmtId="3" fontId="92" fillId="0" borderId="0" xfId="0" applyNumberFormat="1" applyFont="1"/>
    <xf numFmtId="3" fontId="43" fillId="0" borderId="0" xfId="0" applyNumberFormat="1" applyFont="1"/>
    <xf numFmtId="0" fontId="5" fillId="0" borderId="4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4" fillId="0" borderId="18" xfId="0" applyFont="1" applyBorder="1"/>
    <xf numFmtId="184" fontId="16" fillId="6" borderId="37" xfId="1" applyNumberFormat="1" applyFont="1" applyFill="1" applyBorder="1"/>
    <xf numFmtId="0" fontId="24" fillId="0" borderId="54" xfId="0" applyFont="1" applyBorder="1" applyAlignment="1">
      <alignment horizontal="center"/>
    </xf>
    <xf numFmtId="0" fontId="24" fillId="0" borderId="16" xfId="0" applyFont="1" applyBorder="1"/>
    <xf numFmtId="184" fontId="5" fillId="0" borderId="39" xfId="0" applyNumberFormat="1" applyFont="1" applyFill="1" applyBorder="1" applyAlignment="1">
      <alignment horizontal="right" vertical="center"/>
    </xf>
    <xf numFmtId="0" fontId="24" fillId="0" borderId="62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184" fontId="5" fillId="0" borderId="74" xfId="0" applyNumberFormat="1" applyFont="1" applyFill="1" applyBorder="1"/>
    <xf numFmtId="196" fontId="24" fillId="0" borderId="53" xfId="0" applyNumberFormat="1" applyFont="1" applyBorder="1" applyAlignment="1">
      <alignment horizontal="center"/>
    </xf>
    <xf numFmtId="0" fontId="24" fillId="0" borderId="9" xfId="0" applyFont="1" applyBorder="1" applyAlignment="1">
      <alignment horizontal="left" indent="13"/>
    </xf>
    <xf numFmtId="184" fontId="5" fillId="0" borderId="71" xfId="0" applyNumberFormat="1" applyFont="1" applyFill="1" applyBorder="1"/>
    <xf numFmtId="196" fontId="24" fillId="0" borderId="54" xfId="0" applyNumberFormat="1" applyFont="1" applyBorder="1" applyAlignment="1">
      <alignment horizontal="center"/>
    </xf>
    <xf numFmtId="0" fontId="24" fillId="0" borderId="16" xfId="0" applyFont="1" applyBorder="1" applyAlignment="1">
      <alignment horizontal="left" indent="13"/>
    </xf>
    <xf numFmtId="37" fontId="5" fillId="0" borderId="9" xfId="0" applyNumberFormat="1" applyFont="1" applyFill="1" applyBorder="1" applyAlignment="1">
      <alignment horizontal="right" vertical="center" wrapText="1"/>
    </xf>
    <xf numFmtId="37" fontId="43" fillId="0" borderId="0" xfId="0" applyNumberFormat="1" applyFont="1"/>
    <xf numFmtId="3" fontId="5" fillId="0" borderId="70" xfId="0" applyNumberFormat="1" applyFont="1" applyFill="1" applyBorder="1"/>
    <xf numFmtId="184" fontId="43" fillId="0" borderId="0" xfId="0" applyNumberFormat="1" applyFont="1" applyFill="1"/>
    <xf numFmtId="0" fontId="24" fillId="0" borderId="53" xfId="0" applyFont="1" applyBorder="1" applyAlignment="1">
      <alignment horizontal="center"/>
    </xf>
    <xf numFmtId="184" fontId="5" fillId="0" borderId="93" xfId="0" applyNumberFormat="1" applyFont="1" applyFill="1" applyBorder="1" applyAlignment="1">
      <alignment horizontal="center" vertical="center"/>
    </xf>
    <xf numFmtId="3" fontId="16" fillId="0" borderId="9" xfId="0" applyNumberFormat="1" applyFont="1" applyFill="1" applyBorder="1" applyAlignment="1">
      <alignment horizontal="right" vertical="center" wrapText="1"/>
    </xf>
    <xf numFmtId="0" fontId="43" fillId="0" borderId="0" xfId="0" applyFont="1" applyAlignment="1">
      <alignment horizontal="right"/>
    </xf>
    <xf numFmtId="0" fontId="24" fillId="0" borderId="34" xfId="0" applyFont="1" applyBorder="1" applyAlignment="1">
      <alignment horizontal="left"/>
    </xf>
    <xf numFmtId="0" fontId="24" fillId="0" borderId="55" xfId="0" applyFont="1" applyFill="1" applyBorder="1" applyAlignment="1">
      <alignment horizontal="left"/>
    </xf>
    <xf numFmtId="184" fontId="5" fillId="0" borderId="93" xfId="0" applyNumberFormat="1" applyFont="1" applyFill="1" applyBorder="1"/>
    <xf numFmtId="0" fontId="24" fillId="0" borderId="58" xfId="0" applyFont="1" applyBorder="1" applyAlignment="1">
      <alignment horizontal="left"/>
    </xf>
    <xf numFmtId="184" fontId="5" fillId="0" borderId="72" xfId="0" applyNumberFormat="1" applyFont="1" applyFill="1" applyBorder="1"/>
    <xf numFmtId="2" fontId="24" fillId="0" borderId="105" xfId="0" applyNumberFormat="1" applyFont="1" applyBorder="1" applyAlignment="1">
      <alignment horizontal="center"/>
    </xf>
    <xf numFmtId="0" fontId="24" fillId="0" borderId="27" xfId="0" applyFont="1" applyFill="1" applyBorder="1" applyAlignment="1">
      <alignment horizontal="left" indent="1"/>
    </xf>
    <xf numFmtId="184" fontId="82" fillId="0" borderId="36" xfId="1" applyNumberFormat="1" applyFont="1" applyFill="1" applyBorder="1"/>
    <xf numFmtId="0" fontId="24" fillId="0" borderId="105" xfId="0" applyFont="1" applyBorder="1" applyAlignment="1">
      <alignment horizontal="center"/>
    </xf>
    <xf numFmtId="0" fontId="5" fillId="0" borderId="95" xfId="0" applyFont="1" applyBorder="1" applyAlignment="1">
      <alignment horizontal="center"/>
    </xf>
    <xf numFmtId="184" fontId="16" fillId="6" borderId="38" xfId="1" applyNumberFormat="1" applyFont="1" applyFill="1" applyBorder="1"/>
    <xf numFmtId="0" fontId="24" fillId="0" borderId="78" xfId="0" applyFont="1" applyBorder="1" applyAlignment="1">
      <alignment horizontal="center"/>
    </xf>
    <xf numFmtId="0" fontId="24" fillId="0" borderId="78" xfId="0" applyFont="1" applyBorder="1" applyAlignment="1">
      <alignment horizontal="left"/>
    </xf>
    <xf numFmtId="184" fontId="5" fillId="0" borderId="93" xfId="1" applyNumberFormat="1" applyFont="1" applyFill="1" applyBorder="1"/>
    <xf numFmtId="184" fontId="5" fillId="0" borderId="9" xfId="0" applyNumberFormat="1" applyFont="1" applyFill="1" applyBorder="1" applyAlignment="1">
      <alignment wrapText="1"/>
    </xf>
    <xf numFmtId="0" fontId="24" fillId="0" borderId="96" xfId="0" applyFont="1" applyBorder="1" applyAlignment="1">
      <alignment horizontal="left"/>
    </xf>
    <xf numFmtId="184" fontId="5" fillId="0" borderId="80" xfId="0" applyNumberFormat="1" applyFont="1" applyFill="1" applyBorder="1" applyAlignment="1">
      <alignment vertical="center" wrapText="1"/>
    </xf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left"/>
    </xf>
    <xf numFmtId="184" fontId="5" fillId="0" borderId="0" xfId="0" applyNumberFormat="1" applyFont="1" applyFill="1" applyBorder="1"/>
    <xf numFmtId="0" fontId="24" fillId="0" borderId="49" xfId="0" applyFont="1" applyBorder="1" applyAlignment="1">
      <alignment horizontal="center"/>
    </xf>
    <xf numFmtId="0" fontId="5" fillId="0" borderId="66" xfId="0" applyFont="1" applyBorder="1" applyAlignment="1">
      <alignment horizontal="center"/>
    </xf>
    <xf numFmtId="43" fontId="5" fillId="0" borderId="60" xfId="0" applyNumberFormat="1" applyFont="1" applyFill="1" applyBorder="1"/>
    <xf numFmtId="3" fontId="30" fillId="0" borderId="34" xfId="0" applyNumberFormat="1" applyFont="1" applyFill="1" applyBorder="1" applyAlignment="1">
      <alignment horizontal="right"/>
    </xf>
    <xf numFmtId="3" fontId="30" fillId="0" borderId="41" xfId="0" applyNumberFormat="1" applyFont="1" applyFill="1" applyBorder="1" applyAlignment="1">
      <alignment horizontal="right"/>
    </xf>
    <xf numFmtId="0" fontId="55" fillId="0" borderId="0" xfId="0" applyFont="1"/>
    <xf numFmtId="0" fontId="55" fillId="6" borderId="0" xfId="0" applyFont="1" applyFill="1"/>
    <xf numFmtId="0" fontId="59" fillId="0" borderId="0" xfId="0" applyFont="1" applyAlignment="1">
      <alignment horizontal="center"/>
    </xf>
    <xf numFmtId="0" fontId="93" fillId="0" borderId="0" xfId="0" applyFont="1"/>
    <xf numFmtId="184" fontId="0" fillId="0" borderId="0" xfId="1" applyNumberFormat="1" applyFont="1" applyFill="1"/>
    <xf numFmtId="0" fontId="59" fillId="29" borderId="46" xfId="0" applyFont="1" applyFill="1" applyBorder="1" applyAlignment="1">
      <alignment horizontal="left"/>
    </xf>
    <xf numFmtId="0" fontId="59" fillId="29" borderId="47" xfId="0" applyFont="1" applyFill="1" applyBorder="1" applyAlignment="1">
      <alignment horizontal="left"/>
    </xf>
    <xf numFmtId="0" fontId="59" fillId="29" borderId="51" xfId="0" applyFont="1" applyFill="1" applyBorder="1" applyAlignment="1">
      <alignment horizontal="left"/>
    </xf>
    <xf numFmtId="43" fontId="59" fillId="29" borderId="61" xfId="1" applyFont="1" applyFill="1" applyBorder="1" applyAlignment="1">
      <alignment horizontal="right"/>
    </xf>
    <xf numFmtId="43" fontId="59" fillId="29" borderId="28" xfId="1" applyFont="1" applyFill="1" applyBorder="1" applyAlignment="1">
      <alignment horizontal="right"/>
    </xf>
    <xf numFmtId="0" fontId="59" fillId="0" borderId="95" xfId="0" applyFont="1" applyBorder="1" applyAlignment="1">
      <alignment horizontal="center"/>
    </xf>
    <xf numFmtId="0" fontId="94" fillId="0" borderId="62" xfId="0" applyFont="1" applyBorder="1" applyAlignment="1">
      <alignment horizontal="left"/>
    </xf>
    <xf numFmtId="0" fontId="94" fillId="0" borderId="77" xfId="0" applyFont="1" applyBorder="1" applyAlignment="1">
      <alignment horizontal="left"/>
    </xf>
    <xf numFmtId="0" fontId="93" fillId="0" borderId="95" xfId="0" applyFont="1" applyBorder="1" applyAlignment="1">
      <alignment horizontal="center"/>
    </xf>
    <xf numFmtId="184" fontId="55" fillId="0" borderId="63" xfId="1" applyNumberFormat="1" applyFont="1" applyFill="1" applyBorder="1"/>
    <xf numFmtId="0" fontId="21" fillId="0" borderId="78" xfId="0" applyFont="1" applyBorder="1" applyAlignment="1">
      <alignment horizontal="center"/>
    </xf>
    <xf numFmtId="0" fontId="0" fillId="0" borderId="53" xfId="0" applyBorder="1" applyAlignment="1">
      <alignment horizontal="left"/>
    </xf>
    <xf numFmtId="0" fontId="0" fillId="0" borderId="38" xfId="0" applyBorder="1" applyAlignment="1">
      <alignment horizontal="left"/>
    </xf>
    <xf numFmtId="0" fontId="62" fillId="0" borderId="78" xfId="0" applyFont="1" applyBorder="1" applyAlignment="1">
      <alignment horizontal="center"/>
    </xf>
    <xf numFmtId="184" fontId="0" fillId="0" borderId="9" xfId="1" applyNumberFormat="1" applyFont="1" applyFill="1" applyBorder="1"/>
    <xf numFmtId="0" fontId="67" fillId="0" borderId="78" xfId="0" applyFont="1" applyBorder="1" applyAlignment="1">
      <alignment horizontal="center"/>
    </xf>
    <xf numFmtId="0" fontId="0" fillId="0" borderId="53" xfId="0" applyBorder="1" applyAlignment="1">
      <alignment horizontal="right"/>
    </xf>
    <xf numFmtId="0" fontId="93" fillId="0" borderId="78" xfId="0" applyFont="1" applyBorder="1" applyAlignment="1">
      <alignment horizontal="center"/>
    </xf>
    <xf numFmtId="184" fontId="93" fillId="0" borderId="78" xfId="1" applyNumberFormat="1" applyFont="1" applyFill="1" applyBorder="1" applyAlignment="1">
      <alignment horizontal="center"/>
    </xf>
    <xf numFmtId="184" fontId="0" fillId="0" borderId="34" xfId="1" applyNumberFormat="1" applyFont="1" applyFill="1" applyBorder="1"/>
    <xf numFmtId="184" fontId="0" fillId="0" borderId="9" xfId="1" applyNumberFormat="1" applyFont="1" applyFill="1" applyBorder="1" applyAlignment="1">
      <alignment horizontal="right"/>
    </xf>
    <xf numFmtId="0" fontId="59" fillId="6" borderId="78" xfId="0" applyFont="1" applyFill="1" applyBorder="1" applyAlignment="1">
      <alignment horizontal="center"/>
    </xf>
    <xf numFmtId="0" fontId="95" fillId="6" borderId="53" xfId="0" applyFont="1" applyFill="1" applyBorder="1" applyAlignment="1">
      <alignment horizontal="left" vertical="center" wrapText="1"/>
    </xf>
    <xf numFmtId="0" fontId="95" fillId="6" borderId="38" xfId="0" applyFont="1" applyFill="1" applyBorder="1" applyAlignment="1">
      <alignment horizontal="left" vertical="center" wrapText="1"/>
    </xf>
    <xf numFmtId="0" fontId="96" fillId="6" borderId="78" xfId="0" applyFont="1" applyFill="1" applyBorder="1" applyAlignment="1">
      <alignment horizontal="center" vertical="center" wrapText="1"/>
    </xf>
    <xf numFmtId="184" fontId="55" fillId="6" borderId="9" xfId="1" applyNumberFormat="1" applyFont="1" applyFill="1" applyBorder="1"/>
    <xf numFmtId="0" fontId="59" fillId="0" borderId="78" xfId="0" applyFont="1" applyBorder="1" applyAlignment="1">
      <alignment horizontal="center"/>
    </xf>
    <xf numFmtId="0" fontId="95" fillId="0" borderId="53" xfId="0" applyFont="1" applyBorder="1" applyAlignment="1">
      <alignment horizontal="left" vertical="center" wrapText="1"/>
    </xf>
    <xf numFmtId="0" fontId="95" fillId="0" borderId="38" xfId="0" applyFont="1" applyBorder="1" applyAlignment="1">
      <alignment horizontal="left" vertical="center" wrapText="1"/>
    </xf>
    <xf numFmtId="0" fontId="96" fillId="0" borderId="78" xfId="0" applyFont="1" applyBorder="1" applyAlignment="1">
      <alignment horizontal="center" vertical="center" wrapText="1"/>
    </xf>
    <xf numFmtId="184" fontId="55" fillId="0" borderId="9" xfId="1" applyNumberFormat="1" applyFont="1" applyFill="1" applyBorder="1"/>
    <xf numFmtId="0" fontId="97" fillId="0" borderId="53" xfId="0" applyFont="1" applyBorder="1" applyAlignment="1">
      <alignment horizontal="right" vertical="center" wrapText="1"/>
    </xf>
    <xf numFmtId="10" fontId="55" fillId="0" borderId="9" xfId="3" applyNumberFormat="1" applyFont="1" applyFill="1" applyBorder="1"/>
    <xf numFmtId="10" fontId="0" fillId="0" borderId="9" xfId="3" applyNumberFormat="1" applyFont="1" applyFill="1" applyBorder="1"/>
    <xf numFmtId="0" fontId="94" fillId="0" borderId="78" xfId="0" applyFont="1" applyBorder="1" applyAlignment="1">
      <alignment horizontal="left"/>
    </xf>
    <xf numFmtId="0" fontId="94" fillId="0" borderId="84" xfId="0" applyFont="1" applyBorder="1" applyAlignment="1">
      <alignment horizontal="left"/>
    </xf>
    <xf numFmtId="0" fontId="21" fillId="0" borderId="53" xfId="0" applyFont="1" applyBorder="1" applyAlignment="1">
      <alignment horizontal="left" vertical="center" wrapText="1"/>
    </xf>
    <xf numFmtId="0" fontId="21" fillId="0" borderId="38" xfId="0" applyFont="1" applyBorder="1" applyAlignment="1">
      <alignment horizontal="left" vertical="center" wrapText="1"/>
    </xf>
    <xf numFmtId="0" fontId="62" fillId="0" borderId="78" xfId="0" applyFont="1" applyBorder="1" applyAlignment="1">
      <alignment horizontal="center" vertical="center" wrapText="1"/>
    </xf>
    <xf numFmtId="0" fontId="0" fillId="0" borderId="38" xfId="0" applyBorder="1"/>
    <xf numFmtId="0" fontId="0" fillId="0" borderId="53" xfId="0" applyBorder="1"/>
    <xf numFmtId="184" fontId="0" fillId="6" borderId="9" xfId="1" applyNumberFormat="1" applyFont="1" applyFill="1" applyBorder="1"/>
    <xf numFmtId="0" fontId="0" fillId="0" borderId="38" xfId="0" applyBorder="1" applyAlignment="1">
      <alignment horizontal="left" vertical="center" wrapText="1"/>
    </xf>
    <xf numFmtId="0" fontId="93" fillId="0" borderId="78" xfId="0" applyFont="1" applyBorder="1" applyAlignment="1">
      <alignment horizontal="center" vertical="center" wrapText="1"/>
    </xf>
    <xf numFmtId="184" fontId="0" fillId="0" borderId="18" xfId="109" applyNumberFormat="1" applyFont="1" applyFill="1" applyBorder="1" applyAlignment="1">
      <alignment horizontal="center" vertical="center"/>
    </xf>
    <xf numFmtId="0" fontId="0" fillId="0" borderId="78" xfId="0" applyBorder="1" applyAlignment="1">
      <alignment horizontal="left"/>
    </xf>
    <xf numFmtId="0" fontId="0" fillId="0" borderId="84" xfId="0" applyBorder="1" applyAlignment="1">
      <alignment horizontal="left"/>
    </xf>
    <xf numFmtId="0" fontId="98" fillId="0" borderId="53" xfId="0" applyFont="1" applyBorder="1" applyAlignment="1">
      <alignment horizontal="left" vertical="center" wrapText="1"/>
    </xf>
    <xf numFmtId="0" fontId="98" fillId="0" borderId="38" xfId="0" applyFont="1" applyBorder="1" applyAlignment="1">
      <alignment horizontal="left" vertical="center" wrapText="1"/>
    </xf>
    <xf numFmtId="184" fontId="55" fillId="0" borderId="34" xfId="1" applyNumberFormat="1" applyFont="1" applyFill="1" applyBorder="1"/>
    <xf numFmtId="0" fontId="98" fillId="16" borderId="53" xfId="0" applyFont="1" applyFill="1" applyBorder="1" applyAlignment="1">
      <alignment horizontal="left" vertical="center" wrapText="1"/>
    </xf>
    <xf numFmtId="0" fontId="98" fillId="16" borderId="38" xfId="0" applyFont="1" applyFill="1" applyBorder="1" applyAlignment="1">
      <alignment horizontal="left" vertical="center" wrapText="1"/>
    </xf>
    <xf numFmtId="0" fontId="96" fillId="16" borderId="78" xfId="0" applyFont="1" applyFill="1" applyBorder="1" applyAlignment="1">
      <alignment horizontal="center" vertical="center" wrapText="1"/>
    </xf>
    <xf numFmtId="184" fontId="55" fillId="16" borderId="9" xfId="1" applyNumberFormat="1" applyFont="1" applyFill="1" applyBorder="1"/>
    <xf numFmtId="0" fontId="0" fillId="16" borderId="53" xfId="0" applyFill="1" applyBorder="1"/>
    <xf numFmtId="0" fontId="0" fillId="16" borderId="38" xfId="0" applyFill="1" applyBorder="1" applyAlignment="1">
      <alignment horizontal="left"/>
    </xf>
    <xf numFmtId="0" fontId="93" fillId="16" borderId="78" xfId="0" applyFont="1" applyFill="1" applyBorder="1" applyAlignment="1">
      <alignment horizontal="center"/>
    </xf>
    <xf numFmtId="184" fontId="0" fillId="16" borderId="9" xfId="1" applyNumberFormat="1" applyFont="1" applyFill="1" applyBorder="1"/>
    <xf numFmtId="0" fontId="0" fillId="16" borderId="38" xfId="0" applyFill="1" applyBorder="1" applyAlignment="1">
      <alignment horizontal="left" vertical="center" wrapText="1"/>
    </xf>
    <xf numFmtId="0" fontId="93" fillId="16" borderId="78" xfId="0" applyFont="1" applyFill="1" applyBorder="1" applyAlignment="1">
      <alignment horizontal="center" vertical="center" wrapText="1"/>
    </xf>
    <xf numFmtId="187" fontId="55" fillId="16" borderId="9" xfId="3" applyNumberFormat="1" applyFont="1" applyFill="1" applyBorder="1"/>
    <xf numFmtId="187" fontId="0" fillId="16" borderId="9" xfId="3" applyNumberFormat="1" applyFont="1" applyFill="1" applyBorder="1"/>
    <xf numFmtId="0" fontId="59" fillId="0" borderId="96" xfId="0" applyFont="1" applyBorder="1" applyAlignment="1">
      <alignment horizontal="center"/>
    </xf>
    <xf numFmtId="0" fontId="55" fillId="16" borderId="59" xfId="0" applyFont="1" applyFill="1" applyBorder="1" applyAlignment="1">
      <alignment horizontal="left"/>
    </xf>
    <xf numFmtId="0" fontId="55" fillId="16" borderId="39" xfId="0" applyFont="1" applyFill="1" applyBorder="1" applyAlignment="1">
      <alignment horizontal="left"/>
    </xf>
    <xf numFmtId="0" fontId="93" fillId="16" borderId="96" xfId="0" applyFont="1" applyFill="1" applyBorder="1" applyAlignment="1">
      <alignment horizontal="center"/>
    </xf>
    <xf numFmtId="184" fontId="55" fillId="16" borderId="31" xfId="1" applyNumberFormat="1" applyFont="1" applyFill="1" applyBorder="1"/>
    <xf numFmtId="0" fontId="59" fillId="0" borderId="97" xfId="0" applyFont="1" applyBorder="1" applyAlignment="1">
      <alignment horizontal="center"/>
    </xf>
    <xf numFmtId="0" fontId="0" fillId="0" borderId="83" xfId="0" applyBorder="1"/>
    <xf numFmtId="0" fontId="93" fillId="0" borderId="57" xfId="0" applyFont="1" applyBorder="1" applyAlignment="1">
      <alignment horizontal="center"/>
    </xf>
    <xf numFmtId="184" fontId="0" fillId="0" borderId="35" xfId="1" applyNumberFormat="1" applyFont="1" applyFill="1" applyBorder="1"/>
    <xf numFmtId="184" fontId="0" fillId="0" borderId="0" xfId="1" applyNumberFormat="1" applyFont="1" applyFill="1" applyBorder="1"/>
    <xf numFmtId="0" fontId="59" fillId="0" borderId="62" xfId="0" applyFont="1" applyBorder="1" applyAlignment="1">
      <alignment horizontal="center"/>
    </xf>
    <xf numFmtId="0" fontId="21" fillId="0" borderId="63" xfId="0" applyFont="1" applyBorder="1" applyAlignment="1">
      <alignment horizontal="left"/>
    </xf>
    <xf numFmtId="0" fontId="21" fillId="0" borderId="68" xfId="0" applyFont="1" applyBorder="1" applyAlignment="1">
      <alignment horizontal="left"/>
    </xf>
    <xf numFmtId="184" fontId="0" fillId="0" borderId="63" xfId="1" applyNumberFormat="1" applyFont="1" applyFill="1" applyBorder="1" applyAlignment="1"/>
    <xf numFmtId="0" fontId="59" fillId="0" borderId="53" xfId="0" applyFont="1" applyBorder="1" applyAlignment="1">
      <alignment horizontal="center"/>
    </xf>
    <xf numFmtId="0" fontId="21" fillId="0" borderId="9" xfId="0" applyFont="1" applyBorder="1" applyAlignment="1">
      <alignment horizontal="left"/>
    </xf>
    <xf numFmtId="0" fontId="21" fillId="0" borderId="34" xfId="0" applyFont="1" applyBorder="1" applyAlignment="1">
      <alignment horizontal="left"/>
    </xf>
    <xf numFmtId="9" fontId="93" fillId="0" borderId="78" xfId="3" applyFont="1" applyFill="1" applyBorder="1" applyAlignment="1">
      <alignment horizontal="center"/>
    </xf>
    <xf numFmtId="184" fontId="17" fillId="0" borderId="9" xfId="1" applyNumberFormat="1" applyFont="1" applyFill="1" applyBorder="1" applyAlignment="1"/>
    <xf numFmtId="184" fontId="17" fillId="6" borderId="9" xfId="1" applyNumberFormat="1" applyFont="1" applyFill="1" applyBorder="1" applyAlignment="1"/>
    <xf numFmtId="0" fontId="21" fillId="16" borderId="34" xfId="0" applyFont="1" applyFill="1" applyBorder="1" applyAlignment="1">
      <alignment horizontal="left"/>
    </xf>
    <xf numFmtId="0" fontId="21" fillId="16" borderId="40" xfId="0" applyFont="1" applyFill="1" applyBorder="1" applyAlignment="1">
      <alignment horizontal="left"/>
    </xf>
    <xf numFmtId="184" fontId="17" fillId="16" borderId="9" xfId="1" applyNumberFormat="1" applyFont="1" applyFill="1" applyBorder="1" applyAlignment="1"/>
    <xf numFmtId="0" fontId="59" fillId="0" borderId="59" xfId="0" applyFont="1" applyBorder="1" applyAlignment="1">
      <alignment horizontal="center"/>
    </xf>
    <xf numFmtId="0" fontId="21" fillId="16" borderId="31" xfId="0" applyFont="1" applyFill="1" applyBorder="1" applyAlignment="1">
      <alignment horizontal="left"/>
    </xf>
    <xf numFmtId="0" fontId="21" fillId="16" borderId="58" xfId="0" applyFont="1" applyFill="1" applyBorder="1" applyAlignment="1">
      <alignment horizontal="left"/>
    </xf>
    <xf numFmtId="186" fontId="17" fillId="16" borderId="31" xfId="1" applyNumberFormat="1" applyFont="1" applyFill="1" applyBorder="1" applyAlignment="1"/>
    <xf numFmtId="184" fontId="93" fillId="0" borderId="0" xfId="0" applyNumberFormat="1" applyFont="1"/>
    <xf numFmtId="43" fontId="59" fillId="29" borderId="28" xfId="1" applyFont="1" applyFill="1" applyBorder="1" applyAlignment="1">
      <alignment horizontal="center"/>
    </xf>
    <xf numFmtId="184" fontId="59" fillId="29" borderId="28" xfId="1" applyNumberFormat="1" applyFont="1" applyFill="1" applyBorder="1" applyAlignment="1">
      <alignment horizontal="right"/>
    </xf>
    <xf numFmtId="184" fontId="55" fillId="6" borderId="63" xfId="1" applyNumberFormat="1" applyFont="1" applyFill="1" applyBorder="1"/>
    <xf numFmtId="184" fontId="0" fillId="6" borderId="34" xfId="1" applyNumberFormat="1" applyFont="1" applyFill="1" applyBorder="1"/>
    <xf numFmtId="184" fontId="0" fillId="6" borderId="9" xfId="1" applyNumberFormat="1" applyFont="1" applyFill="1" applyBorder="1" applyAlignment="1">
      <alignment horizontal="right"/>
    </xf>
    <xf numFmtId="184" fontId="0" fillId="16" borderId="34" xfId="1" applyNumberFormat="1" applyFont="1" applyFill="1" applyBorder="1"/>
    <xf numFmtId="184" fontId="0" fillId="16" borderId="16" xfId="1" applyNumberFormat="1" applyFont="1" applyFill="1" applyBorder="1"/>
    <xf numFmtId="184" fontId="17" fillId="16" borderId="31" xfId="1" applyNumberFormat="1" applyFont="1" applyFill="1" applyBorder="1" applyAlignment="1"/>
    <xf numFmtId="43" fontId="59" fillId="29" borderId="89" xfId="1" applyFont="1" applyFill="1" applyBorder="1" applyAlignment="1">
      <alignment horizontal="right"/>
    </xf>
    <xf numFmtId="184" fontId="55" fillId="0" borderId="0" xfId="0" applyNumberFormat="1" applyFont="1"/>
    <xf numFmtId="184" fontId="0" fillId="0" borderId="79" xfId="1" applyNumberFormat="1" applyFont="1" applyFill="1" applyBorder="1"/>
    <xf numFmtId="184" fontId="0" fillId="0" borderId="38" xfId="1" applyNumberFormat="1" applyFont="1" applyFill="1" applyBorder="1"/>
    <xf numFmtId="184" fontId="0" fillId="0" borderId="0" xfId="0" applyNumberFormat="1"/>
    <xf numFmtId="184" fontId="0" fillId="0" borderId="38" xfId="1" applyNumberFormat="1" applyFont="1" applyFill="1" applyBorder="1" applyAlignment="1">
      <alignment horizontal="right"/>
    </xf>
    <xf numFmtId="184" fontId="55" fillId="6" borderId="38" xfId="1" applyNumberFormat="1" applyFont="1" applyFill="1" applyBorder="1"/>
    <xf numFmtId="184" fontId="0" fillId="6" borderId="0" xfId="1" applyNumberFormat="1" applyFont="1" applyFill="1"/>
    <xf numFmtId="184" fontId="55" fillId="0" borderId="38" xfId="1" applyNumberFormat="1" applyFont="1" applyFill="1" applyBorder="1"/>
    <xf numFmtId="10" fontId="55" fillId="0" borderId="38" xfId="3" applyNumberFormat="1" applyFont="1" applyFill="1" applyBorder="1"/>
    <xf numFmtId="187" fontId="0" fillId="0" borderId="0" xfId="3" applyNumberFormat="1" applyFont="1" applyFill="1"/>
    <xf numFmtId="10" fontId="0" fillId="0" borderId="38" xfId="3" applyNumberFormat="1" applyFont="1" applyFill="1" applyBorder="1"/>
    <xf numFmtId="10" fontId="55" fillId="0" borderId="0" xfId="0" applyNumberFormat="1" applyFont="1"/>
    <xf numFmtId="10" fontId="0" fillId="0" borderId="0" xfId="0" applyNumberFormat="1"/>
    <xf numFmtId="207" fontId="55" fillId="0" borderId="0" xfId="0" applyNumberFormat="1" applyFont="1"/>
    <xf numFmtId="0" fontId="0" fillId="0" borderId="0" xfId="3" applyNumberFormat="1" applyFont="1" applyFill="1"/>
    <xf numFmtId="184" fontId="55" fillId="0" borderId="0" xfId="1" applyNumberFormat="1" applyFont="1" applyFill="1"/>
    <xf numFmtId="184" fontId="55" fillId="16" borderId="38" xfId="1" applyNumberFormat="1" applyFont="1" applyFill="1" applyBorder="1"/>
    <xf numFmtId="184" fontId="0" fillId="16" borderId="38" xfId="1" applyNumberFormat="1" applyFont="1" applyFill="1" applyBorder="1"/>
    <xf numFmtId="0" fontId="58" fillId="0" borderId="0" xfId="0" applyFont="1" applyAlignment="1">
      <alignment horizontal="center"/>
    </xf>
    <xf numFmtId="187" fontId="55" fillId="16" borderId="38" xfId="3" applyNumberFormat="1" applyFont="1" applyFill="1" applyBorder="1"/>
    <xf numFmtId="187" fontId="55" fillId="0" borderId="0" xfId="3" applyNumberFormat="1" applyFont="1" applyFill="1"/>
    <xf numFmtId="187" fontId="0" fillId="16" borderId="38" xfId="3" applyNumberFormat="1" applyFont="1" applyFill="1" applyBorder="1"/>
    <xf numFmtId="43" fontId="55" fillId="0" borderId="0" xfId="1" applyFont="1" applyFill="1"/>
    <xf numFmtId="184" fontId="55" fillId="16" borderId="39" xfId="1" applyNumberFormat="1" applyFont="1" applyFill="1" applyBorder="1"/>
    <xf numFmtId="184" fontId="0" fillId="0" borderId="65" xfId="1" applyNumberFormat="1" applyFont="1" applyFill="1" applyBorder="1"/>
    <xf numFmtId="184" fontId="55" fillId="0" borderId="77" xfId="1" applyNumberFormat="1" applyFont="1" applyFill="1" applyBorder="1" applyAlignment="1"/>
    <xf numFmtId="184" fontId="58" fillId="0" borderId="38" xfId="1" applyNumberFormat="1" applyFont="1" applyFill="1" applyBorder="1" applyAlignment="1"/>
    <xf numFmtId="184" fontId="58" fillId="0" borderId="0" xfId="0" applyNumberFormat="1" applyFont="1" applyAlignment="1">
      <alignment horizontal="center"/>
    </xf>
    <xf numFmtId="184" fontId="58" fillId="16" borderId="38" xfId="1" applyNumberFormat="1" applyFont="1" applyFill="1" applyBorder="1" applyAlignment="1"/>
    <xf numFmtId="184" fontId="58" fillId="16" borderId="39" xfId="1" applyNumberFormat="1" applyFont="1" applyFill="1" applyBorder="1" applyAlignment="1"/>
    <xf numFmtId="208" fontId="0" fillId="0" borderId="0" xfId="1" applyNumberFormat="1" applyFont="1" applyFill="1"/>
    <xf numFmtId="184" fontId="99" fillId="0" borderId="0" xfId="0" applyNumberFormat="1" applyFont="1"/>
    <xf numFmtId="0" fontId="20" fillId="0" borderId="0" xfId="0" applyFont="1" applyAlignment="1">
      <alignment horizontal="center"/>
    </xf>
    <xf numFmtId="0" fontId="17" fillId="0" borderId="0" xfId="0" applyFont="1"/>
    <xf numFmtId="186" fontId="93" fillId="0" borderId="0" xfId="0" applyNumberFormat="1" applyFont="1"/>
    <xf numFmtId="0" fontId="17" fillId="0" borderId="0" xfId="0" applyFont="1" applyAlignment="1">
      <alignment horizontal="left"/>
    </xf>
    <xf numFmtId="3" fontId="93" fillId="0" borderId="0" xfId="0" applyNumberFormat="1" applyFont="1"/>
    <xf numFmtId="184" fontId="0" fillId="0" borderId="0" xfId="1" applyNumberFormat="1" applyFont="1"/>
    <xf numFmtId="184" fontId="93" fillId="0" borderId="0" xfId="1" applyNumberFormat="1" applyFont="1" applyFill="1"/>
    <xf numFmtId="199" fontId="99" fillId="0" borderId="0" xfId="0" applyNumberFormat="1" applyFont="1"/>
    <xf numFmtId="0" fontId="33" fillId="0" borderId="0" xfId="0" applyFont="1"/>
    <xf numFmtId="3" fontId="16" fillId="21" borderId="95" xfId="0" applyNumberFormat="1" applyFont="1" applyFill="1" applyBorder="1" applyAlignment="1">
      <alignment horizontal="center" vertical="center" wrapText="1"/>
    </xf>
    <xf numFmtId="3" fontId="16" fillId="21" borderId="107" xfId="0" applyNumberFormat="1" applyFont="1" applyFill="1" applyBorder="1" applyAlignment="1">
      <alignment horizontal="center" vertical="center" wrapText="1"/>
    </xf>
    <xf numFmtId="0" fontId="16" fillId="16" borderId="95" xfId="0" applyFont="1" applyFill="1" applyBorder="1" applyAlignment="1">
      <alignment horizontal="center" vertical="center" wrapText="1"/>
    </xf>
    <xf numFmtId="0" fontId="16" fillId="16" borderId="76" xfId="0" applyFont="1" applyFill="1" applyBorder="1" applyAlignment="1">
      <alignment horizontal="center" vertical="center" wrapText="1"/>
    </xf>
    <xf numFmtId="0" fontId="16" fillId="16" borderId="67" xfId="0" applyFont="1" applyFill="1" applyBorder="1" applyAlignment="1">
      <alignment horizontal="center" vertical="center" wrapText="1"/>
    </xf>
    <xf numFmtId="0" fontId="16" fillId="7" borderId="68" xfId="0" applyFont="1" applyFill="1" applyBorder="1" applyAlignment="1">
      <alignment horizontal="center" vertical="center" wrapText="1"/>
    </xf>
    <xf numFmtId="0" fontId="16" fillId="7" borderId="67" xfId="0" applyFont="1" applyFill="1" applyBorder="1" applyAlignment="1">
      <alignment horizontal="center" vertical="center" wrapText="1"/>
    </xf>
    <xf numFmtId="3" fontId="16" fillId="21" borderId="78" xfId="0" applyNumberFormat="1" applyFont="1" applyFill="1" applyBorder="1" applyAlignment="1">
      <alignment horizontal="center" vertical="center" wrapText="1"/>
    </xf>
    <xf numFmtId="3" fontId="16" fillId="21" borderId="84" xfId="0" applyNumberFormat="1" applyFont="1" applyFill="1" applyBorder="1" applyAlignment="1">
      <alignment horizontal="center" vertical="center" wrapText="1"/>
    </xf>
    <xf numFmtId="184" fontId="16" fillId="0" borderId="0" xfId="0" applyNumberFormat="1" applyFont="1" applyFill="1" applyBorder="1" applyAlignment="1">
      <alignment horizontal="center" vertical="center" wrapText="1"/>
    </xf>
    <xf numFmtId="184" fontId="16" fillId="16" borderId="53" xfId="0" applyNumberFormat="1" applyFont="1" applyFill="1" applyBorder="1" applyAlignment="1">
      <alignment horizontal="center" vertical="center" textRotation="90" wrapText="1"/>
    </xf>
    <xf numFmtId="184" fontId="16" fillId="16" borderId="9" xfId="0" applyNumberFormat="1" applyFont="1" applyFill="1" applyBorder="1" applyAlignment="1">
      <alignment horizontal="center" vertical="center" textRotation="90" wrapText="1"/>
    </xf>
    <xf numFmtId="184" fontId="16" fillId="7" borderId="16" xfId="0" applyNumberFormat="1" applyFont="1" applyFill="1" applyBorder="1" applyAlignment="1">
      <alignment horizontal="center" vertical="center" textRotation="90" wrapText="1"/>
    </xf>
    <xf numFmtId="3" fontId="16" fillId="7" borderId="9" xfId="0" applyNumberFormat="1" applyFont="1" applyFill="1" applyBorder="1" applyAlignment="1">
      <alignment horizontal="center" vertical="center" textRotation="90" wrapText="1"/>
    </xf>
    <xf numFmtId="37" fontId="52" fillId="21" borderId="78" xfId="0" applyNumberFormat="1" applyFont="1" applyFill="1" applyBorder="1" applyAlignment="1">
      <alignment horizontal="center" vertical="center"/>
    </xf>
    <xf numFmtId="37" fontId="52" fillId="21" borderId="84" xfId="0" applyNumberFormat="1" applyFont="1" applyFill="1" applyBorder="1" applyAlignment="1">
      <alignment horizontal="center" vertical="center"/>
    </xf>
    <xf numFmtId="184" fontId="52" fillId="0" borderId="0" xfId="0" applyNumberFormat="1" applyFont="1" applyBorder="1" applyAlignment="1">
      <alignment horizontal="center" vertical="center"/>
    </xf>
    <xf numFmtId="184" fontId="5" fillId="0" borderId="59" xfId="0" applyNumberFormat="1" applyFont="1" applyFill="1" applyBorder="1" applyAlignment="1">
      <alignment horizontal="center" vertical="center"/>
    </xf>
    <xf numFmtId="184" fontId="5" fillId="7" borderId="104" xfId="0" applyNumberFormat="1" applyFont="1" applyFill="1" applyBorder="1" applyAlignment="1">
      <alignment horizontal="center" vertical="center"/>
    </xf>
    <xf numFmtId="37" fontId="91" fillId="0" borderId="54" xfId="0" applyNumberFormat="1" applyFont="1" applyFill="1" applyBorder="1" applyAlignment="1">
      <alignment horizontal="left" vertical="center"/>
    </xf>
    <xf numFmtId="37" fontId="5" fillId="0" borderId="84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/>
    </xf>
    <xf numFmtId="37" fontId="16" fillId="0" borderId="0" xfId="0" applyNumberFormat="1" applyFont="1" applyFill="1" applyBorder="1" applyAlignment="1">
      <alignment horizontal="right" vertical="center"/>
    </xf>
    <xf numFmtId="37" fontId="52" fillId="0" borderId="54" xfId="0" applyNumberFormat="1" applyFont="1" applyFill="1" applyBorder="1" applyAlignment="1">
      <alignment horizontal="center" vertical="center"/>
    </xf>
    <xf numFmtId="3" fontId="100" fillId="0" borderId="53" xfId="0" applyNumberFormat="1" applyFont="1" applyFill="1" applyBorder="1" applyAlignment="1">
      <alignment horizontal="left" vertical="center" wrapText="1"/>
    </xf>
    <xf numFmtId="3" fontId="5" fillId="0" borderId="64" xfId="0" applyNumberFormat="1" applyFont="1" applyFill="1" applyBorder="1" applyAlignment="1">
      <alignment horizontal="center" vertical="center" wrapText="1"/>
    </xf>
    <xf numFmtId="3" fontId="16" fillId="0" borderId="0" xfId="0" applyNumberFormat="1" applyFont="1" applyFill="1" applyBorder="1" applyAlignment="1">
      <alignment vertical="center" wrapText="1"/>
    </xf>
    <xf numFmtId="3" fontId="5" fillId="0" borderId="79" xfId="0" applyNumberFormat="1" applyFont="1" applyFill="1" applyBorder="1" applyAlignment="1">
      <alignment horizontal="center" vertical="center" wrapText="1"/>
    </xf>
    <xf numFmtId="3" fontId="100" fillId="0" borderId="78" xfId="0" applyNumberFormat="1" applyFont="1" applyFill="1" applyBorder="1" applyAlignment="1">
      <alignment horizontal="left" vertical="center" wrapText="1"/>
    </xf>
    <xf numFmtId="3" fontId="5" fillId="0" borderId="90" xfId="0" applyNumberFormat="1" applyFont="1" applyFill="1" applyBorder="1" applyAlignment="1">
      <alignment horizontal="center" vertical="center" wrapText="1"/>
    </xf>
    <xf numFmtId="3" fontId="16" fillId="0" borderId="96" xfId="0" applyNumberFormat="1" applyFont="1" applyFill="1" applyBorder="1" applyAlignment="1">
      <alignment horizontal="left" vertical="center" wrapText="1"/>
    </xf>
    <xf numFmtId="184" fontId="16" fillId="0" borderId="0" xfId="0" applyNumberFormat="1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horizontal="left" vertical="center" wrapText="1"/>
    </xf>
    <xf numFmtId="3" fontId="5" fillId="0" borderId="0" xfId="0" applyNumberFormat="1" applyFont="1" applyFill="1" applyBorder="1" applyAlignment="1">
      <alignment horizontal="center"/>
    </xf>
    <xf numFmtId="184" fontId="16" fillId="30" borderId="0" xfId="0" applyNumberFormat="1" applyFont="1" applyFill="1" applyBorder="1" applyAlignment="1">
      <alignment horizontal="center"/>
    </xf>
    <xf numFmtId="184" fontId="16" fillId="30" borderId="0" xfId="0" applyNumberFormat="1" applyFont="1" applyFill="1" applyBorder="1" applyAlignment="1"/>
    <xf numFmtId="0" fontId="16" fillId="0" borderId="0" xfId="0" applyFont="1" applyBorder="1" applyAlignment="1">
      <alignment vertical="center" wrapText="1"/>
    </xf>
    <xf numFmtId="184" fontId="16" fillId="0" borderId="43" xfId="0" applyNumberFormat="1" applyFont="1" applyFill="1" applyBorder="1" applyAlignment="1"/>
    <xf numFmtId="184" fontId="16" fillId="17" borderId="34" xfId="0" applyNumberFormat="1" applyFont="1" applyFill="1" applyBorder="1" applyAlignment="1">
      <alignment horizontal="center" vertical="center"/>
    </xf>
    <xf numFmtId="184" fontId="16" fillId="17" borderId="40" xfId="0" applyNumberFormat="1" applyFont="1" applyFill="1" applyBorder="1" applyAlignment="1">
      <alignment horizontal="center" vertical="center"/>
    </xf>
    <xf numFmtId="184" fontId="19" fillId="0" borderId="43" xfId="0" applyNumberFormat="1" applyFont="1" applyFill="1" applyBorder="1"/>
    <xf numFmtId="184" fontId="16" fillId="17" borderId="45" xfId="0" applyNumberFormat="1" applyFont="1" applyFill="1" applyBorder="1" applyAlignment="1">
      <alignment horizontal="center" vertical="center" wrapText="1"/>
    </xf>
    <xf numFmtId="184" fontId="16" fillId="17" borderId="18" xfId="0" applyNumberFormat="1" applyFont="1" applyFill="1" applyBorder="1" applyAlignment="1">
      <alignment horizontal="center" vertical="center" wrapText="1"/>
    </xf>
    <xf numFmtId="3" fontId="16" fillId="17" borderId="18" xfId="0" applyNumberFormat="1" applyFont="1" applyFill="1" applyBorder="1" applyAlignment="1">
      <alignment horizontal="center" vertical="center" wrapText="1"/>
    </xf>
    <xf numFmtId="3" fontId="16" fillId="0" borderId="0" xfId="0" applyNumberFormat="1" applyFont="1" applyFill="1" applyBorder="1" applyAlignment="1">
      <alignment horizontal="center"/>
    </xf>
    <xf numFmtId="184" fontId="5" fillId="17" borderId="75" xfId="0" applyNumberFormat="1" applyFont="1" applyFill="1" applyBorder="1" applyAlignment="1">
      <alignment horizontal="center" vertical="center"/>
    </xf>
    <xf numFmtId="37" fontId="5" fillId="17" borderId="75" xfId="0" applyNumberFormat="1" applyFont="1" applyFill="1" applyBorder="1" applyAlignment="1">
      <alignment horizontal="center" vertical="center"/>
    </xf>
    <xf numFmtId="3" fontId="16" fillId="30" borderId="0" xfId="0" applyNumberFormat="1" applyFont="1" applyFill="1" applyBorder="1" applyAlignment="1">
      <alignment horizontal="center"/>
    </xf>
    <xf numFmtId="184" fontId="16" fillId="17" borderId="34" xfId="0" applyNumberFormat="1" applyFont="1" applyFill="1" applyBorder="1" applyAlignment="1">
      <alignment horizontal="right" vertical="center"/>
    </xf>
    <xf numFmtId="184" fontId="16" fillId="17" borderId="40" xfId="0" applyNumberFormat="1" applyFont="1" applyFill="1" applyBorder="1" applyAlignment="1">
      <alignment horizontal="right" vertical="center"/>
    </xf>
    <xf numFmtId="184" fontId="16" fillId="0" borderId="0" xfId="0" applyNumberFormat="1" applyFont="1" applyBorder="1" applyAlignment="1">
      <alignment horizontal="center"/>
    </xf>
    <xf numFmtId="3" fontId="16" fillId="0" borderId="0" xfId="0" applyNumberFormat="1" applyFont="1" applyBorder="1" applyAlignment="1">
      <alignment horizontal="center"/>
    </xf>
    <xf numFmtId="0" fontId="16" fillId="0" borderId="9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/>
    </xf>
    <xf numFmtId="3" fontId="16" fillId="25" borderId="34" xfId="0" applyNumberFormat="1" applyFont="1" applyFill="1" applyBorder="1" applyAlignment="1">
      <alignment horizontal="center" vertical="center" wrapText="1"/>
    </xf>
    <xf numFmtId="3" fontId="16" fillId="0" borderId="65" xfId="0" applyNumberFormat="1" applyFont="1" applyFill="1" applyBorder="1" applyAlignment="1">
      <alignment vertical="center" wrapText="1"/>
    </xf>
    <xf numFmtId="184" fontId="29" fillId="0" borderId="0" xfId="0" applyNumberFormat="1" applyFont="1" applyFill="1" applyAlignment="1">
      <alignment horizontal="center" vertical="center"/>
    </xf>
    <xf numFmtId="184" fontId="29" fillId="0" borderId="0" xfId="0" applyNumberFormat="1" applyFont="1"/>
    <xf numFmtId="3" fontId="82" fillId="0" borderId="65" xfId="0" applyNumberFormat="1" applyFont="1" applyFill="1" applyBorder="1" applyAlignment="1">
      <alignment horizontal="center"/>
    </xf>
    <xf numFmtId="3" fontId="5" fillId="0" borderId="34" xfId="0" applyNumberFormat="1" applyFont="1" applyFill="1" applyBorder="1" applyAlignment="1">
      <alignment horizontal="center"/>
    </xf>
    <xf numFmtId="3" fontId="5" fillId="0" borderId="40" xfId="0" applyNumberFormat="1" applyFont="1" applyFill="1" applyBorder="1" applyAlignment="1">
      <alignment horizontal="center"/>
    </xf>
    <xf numFmtId="3" fontId="5" fillId="0" borderId="41" xfId="0" applyNumberFormat="1" applyFont="1" applyFill="1" applyBorder="1" applyAlignment="1">
      <alignment horizontal="center"/>
    </xf>
    <xf numFmtId="3" fontId="101" fillId="25" borderId="16" xfId="0" applyNumberFormat="1" applyFont="1" applyFill="1" applyBorder="1" applyAlignment="1">
      <alignment horizontal="center" vertical="center" wrapText="1"/>
    </xf>
    <xf numFmtId="3" fontId="19" fillId="0" borderId="65" xfId="0" applyNumberFormat="1" applyFont="1" applyFill="1" applyBorder="1" applyAlignment="1"/>
    <xf numFmtId="3" fontId="102" fillId="0" borderId="0" xfId="0" applyNumberFormat="1" applyFont="1" applyFill="1" applyBorder="1" applyAlignment="1">
      <alignment horizontal="left"/>
    </xf>
    <xf numFmtId="3" fontId="16" fillId="0" borderId="34" xfId="0" applyNumberFormat="1" applyFont="1" applyFill="1" applyBorder="1" applyAlignment="1">
      <alignment horizontal="center"/>
    </xf>
    <xf numFmtId="3" fontId="16" fillId="0" borderId="40" xfId="0" applyNumberFormat="1" applyFont="1" applyFill="1" applyBorder="1" applyAlignment="1">
      <alignment horizontal="center"/>
    </xf>
    <xf numFmtId="3" fontId="16" fillId="0" borderId="41" xfId="0" applyNumberFormat="1" applyFont="1" applyFill="1" applyBorder="1" applyAlignment="1">
      <alignment horizontal="center"/>
    </xf>
    <xf numFmtId="3" fontId="101" fillId="25" borderId="35" xfId="0" applyNumberFormat="1" applyFont="1" applyFill="1" applyBorder="1" applyAlignment="1">
      <alignment horizontal="center" vertical="center" wrapText="1"/>
    </xf>
    <xf numFmtId="0" fontId="103" fillId="0" borderId="0" xfId="0" applyFont="1" applyFill="1" applyBorder="1" applyAlignment="1">
      <alignment horizontal="left"/>
    </xf>
    <xf numFmtId="3" fontId="16" fillId="0" borderId="34" xfId="0" applyNumberFormat="1" applyFont="1" applyFill="1" applyBorder="1" applyAlignment="1">
      <alignment horizontal="center" vertical="center" wrapText="1"/>
    </xf>
    <xf numFmtId="3" fontId="16" fillId="0" borderId="40" xfId="0" applyNumberFormat="1" applyFont="1" applyFill="1" applyBorder="1" applyAlignment="1">
      <alignment horizontal="center" vertical="center" wrapText="1"/>
    </xf>
    <xf numFmtId="3" fontId="16" fillId="0" borderId="41" xfId="0" applyNumberFormat="1" applyFont="1" applyFill="1" applyBorder="1" applyAlignment="1">
      <alignment horizontal="center" vertical="center" wrapText="1"/>
    </xf>
    <xf numFmtId="3" fontId="16" fillId="0" borderId="92" xfId="0" applyNumberFormat="1" applyFont="1" applyFill="1" applyBorder="1" applyAlignment="1">
      <alignment horizontal="center" vertical="center" wrapText="1"/>
    </xf>
    <xf numFmtId="184" fontId="102" fillId="0" borderId="0" xfId="0" applyNumberFormat="1" applyFont="1" applyFill="1" applyBorder="1" applyAlignment="1">
      <alignment vertical="center"/>
    </xf>
    <xf numFmtId="184" fontId="5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184" fontId="5" fillId="0" borderId="0" xfId="0" applyNumberFormat="1" applyFont="1" applyFill="1" applyBorder="1" applyAlignment="1"/>
    <xf numFmtId="184" fontId="5" fillId="0" borderId="0" xfId="1" applyNumberFormat="1" applyFont="1" applyFill="1" applyBorder="1" applyAlignment="1">
      <alignment horizontal="right" vertical="center"/>
    </xf>
    <xf numFmtId="3" fontId="101" fillId="25" borderId="18" xfId="0" applyNumberFormat="1" applyFont="1" applyFill="1" applyBorder="1" applyAlignment="1">
      <alignment horizontal="center" vertical="center" wrapText="1"/>
    </xf>
    <xf numFmtId="0" fontId="24" fillId="0" borderId="0" xfId="0" applyFont="1" applyBorder="1"/>
    <xf numFmtId="184" fontId="24" fillId="0" borderId="0" xfId="0" applyNumberFormat="1" applyFont="1" applyBorder="1"/>
    <xf numFmtId="3" fontId="5" fillId="6" borderId="0" xfId="0" applyNumberFormat="1" applyFont="1" applyFill="1" applyBorder="1" applyAlignment="1">
      <alignment vertical="center"/>
    </xf>
    <xf numFmtId="184" fontId="5" fillId="6" borderId="0" xfId="0" applyNumberFormat="1" applyFont="1" applyFill="1" applyBorder="1" applyAlignment="1">
      <alignment vertical="center"/>
    </xf>
    <xf numFmtId="184" fontId="5" fillId="6" borderId="0" xfId="0" applyNumberFormat="1" applyFont="1" applyFill="1" applyBorder="1" applyAlignment="1">
      <alignment horizontal="right"/>
    </xf>
    <xf numFmtId="184" fontId="5" fillId="6" borderId="0" xfId="1" applyNumberFormat="1" applyFont="1" applyFill="1" applyBorder="1" applyAlignment="1">
      <alignment horizontal="right" vertical="center"/>
    </xf>
    <xf numFmtId="3" fontId="5" fillId="6" borderId="0" xfId="0" applyNumberFormat="1" applyFont="1" applyFill="1" applyBorder="1" applyAlignment="1">
      <alignment horizontal="left" vertical="center"/>
    </xf>
    <xf numFmtId="3" fontId="5" fillId="6" borderId="0" xfId="0" applyNumberFormat="1" applyFont="1" applyFill="1" applyBorder="1" applyAlignment="1">
      <alignment horizontal="right" vertical="center"/>
    </xf>
    <xf numFmtId="0" fontId="5" fillId="31" borderId="34" xfId="0" applyFont="1" applyFill="1" applyBorder="1" applyAlignment="1">
      <alignment horizontal="center" vertical="center"/>
    </xf>
    <xf numFmtId="0" fontId="5" fillId="31" borderId="40" xfId="0" applyFont="1" applyFill="1" applyBorder="1" applyAlignment="1">
      <alignment horizontal="center" vertical="center"/>
    </xf>
    <xf numFmtId="0" fontId="5" fillId="31" borderId="41" xfId="0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right" vertical="center"/>
    </xf>
    <xf numFmtId="3" fontId="102" fillId="0" borderId="0" xfId="0" applyNumberFormat="1" applyFont="1" applyFill="1" applyBorder="1" applyAlignment="1">
      <alignment horizontal="center" vertical="center"/>
    </xf>
    <xf numFmtId="3" fontId="24" fillId="0" borderId="0" xfId="0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31" fillId="0" borderId="0" xfId="0" applyFont="1"/>
    <xf numFmtId="0" fontId="16" fillId="32" borderId="68" xfId="0" applyFont="1" applyFill="1" applyBorder="1" applyAlignment="1">
      <alignment horizontal="center" vertical="center" wrapText="1"/>
    </xf>
    <xf numFmtId="0" fontId="16" fillId="32" borderId="76" xfId="0" applyFont="1" applyFill="1" applyBorder="1" applyAlignment="1">
      <alignment horizontal="center" vertical="center" wrapText="1"/>
    </xf>
    <xf numFmtId="0" fontId="16" fillId="32" borderId="107" xfId="0" applyFont="1" applyFill="1" applyBorder="1" applyAlignment="1">
      <alignment horizontal="center" vertical="center" wrapText="1"/>
    </xf>
    <xf numFmtId="0" fontId="16" fillId="32" borderId="9" xfId="0" applyFont="1" applyFill="1" applyBorder="1" applyAlignment="1">
      <alignment horizontal="center" vertical="center" textRotation="90" wrapText="1"/>
    </xf>
    <xf numFmtId="3" fontId="16" fillId="32" borderId="9" xfId="0" applyNumberFormat="1" applyFont="1" applyFill="1" applyBorder="1" applyAlignment="1">
      <alignment horizontal="center" vertical="center" textRotation="90" wrapText="1"/>
    </xf>
    <xf numFmtId="0" fontId="16" fillId="32" borderId="38" xfId="0" applyFont="1" applyFill="1" applyBorder="1" applyAlignment="1">
      <alignment horizontal="center" vertical="center" textRotation="90" wrapText="1"/>
    </xf>
    <xf numFmtId="184" fontId="5" fillId="32" borderId="31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84" fontId="16" fillId="17" borderId="41" xfId="0" applyNumberFormat="1" applyFont="1" applyFill="1" applyBorder="1" applyAlignment="1">
      <alignment horizontal="center" vertical="center"/>
    </xf>
    <xf numFmtId="0" fontId="19" fillId="0" borderId="65" xfId="0" applyFont="1" applyFill="1" applyBorder="1"/>
    <xf numFmtId="0" fontId="19" fillId="0" borderId="0" xfId="0" applyFont="1" applyFill="1" applyBorder="1" applyAlignment="1">
      <alignment horizontal="center"/>
    </xf>
    <xf numFmtId="0" fontId="16" fillId="17" borderId="34" xfId="0" applyFont="1" applyFill="1" applyBorder="1" applyAlignment="1">
      <alignment horizontal="center" vertical="center" wrapText="1"/>
    </xf>
    <xf numFmtId="0" fontId="16" fillId="17" borderId="41" xfId="0" applyFont="1" applyFill="1" applyBorder="1" applyAlignment="1">
      <alignment horizontal="center" vertical="center" wrapText="1"/>
    </xf>
    <xf numFmtId="0" fontId="19" fillId="0" borderId="6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3" fontId="5" fillId="0" borderId="65" xfId="0" applyNumberFormat="1" applyFont="1" applyFill="1" applyBorder="1" applyAlignment="1">
      <alignment horizontal="center" vertical="center"/>
    </xf>
    <xf numFmtId="0" fontId="29" fillId="0" borderId="0" xfId="0" applyFont="1" applyFill="1"/>
    <xf numFmtId="3" fontId="82" fillId="0" borderId="0" xfId="0" applyNumberFormat="1" applyFont="1" applyFill="1" applyBorder="1" applyAlignment="1">
      <alignment horizontal="center"/>
    </xf>
    <xf numFmtId="184" fontId="16" fillId="17" borderId="41" xfId="0" applyNumberFormat="1" applyFont="1" applyFill="1" applyBorder="1" applyAlignment="1">
      <alignment horizontal="right" vertical="center"/>
    </xf>
    <xf numFmtId="3" fontId="16" fillId="0" borderId="65" xfId="0" applyNumberFormat="1" applyFont="1" applyFill="1" applyBorder="1" applyAlignment="1"/>
    <xf numFmtId="3" fontId="16" fillId="0" borderId="0" xfId="0" applyNumberFormat="1" applyFont="1" applyFill="1" applyBorder="1" applyAlignment="1"/>
    <xf numFmtId="0" fontId="16" fillId="13" borderId="9" xfId="0" applyFont="1" applyFill="1" applyBorder="1" applyAlignment="1">
      <alignment horizontal="center" vertical="center" wrapText="1"/>
    </xf>
    <xf numFmtId="3" fontId="16" fillId="4" borderId="9" xfId="0" applyNumberFormat="1" applyFont="1" applyFill="1" applyBorder="1" applyAlignment="1">
      <alignment horizontal="center" vertical="center" wrapText="1"/>
    </xf>
    <xf numFmtId="3" fontId="16" fillId="25" borderId="55" xfId="0" applyNumberFormat="1" applyFont="1" applyFill="1" applyBorder="1" applyAlignment="1">
      <alignment horizontal="center" vertical="center" wrapText="1"/>
    </xf>
    <xf numFmtId="3" fontId="16" fillId="25" borderId="75" xfId="0" applyNumberFormat="1" applyFont="1" applyFill="1" applyBorder="1" applyAlignment="1">
      <alignment horizontal="center" vertical="center" wrapText="1"/>
    </xf>
    <xf numFmtId="3" fontId="16" fillId="0" borderId="65" xfId="0" applyNumberFormat="1" applyFont="1" applyFill="1" applyBorder="1" applyAlignment="1">
      <alignment horizontal="center" vertical="center" wrapText="1"/>
    </xf>
    <xf numFmtId="3" fontId="16" fillId="13" borderId="9" xfId="0" applyNumberFormat="1" applyFont="1" applyFill="1" applyBorder="1" applyAlignment="1">
      <alignment horizontal="center" vertical="center" wrapText="1"/>
    </xf>
    <xf numFmtId="0" fontId="29" fillId="0" borderId="0" xfId="0" applyFont="1"/>
    <xf numFmtId="3" fontId="5" fillId="4" borderId="9" xfId="0" applyNumberFormat="1" applyFont="1" applyFill="1" applyBorder="1" applyAlignment="1">
      <alignment horizontal="center"/>
    </xf>
    <xf numFmtId="3" fontId="16" fillId="25" borderId="65" xfId="0" applyNumberFormat="1" applyFont="1" applyFill="1" applyBorder="1" applyAlignment="1">
      <alignment horizontal="center" vertical="center" wrapText="1"/>
    </xf>
    <xf numFmtId="3" fontId="16" fillId="25" borderId="43" xfId="0" applyNumberFormat="1" applyFont="1" applyFill="1" applyBorder="1" applyAlignment="1">
      <alignment horizontal="center" vertical="center" wrapText="1"/>
    </xf>
    <xf numFmtId="0" fontId="16" fillId="13" borderId="16" xfId="0" applyFont="1" applyFill="1" applyBorder="1" applyAlignment="1">
      <alignment horizontal="center" vertical="center" wrapText="1"/>
    </xf>
    <xf numFmtId="3" fontId="19" fillId="4" borderId="16" xfId="0" applyNumberFormat="1" applyFont="1" applyFill="1" applyBorder="1" applyAlignment="1">
      <alignment horizontal="center"/>
    </xf>
    <xf numFmtId="0" fontId="16" fillId="13" borderId="35" xfId="0" applyFont="1" applyFill="1" applyBorder="1" applyAlignment="1">
      <alignment horizontal="center" vertical="center" wrapText="1"/>
    </xf>
    <xf numFmtId="3" fontId="19" fillId="4" borderId="35" xfId="0" applyNumberFormat="1" applyFont="1" applyFill="1" applyBorder="1" applyAlignment="1">
      <alignment horizontal="center"/>
    </xf>
    <xf numFmtId="3" fontId="16" fillId="25" borderId="44" xfId="0" applyNumberFormat="1" applyFont="1" applyFill="1" applyBorder="1" applyAlignment="1">
      <alignment horizontal="center" vertical="center" wrapText="1"/>
    </xf>
    <xf numFmtId="3" fontId="16" fillId="25" borderId="45" xfId="0" applyNumberFormat="1" applyFont="1" applyFill="1" applyBorder="1" applyAlignment="1">
      <alignment horizontal="center" vertical="center" wrapText="1"/>
    </xf>
    <xf numFmtId="3" fontId="16" fillId="25" borderId="41" xfId="0" applyNumberFormat="1" applyFont="1" applyFill="1" applyBorder="1" applyAlignment="1">
      <alignment horizontal="center" vertical="center" wrapText="1"/>
    </xf>
    <xf numFmtId="3" fontId="5" fillId="25" borderId="34" xfId="0" applyNumberFormat="1" applyFont="1" applyFill="1" applyBorder="1" applyAlignment="1">
      <alignment horizontal="center"/>
    </xf>
    <xf numFmtId="3" fontId="5" fillId="25" borderId="41" xfId="0" applyNumberFormat="1" applyFont="1" applyFill="1" applyBorder="1" applyAlignment="1">
      <alignment horizontal="center"/>
    </xf>
    <xf numFmtId="3" fontId="5" fillId="0" borderId="65" xfId="0" applyNumberFormat="1" applyFont="1" applyFill="1" applyBorder="1" applyAlignment="1">
      <alignment horizontal="center"/>
    </xf>
    <xf numFmtId="0" fontId="16" fillId="13" borderId="18" xfId="0" applyFont="1" applyFill="1" applyBorder="1" applyAlignment="1">
      <alignment horizontal="center" vertical="center" wrapText="1"/>
    </xf>
    <xf numFmtId="3" fontId="19" fillId="4" borderId="18" xfId="0" applyNumberFormat="1" applyFont="1" applyFill="1" applyBorder="1" applyAlignment="1">
      <alignment horizontal="center"/>
    </xf>
    <xf numFmtId="184" fontId="59" fillId="0" borderId="0" xfId="1" applyNumberFormat="1" applyFont="1" applyFill="1" applyBorder="1"/>
    <xf numFmtId="3" fontId="5" fillId="31" borderId="9" xfId="0" applyNumberFormat="1" applyFont="1" applyFill="1" applyBorder="1" applyAlignment="1">
      <alignment horizontal="center" vertical="center"/>
    </xf>
    <xf numFmtId="184" fontId="5" fillId="33" borderId="39" xfId="0" applyNumberFormat="1" applyFont="1" applyFill="1" applyBorder="1" applyAlignment="1">
      <alignment horizontal="center" vertical="center"/>
    </xf>
    <xf numFmtId="184" fontId="33" fillId="0" borderId="0" xfId="0" applyNumberFormat="1" applyFont="1"/>
    <xf numFmtId="3" fontId="33" fillId="0" borderId="0" xfId="0" applyNumberFormat="1" applyFont="1"/>
    <xf numFmtId="0" fontId="16" fillId="0" borderId="88" xfId="0" applyFont="1" applyFill="1" applyBorder="1" applyAlignment="1">
      <alignment horizontal="center" vertical="center" wrapText="1"/>
    </xf>
    <xf numFmtId="0" fontId="16" fillId="0" borderId="73" xfId="0" applyFont="1" applyFill="1" applyBorder="1" applyAlignment="1">
      <alignment horizontal="center" vertical="center" wrapText="1"/>
    </xf>
    <xf numFmtId="0" fontId="16" fillId="0" borderId="80" xfId="0" applyFont="1" applyFill="1" applyBorder="1" applyAlignment="1">
      <alignment horizontal="center" vertical="center" wrapText="1"/>
    </xf>
    <xf numFmtId="184" fontId="52" fillId="27" borderId="72" xfId="1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left"/>
    </xf>
    <xf numFmtId="0" fontId="16" fillId="0" borderId="16" xfId="0" applyFont="1" applyFill="1" applyBorder="1" applyAlignment="1" quotePrefix="1">
      <alignment vertical="center" wrapText="1"/>
    </xf>
    <xf numFmtId="0" fontId="16" fillId="0" borderId="9" xfId="0" applyFont="1" applyFill="1" applyBorder="1" applyAlignment="1" quotePrefix="1">
      <alignment vertical="center" wrapText="1"/>
    </xf>
    <xf numFmtId="0" fontId="16" fillId="0" borderId="18" xfId="0" applyFont="1" applyFill="1" applyBorder="1" applyAlignment="1" quotePrefix="1">
      <alignment vertical="center" wrapText="1"/>
    </xf>
    <xf numFmtId="0" fontId="16" fillId="0" borderId="9" xfId="0" applyFont="1" applyFill="1" applyBorder="1" applyAlignment="1" quotePrefix="1">
      <alignment vertical="center"/>
    </xf>
    <xf numFmtId="0" fontId="16" fillId="0" borderId="0" xfId="0" applyFont="1" applyFill="1" applyAlignment="1" quotePrefix="1">
      <alignment vertical="center"/>
    </xf>
    <xf numFmtId="0" fontId="16" fillId="0" borderId="16" xfId="0" applyFont="1" applyFill="1" applyBorder="1" applyAlignment="1" quotePrefix="1">
      <alignment vertical="center"/>
    </xf>
    <xf numFmtId="0" fontId="5" fillId="0" borderId="9" xfId="0" applyFont="1" applyFill="1" applyBorder="1" applyAlignment="1" quotePrefix="1">
      <alignment vertical="center"/>
    </xf>
    <xf numFmtId="192" fontId="5" fillId="0" borderId="9" xfId="444" applyFont="1" applyFill="1" applyAlignment="1" quotePrefix="1">
      <alignment vertical="center"/>
    </xf>
    <xf numFmtId="0" fontId="5" fillId="0" borderId="34" xfId="0" applyFont="1" applyFill="1" applyBorder="1" applyAlignment="1" quotePrefix="1">
      <alignment vertical="center"/>
    </xf>
    <xf numFmtId="0" fontId="16" fillId="0" borderId="41" xfId="0" applyFont="1" applyFill="1" applyBorder="1" applyAlignment="1" quotePrefix="1">
      <alignment vertical="center"/>
    </xf>
    <xf numFmtId="3" fontId="5" fillId="0" borderId="92" xfId="0" applyNumberFormat="1" applyFont="1" applyFill="1" applyBorder="1" applyAlignment="1" quotePrefix="1">
      <alignment vertical="center"/>
    </xf>
    <xf numFmtId="192" fontId="16" fillId="0" borderId="9" xfId="444" applyFont="1" applyFill="1" applyAlignment="1" quotePrefix="1">
      <alignment vertical="center"/>
    </xf>
    <xf numFmtId="0" fontId="5" fillId="0" borderId="41" xfId="0" applyFont="1" applyFill="1" applyBorder="1" applyAlignment="1" quotePrefix="1">
      <alignment vertical="center"/>
    </xf>
    <xf numFmtId="0" fontId="5" fillId="0" borderId="16" xfId="0" applyFont="1" applyFill="1" applyBorder="1" applyAlignment="1" quotePrefix="1">
      <alignment vertical="center"/>
    </xf>
    <xf numFmtId="0" fontId="5" fillId="0" borderId="18" xfId="0" applyFont="1" applyFill="1" applyBorder="1" applyAlignment="1" quotePrefix="1">
      <alignment vertical="center"/>
    </xf>
    <xf numFmtId="184" fontId="16" fillId="0" borderId="18" xfId="0" applyNumberFormat="1" applyFont="1" applyFill="1" applyBorder="1" applyAlignment="1" quotePrefix="1">
      <alignment vertical="center"/>
    </xf>
    <xf numFmtId="3" fontId="16" fillId="0" borderId="9" xfId="0" applyNumberFormat="1" applyFont="1" applyBorder="1" applyAlignment="1" quotePrefix="1">
      <alignment vertical="center"/>
    </xf>
    <xf numFmtId="37" fontId="16" fillId="0" borderId="41" xfId="0" applyNumberFormat="1" applyFont="1" applyBorder="1" applyAlignment="1" quotePrefix="1">
      <alignment vertical="center"/>
    </xf>
    <xf numFmtId="0" fontId="16" fillId="0" borderId="9" xfId="0" applyFont="1" applyBorder="1" applyAlignment="1" quotePrefix="1">
      <alignment vertical="center"/>
    </xf>
    <xf numFmtId="192" fontId="16" fillId="0" borderId="9" xfId="444" applyFont="1" applyBorder="1" quotePrefix="1"/>
    <xf numFmtId="184" fontId="81" fillId="0" borderId="9" xfId="1" applyNumberFormat="1" applyFont="1" applyFill="1" applyBorder="1" applyAlignment="1" quotePrefix="1">
      <alignment horizontal="left"/>
    </xf>
    <xf numFmtId="0" fontId="16" fillId="6" borderId="16" xfId="0" applyFont="1" applyFill="1" applyBorder="1" applyAlignment="1" quotePrefix="1">
      <alignment vertical="center"/>
    </xf>
    <xf numFmtId="0" fontId="16" fillId="6" borderId="16" xfId="0" applyFont="1" applyFill="1" applyBorder="1" applyAlignment="1" quotePrefix="1">
      <alignment horizontal="left" vertical="center"/>
    </xf>
    <xf numFmtId="0" fontId="82" fillId="18" borderId="9" xfId="0" applyFont="1" applyFill="1" applyBorder="1" applyAlignment="1" quotePrefix="1">
      <alignment horizontal="left" vertical="center"/>
    </xf>
    <xf numFmtId="0" fontId="82" fillId="18" borderId="9" xfId="0" applyFont="1" applyFill="1" applyBorder="1" applyAlignment="1" quotePrefix="1">
      <alignment horizontal="left"/>
    </xf>
    <xf numFmtId="0" fontId="6" fillId="0" borderId="1" xfId="0" applyFont="1" applyFill="1" applyBorder="1" applyAlignment="1" quotePrefix="1">
      <alignment horizontal="center" vertical="center" wrapText="1"/>
    </xf>
  </cellXfs>
  <cellStyles count="48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60% - Accent1 2" xfId="49"/>
    <cellStyle name="60% - Accent2 2" xfId="50"/>
    <cellStyle name="60% - Accent3 2" xfId="51"/>
    <cellStyle name="60% - Accent4 2" xfId="52"/>
    <cellStyle name="60% - Accent5 2" xfId="53"/>
    <cellStyle name="60% - Accent6 2" xfId="54"/>
    <cellStyle name="Brand Default" xfId="55"/>
    <cellStyle name="Brand Subtitle with Underline" xfId="56"/>
    <cellStyle name="čárky 2" xfId="57"/>
    <cellStyle name="čárky 2 2" xfId="58"/>
    <cellStyle name="čárky 3" xfId="59"/>
    <cellStyle name="Column 1" xfId="60"/>
    <cellStyle name="Column 2" xfId="61"/>
    <cellStyle name="Column 3" xfId="62"/>
    <cellStyle name="Comma 10" xfId="63"/>
    <cellStyle name="Comma 10 2" xfId="64"/>
    <cellStyle name="Comma 10 2 2" xfId="65"/>
    <cellStyle name="Comma 10 3" xfId="66"/>
    <cellStyle name="Comma 11" xfId="67"/>
    <cellStyle name="Comma 11 2" xfId="68"/>
    <cellStyle name="Comma 11 2 2" xfId="69"/>
    <cellStyle name="Comma 11 3" xfId="70"/>
    <cellStyle name="Comma 12" xfId="71"/>
    <cellStyle name="Comma 12 2" xfId="72"/>
    <cellStyle name="Comma 13" xfId="73"/>
    <cellStyle name="Comma 13 2" xfId="74"/>
    <cellStyle name="Comma 14" xfId="75"/>
    <cellStyle name="Comma 14 2" xfId="76"/>
    <cellStyle name="Comma 14 2 2" xfId="77"/>
    <cellStyle name="Comma 14 2 2 2" xfId="78"/>
    <cellStyle name="Comma 14 2 3" xfId="79"/>
    <cellStyle name="Comma 14 3" xfId="80"/>
    <cellStyle name="Comma 15" xfId="81"/>
    <cellStyle name="Comma 15 2" xfId="82"/>
    <cellStyle name="Comma 16" xfId="83"/>
    <cellStyle name="Comma 16 2" xfId="84"/>
    <cellStyle name="Comma 17" xfId="85"/>
    <cellStyle name="Comma 17 2" xfId="86"/>
    <cellStyle name="Comma 18" xfId="87"/>
    <cellStyle name="Comma 18 2" xfId="88"/>
    <cellStyle name="Comma 19" xfId="89"/>
    <cellStyle name="Comma 19 2" xfId="90"/>
    <cellStyle name="Comma 2" xfId="91"/>
    <cellStyle name="Comma 2 10" xfId="92"/>
    <cellStyle name="Comma 2 10 2" xfId="93"/>
    <cellStyle name="Comma 2 10 2 2" xfId="94"/>
    <cellStyle name="Comma 2 11" xfId="95"/>
    <cellStyle name="Comma 2 12" xfId="96"/>
    <cellStyle name="Comma 2 13" xfId="97"/>
    <cellStyle name="Comma 2 14" xfId="98"/>
    <cellStyle name="Comma 2 15" xfId="99"/>
    <cellStyle name="Comma 2 16" xfId="100"/>
    <cellStyle name="Comma 2 16 2" xfId="101"/>
    <cellStyle name="Comma 2 16 3" xfId="102"/>
    <cellStyle name="Comma 2 16 4" xfId="103"/>
    <cellStyle name="Comma 2 16 5" xfId="104"/>
    <cellStyle name="Comma 2 17" xfId="105"/>
    <cellStyle name="Comma 2 18" xfId="106"/>
    <cellStyle name="Comma 2 19" xfId="107"/>
    <cellStyle name="Comma 2 19 2" xfId="108"/>
    <cellStyle name="Comma 2 2" xfId="109"/>
    <cellStyle name="Comma 2 2 2" xfId="110"/>
    <cellStyle name="Comma 2 2 2 2" xfId="111"/>
    <cellStyle name="Comma 2 2 2 2 2" xfId="112"/>
    <cellStyle name="Comma 2 2 2 2 2 2" xfId="113"/>
    <cellStyle name="Comma 2 2 2 2 3" xfId="114"/>
    <cellStyle name="Comma 2 2 2 3" xfId="115"/>
    <cellStyle name="Comma 2 2 2 3 2" xfId="116"/>
    <cellStyle name="Comma 2 2 2 4" xfId="117"/>
    <cellStyle name="Comma 2 2 2 4 2" xfId="118"/>
    <cellStyle name="Comma 2 2 3" xfId="119"/>
    <cellStyle name="Comma 2 2 3 2" xfId="120"/>
    <cellStyle name="Comma 2 2 4" xfId="121"/>
    <cellStyle name="Comma 2 2 4 2" xfId="122"/>
    <cellStyle name="Comma 2 2 4 2 2" xfId="123"/>
    <cellStyle name="Comma 2 2 4 3" xfId="124"/>
    <cellStyle name="Comma 2 2 4 3 2" xfId="125"/>
    <cellStyle name="Comma 2 2 40" xfId="126"/>
    <cellStyle name="Comma 2 2 40 2" xfId="127"/>
    <cellStyle name="Comma 2 2 5" xfId="128"/>
    <cellStyle name="Comma 2 2 5 2" xfId="129"/>
    <cellStyle name="Comma 2 2 5 2 2" xfId="130"/>
    <cellStyle name="Comma 2 2 5 2 2 2" xfId="131"/>
    <cellStyle name="Comma 2 2 5 3" xfId="132"/>
    <cellStyle name="Comma 2 2 5 3 2" xfId="133"/>
    <cellStyle name="Comma 2 2 6" xfId="134"/>
    <cellStyle name="Comma 2 2 6 2" xfId="135"/>
    <cellStyle name="Comma 2 3" xfId="136"/>
    <cellStyle name="Comma 2 3 2" xfId="137"/>
    <cellStyle name="Comma 2 3 2 2" xfId="138"/>
    <cellStyle name="Comma 2 3 2 2 2" xfId="139"/>
    <cellStyle name="Comma 2 3 2 2 2 2" xfId="140"/>
    <cellStyle name="Comma 2 3 2 2 3" xfId="141"/>
    <cellStyle name="Comma 2 3 2 3" xfId="142"/>
    <cellStyle name="Comma 2 3 2 3 2" xfId="143"/>
    <cellStyle name="Comma 2 3 3" xfId="144"/>
    <cellStyle name="Comma 2 3 3 2" xfId="145"/>
    <cellStyle name="Comma 2 3 3 3" xfId="146"/>
    <cellStyle name="Comma 2 3 4" xfId="147"/>
    <cellStyle name="Comma 2 3 4 2" xfId="148"/>
    <cellStyle name="Comma 2 3 4 2 2" xfId="149"/>
    <cellStyle name="Comma 2 4" xfId="150"/>
    <cellStyle name="Comma 2 4 2" xfId="151"/>
    <cellStyle name="Comma 2 4 2 2" xfId="152"/>
    <cellStyle name="Comma 2 4 2 2 2" xfId="153"/>
    <cellStyle name="Comma 2 4 2 3" xfId="154"/>
    <cellStyle name="Comma 2 4 2 3 2" xfId="155"/>
    <cellStyle name="Comma 2 4 2 4" xfId="156"/>
    <cellStyle name="Comma 2 4 3" xfId="157"/>
    <cellStyle name="Comma 2 4 3 2" xfId="158"/>
    <cellStyle name="Comma 2 4 3 3" xfId="159"/>
    <cellStyle name="Comma 2 4 4" xfId="160"/>
    <cellStyle name="Comma 2 4 4 2" xfId="161"/>
    <cellStyle name="Comma 2 4 4 2 2" xfId="162"/>
    <cellStyle name="Comma 2 5" xfId="163"/>
    <cellStyle name="Comma 2 5 2" xfId="164"/>
    <cellStyle name="Comma 2 5 2 2" xfId="165"/>
    <cellStyle name="Comma 2 5 3" xfId="166"/>
    <cellStyle name="Comma 2 5 3 2" xfId="167"/>
    <cellStyle name="Comma 2 5 3 3" xfId="168"/>
    <cellStyle name="Comma 2 5 4" xfId="169"/>
    <cellStyle name="Comma 2 6" xfId="170"/>
    <cellStyle name="Comma 2 6 2" xfId="171"/>
    <cellStyle name="Comma 2 6 2 2" xfId="172"/>
    <cellStyle name="Comma 2 6 2 2 2" xfId="173"/>
    <cellStyle name="Comma 2 6 2 3" xfId="174"/>
    <cellStyle name="Comma 2 6 3" xfId="175"/>
    <cellStyle name="Comma 2 6 3 2" xfId="176"/>
    <cellStyle name="Comma 2 7" xfId="177"/>
    <cellStyle name="Comma 2 7 2" xfId="178"/>
    <cellStyle name="Comma 2 7 2 2" xfId="179"/>
    <cellStyle name="Comma 2 8" xfId="180"/>
    <cellStyle name="Comma 2 8 2" xfId="181"/>
    <cellStyle name="Comma 2 9" xfId="182"/>
    <cellStyle name="Comma 2 9 2" xfId="183"/>
    <cellStyle name="Comma 2 9 2 2" xfId="184"/>
    <cellStyle name="Comma 2 9 3" xfId="185"/>
    <cellStyle name="Comma 2 9 3 2" xfId="186"/>
    <cellStyle name="Comma 2_El - Amort manag Final ok" xfId="187"/>
    <cellStyle name="Comma 20" xfId="188"/>
    <cellStyle name="Comma 20 2" xfId="189"/>
    <cellStyle name="Comma 21" xfId="190"/>
    <cellStyle name="Comma 21 2" xfId="191"/>
    <cellStyle name="Comma 22" xfId="192"/>
    <cellStyle name="Comma 22 2" xfId="193"/>
    <cellStyle name="Comma 23" xfId="194"/>
    <cellStyle name="Comma 23 2" xfId="195"/>
    <cellStyle name="Comma 24" xfId="196"/>
    <cellStyle name="Comma 24 2" xfId="197"/>
    <cellStyle name="Comma 25" xfId="198"/>
    <cellStyle name="Comma 25 2" xfId="199"/>
    <cellStyle name="Comma 26" xfId="200"/>
    <cellStyle name="Comma 26 2" xfId="201"/>
    <cellStyle name="Comma 27" xfId="202"/>
    <cellStyle name="Comma 27 2" xfId="203"/>
    <cellStyle name="Comma 28" xfId="204"/>
    <cellStyle name="Comma 28 2" xfId="205"/>
    <cellStyle name="Comma 29" xfId="206"/>
    <cellStyle name="Comma 29 2" xfId="207"/>
    <cellStyle name="Comma 3" xfId="208"/>
    <cellStyle name="Comma 3 10" xfId="209"/>
    <cellStyle name="Comma 3 10 2" xfId="210"/>
    <cellStyle name="Comma 3 11" xfId="211"/>
    <cellStyle name="Comma 3 11 2" xfId="212"/>
    <cellStyle name="Comma 3 2" xfId="213"/>
    <cellStyle name="Comma 3 2 2" xfId="214"/>
    <cellStyle name="Comma 3 2 2 2" xfId="215"/>
    <cellStyle name="Comma 3 2 2 2 2" xfId="216"/>
    <cellStyle name="Comma 3 2 2 3" xfId="217"/>
    <cellStyle name="Comma 3 2 2 3 2" xfId="218"/>
    <cellStyle name="Comma 3 2 2 4" xfId="219"/>
    <cellStyle name="Comma 3 2 3" xfId="220"/>
    <cellStyle name="Comma 3 2 3 2" xfId="221"/>
    <cellStyle name="Comma 3 2 3 2 2" xfId="222"/>
    <cellStyle name="Comma 3 2 3 3" xfId="223"/>
    <cellStyle name="Comma 3 2 3 3 2" xfId="224"/>
    <cellStyle name="Comma 3 2 4" xfId="225"/>
    <cellStyle name="Comma 3 2 4 2" xfId="226"/>
    <cellStyle name="Comma 3 3" xfId="227"/>
    <cellStyle name="Comma 3 3 2" xfId="228"/>
    <cellStyle name="Comma 3 3 2 2" xfId="229"/>
    <cellStyle name="Comma 3 3 3" xfId="230"/>
    <cellStyle name="Comma 3 3 3 2" xfId="231"/>
    <cellStyle name="Comma 3 4" xfId="232"/>
    <cellStyle name="Comma 3 4 2" xfId="233"/>
    <cellStyle name="Comma 3 4 2 2" xfId="234"/>
    <cellStyle name="Comma 3 4 3" xfId="235"/>
    <cellStyle name="Comma 3 4 3 2" xfId="236"/>
    <cellStyle name="Comma 3 5" xfId="237"/>
    <cellStyle name="Comma 3 5 2" xfId="238"/>
    <cellStyle name="Comma 3 5 2 2" xfId="239"/>
    <cellStyle name="Comma 3 5 3" xfId="240"/>
    <cellStyle name="Comma 3 5 3 2" xfId="241"/>
    <cellStyle name="Comma 3 6" xfId="242"/>
    <cellStyle name="Comma 3 6 2" xfId="243"/>
    <cellStyle name="Comma 3 6 2 2" xfId="244"/>
    <cellStyle name="Comma 3 7" xfId="245"/>
    <cellStyle name="Comma 3 8" xfId="246"/>
    <cellStyle name="Comma 3 8 2" xfId="247"/>
    <cellStyle name="Comma 3 9" xfId="248"/>
    <cellStyle name="Comma 30" xfId="249"/>
    <cellStyle name="Comma 30 2" xfId="250"/>
    <cellStyle name="Comma 31" xfId="251"/>
    <cellStyle name="Comma 31 2" xfId="252"/>
    <cellStyle name="Comma 32" xfId="253"/>
    <cellStyle name="Comma 32 2" xfId="254"/>
    <cellStyle name="Comma 33" xfId="255"/>
    <cellStyle name="Comma 33 2" xfId="256"/>
    <cellStyle name="Comma 34" xfId="257"/>
    <cellStyle name="Comma 34 2" xfId="258"/>
    <cellStyle name="Comma 35" xfId="259"/>
    <cellStyle name="Comma 35 2" xfId="260"/>
    <cellStyle name="Comma 36" xfId="261"/>
    <cellStyle name="Comma 36 2" xfId="262"/>
    <cellStyle name="Comma 37" xfId="263"/>
    <cellStyle name="Comma 37 2" xfId="264"/>
    <cellStyle name="Comma 38" xfId="265"/>
    <cellStyle name="Comma 38 2" xfId="266"/>
    <cellStyle name="Comma 39" xfId="267"/>
    <cellStyle name="Comma 39 2" xfId="268"/>
    <cellStyle name="Comma 4" xfId="269"/>
    <cellStyle name="Comma 4 2" xfId="270"/>
    <cellStyle name="Comma 4 2 2" xfId="271"/>
    <cellStyle name="Comma 4 2 2 2" xfId="272"/>
    <cellStyle name="Comma 4 2 2 2 2" xfId="273"/>
    <cellStyle name="Comma 4 2 2 3" xfId="274"/>
    <cellStyle name="Comma 4 2 2 3 2" xfId="275"/>
    <cellStyle name="Comma 4 2 3" xfId="276"/>
    <cellStyle name="Comma 4 2 3 2" xfId="277"/>
    <cellStyle name="Comma 4 2 4" xfId="278"/>
    <cellStyle name="Comma 4 3" xfId="279"/>
    <cellStyle name="Comma 4 3 2" xfId="280"/>
    <cellStyle name="Comma 4 3 3" xfId="281"/>
    <cellStyle name="Comma 4 3 3 2" xfId="282"/>
    <cellStyle name="Comma 4 3 3 2 2" xfId="283"/>
    <cellStyle name="Comma 4 3 3 2 2 2" xfId="284"/>
    <cellStyle name="Comma 4 3 3 2 2 2 2" xfId="285"/>
    <cellStyle name="Comma 4 3 3 2 2 3" xfId="286"/>
    <cellStyle name="Comma 4 3 3 2 3" xfId="287"/>
    <cellStyle name="Comma 4 3 3 2 3 2" xfId="288"/>
    <cellStyle name="Comma 4 3 3 3" xfId="289"/>
    <cellStyle name="Comma 4 3 3 4" xfId="290"/>
    <cellStyle name="Comma 4 3 4" xfId="291"/>
    <cellStyle name="Comma 4 3 4 2" xfId="292"/>
    <cellStyle name="Comma 4 3 4 2 2" xfId="293"/>
    <cellStyle name="Comma 4 3 4 3" xfId="294"/>
    <cellStyle name="Comma 4 3 4 3 2" xfId="295"/>
    <cellStyle name="Comma 4 3 4 4" xfId="296"/>
    <cellStyle name="Comma 4 3 5" xfId="297"/>
    <cellStyle name="Comma 4 3 5 2" xfId="298"/>
    <cellStyle name="Comma 4 3 6" xfId="299"/>
    <cellStyle name="Comma 4 4" xfId="300"/>
    <cellStyle name="Comma 4 4 2" xfId="301"/>
    <cellStyle name="Comma 4 4 2 2" xfId="302"/>
    <cellStyle name="Comma 4 4 2 2 2" xfId="303"/>
    <cellStyle name="Comma 4 4 2 3" xfId="304"/>
    <cellStyle name="Comma 4 4 2 3 2" xfId="305"/>
    <cellStyle name="Comma 4 4 3" xfId="306"/>
    <cellStyle name="Comma 4 4 3 2" xfId="307"/>
    <cellStyle name="Comma 4 4 4" xfId="308"/>
    <cellStyle name="Comma 4 5" xfId="309"/>
    <cellStyle name="Comma 4 5 2" xfId="310"/>
    <cellStyle name="Comma 4 5 2 2" xfId="311"/>
    <cellStyle name="Comma 4 5 3" xfId="312"/>
    <cellStyle name="Comma 4 5 3 2" xfId="313"/>
    <cellStyle name="Comma 4 6" xfId="314"/>
    <cellStyle name="Comma 4 6 2" xfId="315"/>
    <cellStyle name="Comma 4 6 2 2" xfId="316"/>
    <cellStyle name="Comma 4 6 3" xfId="317"/>
    <cellStyle name="Comma 4 7" xfId="318"/>
    <cellStyle name="Comma 4 7 2" xfId="319"/>
    <cellStyle name="Comma 4 8" xfId="320"/>
    <cellStyle name="Comma 40" xfId="321"/>
    <cellStyle name="Comma 40 2" xfId="322"/>
    <cellStyle name="Comma 41" xfId="323"/>
    <cellStyle name="Comma 41 2" xfId="324"/>
    <cellStyle name="Comma 42" xfId="325"/>
    <cellStyle name="Comma 42 2" xfId="326"/>
    <cellStyle name="Comma 43" xfId="327"/>
    <cellStyle name="Comma 43 2" xfId="328"/>
    <cellStyle name="Comma 44" xfId="329"/>
    <cellStyle name="Comma 44 2" xfId="330"/>
    <cellStyle name="Comma 5" xfId="331"/>
    <cellStyle name="Comma 5 2" xfId="332"/>
    <cellStyle name="Comma 5 2 2" xfId="333"/>
    <cellStyle name="Comma 5 2 3" xfId="334"/>
    <cellStyle name="Comma 5 3" xfId="335"/>
    <cellStyle name="Comma 5 3 2" xfId="336"/>
    <cellStyle name="Comma 5 3 2 2" xfId="337"/>
    <cellStyle name="Comma 5 3 3" xfId="338"/>
    <cellStyle name="Comma 5 3 3 2" xfId="339"/>
    <cellStyle name="Comma 5 4" xfId="340"/>
    <cellStyle name="Comma 5 5" xfId="341"/>
    <cellStyle name="Comma 5 5 2" xfId="342"/>
    <cellStyle name="Comma 6" xfId="343"/>
    <cellStyle name="Comma 6 2" xfId="344"/>
    <cellStyle name="Comma 6 2 2" xfId="345"/>
    <cellStyle name="Comma 6 2 3" xfId="346"/>
    <cellStyle name="Comma 6 2 3 2" xfId="347"/>
    <cellStyle name="Comma 6 2 3 2 2" xfId="348"/>
    <cellStyle name="Comma 6 2 3 3" xfId="349"/>
    <cellStyle name="Comma 6 2 4" xfId="350"/>
    <cellStyle name="Comma 6 2 4 2" xfId="351"/>
    <cellStyle name="Comma 6 2 5" xfId="352"/>
    <cellStyle name="Comma 6 3" xfId="353"/>
    <cellStyle name="Comma 6 3 2" xfId="354"/>
    <cellStyle name="Comma 6 3 2 2" xfId="355"/>
    <cellStyle name="Comma 6 3 3" xfId="356"/>
    <cellStyle name="Comma 6 3 3 2" xfId="357"/>
    <cellStyle name="Comma 6 4" xfId="358"/>
    <cellStyle name="Comma 6 4 2" xfId="359"/>
    <cellStyle name="Comma 7" xfId="360"/>
    <cellStyle name="Comma 7 2" xfId="361"/>
    <cellStyle name="Comma 7 2 2" xfId="362"/>
    <cellStyle name="Comma 7 3" xfId="363"/>
    <cellStyle name="Comma 7 3 2" xfId="364"/>
    <cellStyle name="Comma 7 4" xfId="365"/>
    <cellStyle name="Comma 8" xfId="366"/>
    <cellStyle name="Comma 8 2" xfId="367"/>
    <cellStyle name="Comma 8 2 2" xfId="368"/>
    <cellStyle name="Comma 9" xfId="369"/>
    <cellStyle name="Comma 9 2" xfId="370"/>
    <cellStyle name="Euro" xfId="371"/>
    <cellStyle name="Ezres_All substation_10" xfId="372"/>
    <cellStyle name="Good 3" xfId="373"/>
    <cellStyle name="Hyperlink 2" xfId="374"/>
    <cellStyle name="Input%" xfId="375"/>
    <cellStyle name="Input.2" xfId="376"/>
    <cellStyle name="InputB" xfId="377"/>
    <cellStyle name="InputC" xfId="378"/>
    <cellStyle name="Neutral 2" xfId="379"/>
    <cellStyle name="Normal 10" xfId="380"/>
    <cellStyle name="Normal 10 2" xfId="381"/>
    <cellStyle name="Normal 11" xfId="382"/>
    <cellStyle name="Normal 12" xfId="383"/>
    <cellStyle name="Normal 13" xfId="384"/>
    <cellStyle name="Normal 13 2" xfId="385"/>
    <cellStyle name="Normal 14" xfId="386"/>
    <cellStyle name="Normal 14 2" xfId="387"/>
    <cellStyle name="Normal 14 3" xfId="388"/>
    <cellStyle name="Normal 15" xfId="389"/>
    <cellStyle name="Normal 16" xfId="390"/>
    <cellStyle name="Normal 17" xfId="391"/>
    <cellStyle name="Normal 18" xfId="392"/>
    <cellStyle name="Normal 18 2" xfId="393"/>
    <cellStyle name="Normal 19" xfId="394"/>
    <cellStyle name="Normal 2" xfId="395"/>
    <cellStyle name="Normal 2 10" xfId="396"/>
    <cellStyle name="Normal 2 2" xfId="397"/>
    <cellStyle name="Normal 2 2 2" xfId="398"/>
    <cellStyle name="Normal 2 2 2 2" xfId="399"/>
    <cellStyle name="Normal 2 2 3" xfId="400"/>
    <cellStyle name="Normal 2 3" xfId="401"/>
    <cellStyle name="Normal 2 3 2" xfId="402"/>
    <cellStyle name="Normal 2 3 2 2" xfId="403"/>
    <cellStyle name="Normal 2 3 3" xfId="404"/>
    <cellStyle name="Normal 2 4" xfId="405"/>
    <cellStyle name="Normal 2 4 2" xfId="406"/>
    <cellStyle name="Normal 2 4 2 2" xfId="407"/>
    <cellStyle name="Normal 2 4 3" xfId="408"/>
    <cellStyle name="Normal 2 5" xfId="409"/>
    <cellStyle name="Normal 2 5 2" xfId="410"/>
    <cellStyle name="Normal 2 6" xfId="411"/>
    <cellStyle name="Normal 20" xfId="412"/>
    <cellStyle name="Normal 3" xfId="413"/>
    <cellStyle name="Normal 3 2" xfId="414"/>
    <cellStyle name="Normal 3 2 2" xfId="415"/>
    <cellStyle name="Normal 3 2 2 2" xfId="416"/>
    <cellStyle name="Normal 3 2 2 3" xfId="417"/>
    <cellStyle name="Normal 3 2 3" xfId="418"/>
    <cellStyle name="Normal 3 2 4" xfId="419"/>
    <cellStyle name="Normal 3 3" xfId="420"/>
    <cellStyle name="Normal 3 3 2" xfId="421"/>
    <cellStyle name="Normal 3 3 3" xfId="422"/>
    <cellStyle name="Normal 3 3 4" xfId="423"/>
    <cellStyle name="Normal 3 4" xfId="424"/>
    <cellStyle name="Normal 3 4 2" xfId="425"/>
    <cellStyle name="Normal 3 5" xfId="426"/>
    <cellStyle name="Normal 3 6" xfId="427"/>
    <cellStyle name="Normal 4" xfId="428"/>
    <cellStyle name="Normal 4 2" xfId="429"/>
    <cellStyle name="Normal 4 2 2" xfId="430"/>
    <cellStyle name="Normal 5" xfId="431"/>
    <cellStyle name="Normal 5 2" xfId="432"/>
    <cellStyle name="Normal 5 2 2" xfId="433"/>
    <cellStyle name="Normal 5 3" xfId="434"/>
    <cellStyle name="Normal 5 4" xfId="435"/>
    <cellStyle name="Normal 6" xfId="436"/>
    <cellStyle name="Normal 6 2" xfId="437"/>
    <cellStyle name="Normal 6 3" xfId="438"/>
    <cellStyle name="Normal 7" xfId="439"/>
    <cellStyle name="Normal 8" xfId="440"/>
    <cellStyle name="Normal 8 2" xfId="441"/>
    <cellStyle name="Normal 8 5" xfId="442"/>
    <cellStyle name="Normal 9" xfId="443"/>
    <cellStyle name="Normal_20_2" xfId="444"/>
    <cellStyle name="Normál_All substation_10" xfId="445"/>
    <cellStyle name="Normal_Sheet1" xfId="446"/>
    <cellStyle name="normální 2" xfId="447"/>
    <cellStyle name="Normální 2 2" xfId="448"/>
    <cellStyle name="normální 3" xfId="449"/>
    <cellStyle name="normální 4" xfId="450"/>
    <cellStyle name="normální 5" xfId="451"/>
    <cellStyle name="normální 6" xfId="452"/>
    <cellStyle name="normální 7" xfId="453"/>
    <cellStyle name="normální_development of ss  bilances template 35kV" xfId="454"/>
    <cellStyle name="Note 2" xfId="455"/>
    <cellStyle name="NumC1" xfId="456"/>
    <cellStyle name="NumC2" xfId="457"/>
    <cellStyle name="Page header" xfId="458"/>
    <cellStyle name="Percent 2" xfId="459"/>
    <cellStyle name="Percent 2 2" xfId="460"/>
    <cellStyle name="Percent 2 2 2" xfId="461"/>
    <cellStyle name="Percent 2 2 2 2" xfId="462"/>
    <cellStyle name="Percent 2 2 3" xfId="463"/>
    <cellStyle name="Percent 3" xfId="464"/>
    <cellStyle name="Percent 3 2" xfId="465"/>
    <cellStyle name="Percent 3 2 2" xfId="466"/>
    <cellStyle name="Percent 3 3" xfId="467"/>
    <cellStyle name="Percent 3 3 2" xfId="468"/>
    <cellStyle name="Percent 3 4" xfId="469"/>
    <cellStyle name="Percent 4" xfId="470"/>
    <cellStyle name="Percent 4 2" xfId="471"/>
    <cellStyle name="Percent 4 3" xfId="472"/>
    <cellStyle name="Percent 4 4" xfId="473"/>
    <cellStyle name="Percent 5" xfId="474"/>
    <cellStyle name="Percent 6" xfId="475"/>
    <cellStyle name="Percent 7" xfId="476"/>
    <cellStyle name="Percent2" xfId="477"/>
    <cellStyle name="procent 2" xfId="478"/>
    <cellStyle name="procent 3" xfId="479"/>
    <cellStyle name="procent 4" xfId="480"/>
    <cellStyle name="procent 5" xfId="481"/>
    <cellStyle name="Smart Percent" xfId="482"/>
    <cellStyle name="Správně" xfId="483"/>
    <cellStyle name="Styl 1" xfId="484"/>
    <cellStyle name="Style 1" xfId="485"/>
    <cellStyle name="Table header" xfId="486"/>
    <cellStyle name="Title 2" xfId="487"/>
    <cellStyle name="Unit" xfId="488"/>
  </cellStyles>
  <tableStyles count="0" defaultPivotStyle="PivotStyleLight16"/>
  <colors>
    <mruColors>
      <color rgb="00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4.xml"/><Relationship Id="rId24" Type="http://schemas.openxmlformats.org/officeDocument/2006/relationships/externalLink" Target="externalLinks/externalLink3.xml"/><Relationship Id="rId23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FIERZA WATER LEVEL DURING 2024 COMPARED TO HISTORICAL MINIMUM, MAXIMUM, AND AVERAGE (m)</a:t>
            </a:r>
            <a:endParaRPr lang="en-US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'Fierza Level 2024'!$A$39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layout>
                <c:manualLayout>
                  <c:x val="-0.0296025995420786"/>
                  <c:y val="-0.026862569598155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2024'!$B$38:$M$38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2024'!$B$39:$M$39</c:f>
              <c:numCache>
                <c:formatCode>0.00</c:formatCode>
                <c:ptCount val="12"/>
                <c:pt idx="0">
                  <c:v>286.5</c:v>
                </c:pt>
                <c:pt idx="1">
                  <c:v>287.41</c:v>
                </c:pt>
                <c:pt idx="2">
                  <c:v>287.42</c:v>
                </c:pt>
                <c:pt idx="3">
                  <c:v>292.6</c:v>
                </c:pt>
                <c:pt idx="4">
                  <c:v>296.14</c:v>
                </c:pt>
                <c:pt idx="5">
                  <c:v>294.89</c:v>
                </c:pt>
                <c:pt idx="6" c:formatCode="0.0">
                  <c:v>289.36</c:v>
                </c:pt>
                <c:pt idx="7" c:formatCode="0.0">
                  <c:v>280.62</c:v>
                </c:pt>
                <c:pt idx="8" c:formatCode="0.0">
                  <c:v>271.9</c:v>
                </c:pt>
                <c:pt idx="9" c:formatCode="0.0">
                  <c:v>270.61</c:v>
                </c:pt>
                <c:pt idx="10" c:formatCode="0.0">
                  <c:v>265.1</c:v>
                </c:pt>
                <c:pt idx="11" c:formatCode="0.0">
                  <c:v>267.3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'Fierza Level 2024'!$A$40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2024'!$B$38:$M$38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2024'!$B$40:$M$40</c:f>
              <c:numCache>
                <c:formatCode>0.00</c:formatCode>
                <c:ptCount val="12"/>
                <c:pt idx="0">
                  <c:v>275.497294484912</c:v>
                </c:pt>
                <c:pt idx="1">
                  <c:v>276.898372961765</c:v>
                </c:pt>
                <c:pt idx="2">
                  <c:v>279.822476586889</c:v>
                </c:pt>
                <c:pt idx="3">
                  <c:v>286.479170655567</c:v>
                </c:pt>
                <c:pt idx="4">
                  <c:v>290.682049947971</c:v>
                </c:pt>
                <c:pt idx="5">
                  <c:v>289.529186264308</c:v>
                </c:pt>
                <c:pt idx="6">
                  <c:v>284.98342351717</c:v>
                </c:pt>
                <c:pt idx="7">
                  <c:v>279.252591050989</c:v>
                </c:pt>
                <c:pt idx="8">
                  <c:v>275.326258064516</c:v>
                </c:pt>
                <c:pt idx="9">
                  <c:v>273.336524453694</c:v>
                </c:pt>
                <c:pt idx="10">
                  <c:v>274.517731182796</c:v>
                </c:pt>
                <c:pt idx="11">
                  <c:v>277.523350676379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'Fierza Level 2024'!$A$41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2024'!$B$38:$M$38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2024'!$B$41:$M$41</c:f>
              <c:numCache>
                <c:formatCode>0.0</c:formatCode>
                <c:ptCount val="12"/>
                <c:pt idx="0">
                  <c:v>245.3</c:v>
                </c:pt>
                <c:pt idx="1">
                  <c:v>247.1</c:v>
                </c:pt>
                <c:pt idx="2">
                  <c:v>252.6</c:v>
                </c:pt>
                <c:pt idx="3">
                  <c:v>264</c:v>
                </c:pt>
                <c:pt idx="4">
                  <c:v>268.6</c:v>
                </c:pt>
                <c:pt idx="5">
                  <c:v>271.3</c:v>
                </c:pt>
                <c:pt idx="6">
                  <c:v>270.1</c:v>
                </c:pt>
                <c:pt idx="7">
                  <c:v>261.1</c:v>
                </c:pt>
                <c:pt idx="8">
                  <c:v>253.6</c:v>
                </c:pt>
                <c:pt idx="9">
                  <c:v>248.4</c:v>
                </c:pt>
                <c:pt idx="10">
                  <c:v>249.3</c:v>
                </c:pt>
                <c:pt idx="11">
                  <c:v>252.1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'Fierza Level 2024'!$A$42</c:f>
              <c:strCache>
                <c:ptCount val="1"/>
                <c:pt idx="0">
                  <c:v>Maximum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layout>
                <c:manualLayout>
                  <c:x val="-0.0291888879581542"/>
                  <c:y val="-0.047343880402046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277113465869959"/>
                  <c:y val="-0.0499040442525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'Fierza Level 2024'!$B$38:$M$38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'Fierza Level 2024'!$B$42:$M$42</c:f>
              <c:numCache>
                <c:formatCode>0.0</c:formatCode>
                <c:ptCount val="12"/>
                <c:pt idx="0">
                  <c:v>293.16</c:v>
                </c:pt>
                <c:pt idx="1">
                  <c:v>294.1</c:v>
                </c:pt>
                <c:pt idx="2">
                  <c:v>294.4</c:v>
                </c:pt>
                <c:pt idx="3">
                  <c:v>296.9</c:v>
                </c:pt>
                <c:pt idx="4">
                  <c:v>296.9</c:v>
                </c:pt>
                <c:pt idx="5">
                  <c:v>296.2</c:v>
                </c:pt>
                <c:pt idx="6">
                  <c:v>294.3</c:v>
                </c:pt>
                <c:pt idx="7">
                  <c:v>291.5</c:v>
                </c:pt>
                <c:pt idx="8">
                  <c:v>289.4</c:v>
                </c:pt>
                <c:pt idx="9">
                  <c:v>288.3</c:v>
                </c:pt>
                <c:pt idx="10">
                  <c:v>289.2</c:v>
                </c:pt>
                <c:pt idx="11">
                  <c:v>288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719452480"/>
        <c:axId val="719455760"/>
      </c:lineChart>
      <c:catAx>
        <c:axId val="71945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19455760"/>
        <c:crosses val="autoZero"/>
        <c:auto val="1"/>
        <c:lblAlgn val="ctr"/>
        <c:lblOffset val="100"/>
        <c:noMultiLvlLbl val="0"/>
      </c:catAx>
      <c:valAx>
        <c:axId val="719455760"/>
        <c:scaling>
          <c:orientation val="minMax"/>
          <c:min val="2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194524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7c9e31d-487a-4839-939b-b3bf2946e4a4}"/>
      </c:ext>
    </c:extLst>
  </c:chart>
  <c:spPr>
    <a:gradFill>
      <a:gsLst>
        <a:gs pos="0">
          <a:schemeClr val="accent1">
            <a:lumMod val="5000"/>
            <a:lumOff val="95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LOSSES IN THE DISTRIBUTION NETWORK 2009-2024 (MWh)</a:t>
            </a:r>
            <a:endParaRPr lang="en-US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endParaRPr lang="en-US">
              <a:effectLst/>
            </a:endParaRPr>
          </a:p>
        </c:rich>
      </c:tx>
      <c:layout>
        <c:manualLayout>
          <c:xMode val="edge"/>
          <c:yMode val="edge"/>
          <c:x val="0.561485273201609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'Losses 2009-2024'!$A$3</c:f>
              <c:strCache>
                <c:ptCount val="1"/>
                <c:pt idx="0">
                  <c:v>TECHNICAL LOSSES IN HIGH VOLTAGE (SUBSTATION)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'Losses 2009-2024'!$B$2:$Q$2</c:f>
              <c:numCache>
                <c:formatCode>General</c:formatCode>
                <c:ptCount val="1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</c:numCache>
            </c:numRef>
          </c:cat>
          <c:val>
            <c:numRef>
              <c:f>'Losses 2009-2024'!$B$3:$Q$3</c:f>
              <c:numCache>
                <c:formatCode>#,##0</c:formatCode>
                <c:ptCount val="16"/>
                <c:pt idx="0">
                  <c:v>178738</c:v>
                </c:pt>
                <c:pt idx="1">
                  <c:v>163546</c:v>
                </c:pt>
                <c:pt idx="2">
                  <c:v>170937.218917336</c:v>
                </c:pt>
                <c:pt idx="3">
                  <c:v>161830.650424308</c:v>
                </c:pt>
                <c:pt idx="4">
                  <c:v>201683.950565763</c:v>
                </c:pt>
                <c:pt idx="5">
                  <c:v>193208</c:v>
                </c:pt>
                <c:pt idx="6">
                  <c:v>162725</c:v>
                </c:pt>
                <c:pt idx="7">
                  <c:v>155629</c:v>
                </c:pt>
                <c:pt idx="8">
                  <c:v>141707</c:v>
                </c:pt>
                <c:pt idx="9">
                  <c:v>125973.715811252</c:v>
                </c:pt>
                <c:pt idx="10" c:formatCode="_(* #,##0_);_(* \(#,##0\);_(* &quot;-&quot;??_);_(@_)">
                  <c:v>117739</c:v>
                </c:pt>
                <c:pt idx="11">
                  <c:v>103729</c:v>
                </c:pt>
                <c:pt idx="12">
                  <c:v>107340</c:v>
                </c:pt>
                <c:pt idx="13">
                  <c:v>93331</c:v>
                </c:pt>
                <c:pt idx="14">
                  <c:v>98166</c:v>
                </c:pt>
                <c:pt idx="15" c:formatCode="_(* #,##0_);_(* \(#,##0\);_(* &quot;-&quot;??_);_(@_)">
                  <c:v>101039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'Losses 2009-2024'!$A$4</c:f>
              <c:strCache>
                <c:ptCount val="1"/>
                <c:pt idx="0">
                  <c:v>TECHNICAL LOSSES IN DSO AREAS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'Losses 2009-2024'!$B$2:$Q$2</c:f>
              <c:numCache>
                <c:formatCode>General</c:formatCode>
                <c:ptCount val="1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</c:numCache>
            </c:numRef>
          </c:cat>
          <c:val>
            <c:numRef>
              <c:f>'Losses 2009-2024'!$B$4:$Q$4</c:f>
              <c:numCache>
                <c:formatCode>#,##0</c:formatCode>
                <c:ptCount val="16"/>
                <c:pt idx="0">
                  <c:v>1015450</c:v>
                </c:pt>
                <c:pt idx="1">
                  <c:v>968534.8354</c:v>
                </c:pt>
                <c:pt idx="2" c:formatCode="_(* #,##0_);_(* \(#,##0\);_(* &quot;-&quot;??_);_(@_)">
                  <c:v>814825.715869299</c:v>
                </c:pt>
                <c:pt idx="3" c:formatCode="_(* #,##0_);_(* \(#,##0\);_(* &quot;-&quot;??_);_(@_)">
                  <c:v>879616.365588187</c:v>
                </c:pt>
                <c:pt idx="4" c:formatCode="_(* #,##0_);_(* \(#,##0\);_(* &quot;-&quot;??_);_(@_)">
                  <c:v>884359.972204321</c:v>
                </c:pt>
                <c:pt idx="5" c:formatCode="_(* #,##0_);_(* \(#,##0\);_(* &quot;-&quot;??_);_(@_)">
                  <c:v>908416</c:v>
                </c:pt>
                <c:pt idx="6" c:formatCode="_(* #,##0_);_(* \(#,##0\);_(* &quot;-&quot;??_);_(@_)">
                  <c:v>1203793</c:v>
                </c:pt>
                <c:pt idx="7">
                  <c:v>1190872</c:v>
                </c:pt>
                <c:pt idx="8">
                  <c:v>1106007</c:v>
                </c:pt>
                <c:pt idx="9">
                  <c:v>944586.500061199</c:v>
                </c:pt>
                <c:pt idx="10" c:formatCode="_(* #,##0_);_(* \(#,##0\);_(* &quot;-&quot;??_);_(@_)">
                  <c:v>836561</c:v>
                </c:pt>
                <c:pt idx="11">
                  <c:v>828906</c:v>
                </c:pt>
                <c:pt idx="12">
                  <c:v>921330</c:v>
                </c:pt>
                <c:pt idx="13">
                  <c:v>886682</c:v>
                </c:pt>
                <c:pt idx="14">
                  <c:v>892334</c:v>
                </c:pt>
                <c:pt idx="15" c:formatCode="_(* #,##0_);_(* \(#,##0\);_(* &quot;-&quot;??_);_(@_)">
                  <c:v>896245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'Losses 2009-2024'!$A$5</c:f>
              <c:strCache>
                <c:ptCount val="1"/>
                <c:pt idx="0">
                  <c:v>TOTAL OF TECHNICAL LOSSES IN DSO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'Losses 2009-2024'!$B$2:$Q$2</c:f>
              <c:numCache>
                <c:formatCode>General</c:formatCode>
                <c:ptCount val="1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</c:numCache>
            </c:numRef>
          </c:cat>
          <c:val>
            <c:numRef>
              <c:f>'Losses 2009-2024'!$B$5:$Q$5</c:f>
              <c:numCache>
                <c:formatCode>#,##0</c:formatCode>
                <c:ptCount val="16"/>
                <c:pt idx="0">
                  <c:v>1194188</c:v>
                </c:pt>
                <c:pt idx="1">
                  <c:v>1132080.8354</c:v>
                </c:pt>
                <c:pt idx="2" c:formatCode="_(* #,##0_);_(* \(#,##0\);_(* &quot;-&quot;??_);_(@_)">
                  <c:v>985762.934786635</c:v>
                </c:pt>
                <c:pt idx="3" c:formatCode="_(* #,##0_);_(* \(#,##0\);_(* &quot;-&quot;??_);_(@_)">
                  <c:v>1041447.01601249</c:v>
                </c:pt>
                <c:pt idx="4" c:formatCode="_(* #,##0_);_(* \(#,##0\);_(* &quot;-&quot;??_);_(@_)">
                  <c:v>1086043.92277008</c:v>
                </c:pt>
                <c:pt idx="5" c:formatCode="_(* #,##0_);_(* \(#,##0\);_(* &quot;-&quot;??_);_(@_)">
                  <c:v>1101624</c:v>
                </c:pt>
                <c:pt idx="6" c:formatCode="_(* #,##0_);_(* \(#,##0\);_(* &quot;-&quot;??_);_(@_)">
                  <c:v>1366518</c:v>
                </c:pt>
                <c:pt idx="7">
                  <c:v>1346501</c:v>
                </c:pt>
                <c:pt idx="8">
                  <c:v>1247714</c:v>
                </c:pt>
                <c:pt idx="9">
                  <c:v>1070560.21587245</c:v>
                </c:pt>
                <c:pt idx="10">
                  <c:v>954300</c:v>
                </c:pt>
                <c:pt idx="11">
                  <c:v>932635</c:v>
                </c:pt>
                <c:pt idx="12">
                  <c:v>1028670</c:v>
                </c:pt>
                <c:pt idx="13">
                  <c:v>980013</c:v>
                </c:pt>
                <c:pt idx="14">
                  <c:v>990500</c:v>
                </c:pt>
                <c:pt idx="15">
                  <c:v>997284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'Losses 2009-2024'!$A$6</c:f>
              <c:strCache>
                <c:ptCount val="1"/>
                <c:pt idx="0">
                  <c:v>TOTAL TECHNICAL LOSSES OF DSO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'Losses 2009-2024'!$B$2:$Q$2</c:f>
              <c:numCache>
                <c:formatCode>General</c:formatCode>
                <c:ptCount val="1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</c:numCache>
            </c:numRef>
          </c:cat>
          <c:val>
            <c:numRef>
              <c:f>'Losses 2009-2024'!$B$6:$Q$6</c:f>
              <c:numCache>
                <c:formatCode>#,##0</c:formatCode>
                <c:ptCount val="16"/>
                <c:pt idx="0">
                  <c:v>922954</c:v>
                </c:pt>
                <c:pt idx="1">
                  <c:v>778815.1646</c:v>
                </c:pt>
                <c:pt idx="2" c:formatCode="_(* #,##0_);_(* \(#,##0\);_(* &quot;-&quot;??_);_(@_)">
                  <c:v>1020431.97660852</c:v>
                </c:pt>
                <c:pt idx="3" c:formatCode="_(* #,##0_);_(* \(#,##0\);_(* &quot;-&quot;??_);_(@_)">
                  <c:v>2039227</c:v>
                </c:pt>
                <c:pt idx="4" c:formatCode="_(* #,##0_);_(* \(#,##0\);_(* &quot;-&quot;??_);_(@_)">
                  <c:v>2110574.53726783</c:v>
                </c:pt>
                <c:pt idx="5" c:formatCode="_(* #,##0_);_(* \(#,##0\);_(* &quot;-&quot;??_);_(@_)">
                  <c:v>1520312</c:v>
                </c:pt>
                <c:pt idx="6" c:formatCode="_(* #,##0_);_(* \(#,##0\);_(* &quot;-&quot;??_);_(@_)">
                  <c:v>668900</c:v>
                </c:pt>
                <c:pt idx="7">
                  <c:v>447952</c:v>
                </c:pt>
                <c:pt idx="8">
                  <c:v>468802</c:v>
                </c:pt>
                <c:pt idx="9">
                  <c:v>467942.868647136</c:v>
                </c:pt>
                <c:pt idx="10" c:formatCode="_(* #,##0_);_(* \(#,##0\);_(* &quot;-&quot;??_);_(@_)">
                  <c:v>528661</c:v>
                </c:pt>
                <c:pt idx="11">
                  <c:v>525106</c:v>
                </c:pt>
                <c:pt idx="12">
                  <c:v>528283</c:v>
                </c:pt>
                <c:pt idx="13">
                  <c:v>477828</c:v>
                </c:pt>
                <c:pt idx="14">
                  <c:v>443774</c:v>
                </c:pt>
                <c:pt idx="15" c:formatCode="_(* #,##0_);_(* \(#,##0\);_(* &quot;-&quot;??_);_(@_)">
                  <c:v>415634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'Losses 2009-2024'!$A$7</c:f>
              <c:strCache>
                <c:ptCount val="1"/>
                <c:pt idx="0">
                  <c:v>TOTAL LOSSES OF DSO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'Losses 2009-2024'!$B$2:$Q$2</c:f>
              <c:numCache>
                <c:formatCode>General</c:formatCode>
                <c:ptCount val="1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</c:numCache>
            </c:numRef>
          </c:cat>
          <c:val>
            <c:numRef>
              <c:f>'Losses 2009-2024'!$B$7:$Q$7</c:f>
              <c:numCache>
                <c:formatCode>#,##0</c:formatCode>
                <c:ptCount val="16"/>
                <c:pt idx="0">
                  <c:v>2117142</c:v>
                </c:pt>
                <c:pt idx="1">
                  <c:v>1910896</c:v>
                </c:pt>
                <c:pt idx="2" c:formatCode="_(* #,##0_);_(* \(#,##0\);_(* &quot;-&quot;??_);_(@_)">
                  <c:v>2006194.91139516</c:v>
                </c:pt>
                <c:pt idx="3" c:formatCode="_(* #,##0_);_(* \(#,##0\);_(* &quot;-&quot;??_);_(@_)">
                  <c:v>3080674.0160125</c:v>
                </c:pt>
                <c:pt idx="4" c:formatCode="_(* #,##0_);_(* \(#,##0\);_(* &quot;-&quot;??_);_(@_)">
                  <c:v>3196618.46003791</c:v>
                </c:pt>
                <c:pt idx="5" c:formatCode="_(* #,##0_);_(* \(#,##0\);_(* &quot;-&quot;??_);_(@_)">
                  <c:v>2621936</c:v>
                </c:pt>
                <c:pt idx="6" c:formatCode="_(* #,##0_);_(* \(#,##0\);_(* &quot;-&quot;??_);_(@_)">
                  <c:v>2035418</c:v>
                </c:pt>
                <c:pt idx="7">
                  <c:v>1794453</c:v>
                </c:pt>
                <c:pt idx="8">
                  <c:v>1716516</c:v>
                </c:pt>
                <c:pt idx="9">
                  <c:v>1538503.08451959</c:v>
                </c:pt>
                <c:pt idx="10">
                  <c:v>1482961</c:v>
                </c:pt>
                <c:pt idx="11">
                  <c:v>1457741</c:v>
                </c:pt>
                <c:pt idx="12">
                  <c:v>1556953</c:v>
                </c:pt>
                <c:pt idx="13">
                  <c:v>1457841</c:v>
                </c:pt>
                <c:pt idx="14">
                  <c:v>1434274</c:v>
                </c:pt>
                <c:pt idx="15">
                  <c:v>1412918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662199504"/>
        <c:axId val="662201800"/>
      </c:lineChart>
      <c:catAx>
        <c:axId val="66219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62201800"/>
        <c:crosses val="autoZero"/>
        <c:auto val="1"/>
        <c:lblAlgn val="ctr"/>
        <c:lblOffset val="100"/>
        <c:noMultiLvlLbl val="0"/>
      </c:catAx>
      <c:valAx>
        <c:axId val="662201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621995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8aa23ad-69fd-49bf-8ef5-6e0f1bfe0a34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lang="en-US" sz="16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800" b="1" i="0" baseline="0">
                <a:effectLst/>
              </a:rPr>
              <a:t>DEBT BALANCE PERFORMANCE TOWARDS THE DISTRIBUTION OPERATOR BY CATEGORIES 2010-2024 (000 000/ALL)</a:t>
            </a:r>
            <a:endParaRPr lang="en-US" sz="16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vite'!$B$4:$FP$4</c:f>
              <c:numCache>
                <c:formatCode>General</c:formatCode>
                <c:ptCount val="171"/>
                <c:pt idx="0">
                  <c:v>20142.41</c:v>
                </c:pt>
                <c:pt idx="1">
                  <c:v>21173.035</c:v>
                </c:pt>
                <c:pt idx="2">
                  <c:v>21774.755</c:v>
                </c:pt>
                <c:pt idx="3">
                  <c:v>22129.928</c:v>
                </c:pt>
                <c:pt idx="4">
                  <c:v>22347.804</c:v>
                </c:pt>
                <c:pt idx="5">
                  <c:v>22766.121</c:v>
                </c:pt>
                <c:pt idx="6">
                  <c:v>23546.265</c:v>
                </c:pt>
                <c:pt idx="7">
                  <c:v>24055.977</c:v>
                </c:pt>
                <c:pt idx="8">
                  <c:v>24413.375</c:v>
                </c:pt>
                <c:pt idx="9">
                  <c:v>25130.40832277</c:v>
                </c:pt>
                <c:pt idx="10">
                  <c:v>26371.043777242</c:v>
                </c:pt>
                <c:pt idx="11">
                  <c:v>27366.147777242</c:v>
                </c:pt>
                <c:pt idx="12">
                  <c:v>27823.114699602</c:v>
                </c:pt>
                <c:pt idx="13">
                  <c:v>29058.8895672716</c:v>
                </c:pt>
                <c:pt idx="14">
                  <c:v>29433.3092064269</c:v>
                </c:pt>
                <c:pt idx="15">
                  <c:v>30026.4562531887</c:v>
                </c:pt>
                <c:pt idx="16">
                  <c:v>30683.1537019233</c:v>
                </c:pt>
                <c:pt idx="17">
                  <c:v>31430.0796793303</c:v>
                </c:pt>
                <c:pt idx="18">
                  <c:v>32610.782068504</c:v>
                </c:pt>
                <c:pt idx="19">
                  <c:v>33364.3329655599</c:v>
                </c:pt>
                <c:pt idx="20">
                  <c:v>34286.3087893893</c:v>
                </c:pt>
                <c:pt idx="21">
                  <c:v>35953.3380586941</c:v>
                </c:pt>
                <c:pt idx="22">
                  <c:v>36844.8691996244</c:v>
                </c:pt>
                <c:pt idx="23">
                  <c:v>38103.6283318455</c:v>
                </c:pt>
                <c:pt idx="24">
                  <c:v>39304.0166255613</c:v>
                </c:pt>
                <c:pt idx="25">
                  <c:v>40115.7638476807</c:v>
                </c:pt>
                <c:pt idx="26">
                  <c:v>40786.3807631927</c:v>
                </c:pt>
                <c:pt idx="27">
                  <c:v>41132.769100667</c:v>
                </c:pt>
                <c:pt idx="28">
                  <c:v>41427.1345689985</c:v>
                </c:pt>
                <c:pt idx="29">
                  <c:v>41839.3497704011</c:v>
                </c:pt>
                <c:pt idx="30">
                  <c:v>41950.9990955352</c:v>
                </c:pt>
                <c:pt idx="31">
                  <c:v>42280.8957817499</c:v>
                </c:pt>
                <c:pt idx="32">
                  <c:v>42736.5571136021</c:v>
                </c:pt>
                <c:pt idx="33">
                  <c:v>43251.0817853942</c:v>
                </c:pt>
                <c:pt idx="34">
                  <c:v>44221.633486858</c:v>
                </c:pt>
                <c:pt idx="35">
                  <c:v>45304.0293318455</c:v>
                </c:pt>
                <c:pt idx="36">
                  <c:v>46716.8315658353</c:v>
                </c:pt>
                <c:pt idx="37">
                  <c:v>47347.0527921013</c:v>
                </c:pt>
                <c:pt idx="38">
                  <c:v>47780.5134902145</c:v>
                </c:pt>
                <c:pt idx="39">
                  <c:v>48304.1329332571</c:v>
                </c:pt>
                <c:pt idx="40">
                  <c:v>48551.8267719267</c:v>
                </c:pt>
                <c:pt idx="41">
                  <c:v>49180.9935113709</c:v>
                </c:pt>
                <c:pt idx="42">
                  <c:v>49447.2848843609</c:v>
                </c:pt>
                <c:pt idx="43">
                  <c:v>49992.6690749901</c:v>
                </c:pt>
                <c:pt idx="44">
                  <c:v>50373.05491676</c:v>
                </c:pt>
                <c:pt idx="45">
                  <c:v>50692.1855727497</c:v>
                </c:pt>
                <c:pt idx="46">
                  <c:v>51407.3418047897</c:v>
                </c:pt>
                <c:pt idx="47">
                  <c:v>52313.1196048137</c:v>
                </c:pt>
                <c:pt idx="48">
                  <c:v>53032.6697129437</c:v>
                </c:pt>
                <c:pt idx="49">
                  <c:v>53702.9054740375</c:v>
                </c:pt>
                <c:pt idx="50">
                  <c:v>54020.5840648895</c:v>
                </c:pt>
                <c:pt idx="51">
                  <c:v>54462.2477102435</c:v>
                </c:pt>
                <c:pt idx="52">
                  <c:v>54795.0276883155</c:v>
                </c:pt>
                <c:pt idx="53">
                  <c:v>55212.2688807125</c:v>
                </c:pt>
                <c:pt idx="54">
                  <c:v>55536.6635528345</c:v>
                </c:pt>
                <c:pt idx="55">
                  <c:v>56044.1383696923</c:v>
                </c:pt>
                <c:pt idx="56">
                  <c:v>56414.7575345723</c:v>
                </c:pt>
                <c:pt idx="57">
                  <c:v>56414.7575345723</c:v>
                </c:pt>
                <c:pt idx="58">
                  <c:v>56414.7575345723</c:v>
                </c:pt>
                <c:pt idx="59">
                  <c:v>56414.7575345723</c:v>
                </c:pt>
                <c:pt idx="60">
                  <c:v>55215.6963235195</c:v>
                </c:pt>
                <c:pt idx="61">
                  <c:v>53557.3700849394</c:v>
                </c:pt>
                <c:pt idx="62">
                  <c:v>52796.9920660192</c:v>
                </c:pt>
                <c:pt idx="63">
                  <c:v>52755.2674514592</c:v>
                </c:pt>
                <c:pt idx="64">
                  <c:v>52604.9323819892</c:v>
                </c:pt>
                <c:pt idx="65">
                  <c:v>52561.1499873741</c:v>
                </c:pt>
                <c:pt idx="66">
                  <c:v>52538.038172344</c:v>
                </c:pt>
                <c:pt idx="67">
                  <c:v>52601.653427364</c:v>
                </c:pt>
                <c:pt idx="68">
                  <c:v>52319.867818034</c:v>
                </c:pt>
                <c:pt idx="69">
                  <c:v>52249.113332234</c:v>
                </c:pt>
                <c:pt idx="70">
                  <c:v>52482.7831346339</c:v>
                </c:pt>
                <c:pt idx="71">
                  <c:v>52802.1569458839</c:v>
                </c:pt>
                <c:pt idx="72">
                  <c:v>53247.798517734</c:v>
                </c:pt>
                <c:pt idx="73">
                  <c:v>53269.862818544</c:v>
                </c:pt>
                <c:pt idx="74">
                  <c:v>53249.7942364538</c:v>
                </c:pt>
                <c:pt idx="75">
                  <c:v>52912.0255279138</c:v>
                </c:pt>
                <c:pt idx="76">
                  <c:v>51031.3721238857</c:v>
                </c:pt>
                <c:pt idx="77">
                  <c:v>50899.1948316056</c:v>
                </c:pt>
                <c:pt idx="78">
                  <c:v>50936.0741904755</c:v>
                </c:pt>
                <c:pt idx="79">
                  <c:v>50861.3156456854</c:v>
                </c:pt>
                <c:pt idx="80">
                  <c:v>50704.7016556954</c:v>
                </c:pt>
                <c:pt idx="81">
                  <c:v>50638.6104301654</c:v>
                </c:pt>
                <c:pt idx="82">
                  <c:v>50870.4292255753</c:v>
                </c:pt>
                <c:pt idx="83">
                  <c:v>51583.0578380953</c:v>
                </c:pt>
                <c:pt idx="84">
                  <c:v>51998.7218364252</c:v>
                </c:pt>
                <c:pt idx="85">
                  <c:v>51711.5230649851</c:v>
                </c:pt>
                <c:pt idx="86">
                  <c:v>51203.692722435</c:v>
                </c:pt>
                <c:pt idx="87">
                  <c:v>50950.907977865</c:v>
                </c:pt>
                <c:pt idx="88">
                  <c:v>50660.5645170049</c:v>
                </c:pt>
                <c:pt idx="89">
                  <c:v>50566.8869648348</c:v>
                </c:pt>
                <c:pt idx="90">
                  <c:v>50352.0702475048</c:v>
                </c:pt>
                <c:pt idx="91">
                  <c:v>50289.9477829847</c:v>
                </c:pt>
                <c:pt idx="92">
                  <c:v>49988.4861473048</c:v>
                </c:pt>
                <c:pt idx="93">
                  <c:v>49865.5503248348</c:v>
                </c:pt>
                <c:pt idx="94">
                  <c:v>50361.2760518147</c:v>
                </c:pt>
                <c:pt idx="95">
                  <c:v>50756.1043782544</c:v>
                </c:pt>
                <c:pt idx="96">
                  <c:v>50652.3844181442</c:v>
                </c:pt>
                <c:pt idx="97">
                  <c:v>50535.7689443141</c:v>
                </c:pt>
                <c:pt idx="98">
                  <c:v>50027.6161651281</c:v>
                </c:pt>
                <c:pt idx="99">
                  <c:v>49414.817363058</c:v>
                </c:pt>
                <c:pt idx="100">
                  <c:v>48780.793379818</c:v>
                </c:pt>
                <c:pt idx="101">
                  <c:v>48519.4839678679</c:v>
                </c:pt>
                <c:pt idx="102">
                  <c:v>48295.6870348689</c:v>
                </c:pt>
                <c:pt idx="103">
                  <c:v>48204.9929537979</c:v>
                </c:pt>
                <c:pt idx="104">
                  <c:v>47823.8472454579</c:v>
                </c:pt>
                <c:pt idx="105">
                  <c:v>47442.4912392759</c:v>
                </c:pt>
                <c:pt idx="106">
                  <c:v>47642.6101283027</c:v>
                </c:pt>
                <c:pt idx="107">
                  <c:v>48111.1104628566</c:v>
                </c:pt>
                <c:pt idx="108">
                  <c:v>48697</c:v>
                </c:pt>
                <c:pt idx="109">
                  <c:v>48353</c:v>
                </c:pt>
                <c:pt idx="110">
                  <c:v>47805</c:v>
                </c:pt>
                <c:pt idx="111">
                  <c:v>47325</c:v>
                </c:pt>
                <c:pt idx="112">
                  <c:v>46929</c:v>
                </c:pt>
                <c:pt idx="113">
                  <c:v>46890</c:v>
                </c:pt>
                <c:pt idx="114">
                  <c:v>46666.5923875029</c:v>
                </c:pt>
                <c:pt idx="115">
                  <c:v>46724</c:v>
                </c:pt>
                <c:pt idx="116">
                  <c:v>46338.8161414259</c:v>
                </c:pt>
                <c:pt idx="117">
                  <c:v>46025.5463801089</c:v>
                </c:pt>
                <c:pt idx="118">
                  <c:v>46287.8689574039</c:v>
                </c:pt>
                <c:pt idx="119">
                  <c:v>46640.5995855679</c:v>
                </c:pt>
                <c:pt idx="120">
                  <c:v>47280.8819411669</c:v>
                </c:pt>
                <c:pt idx="121">
                  <c:v>47200.1880630219</c:v>
                </c:pt>
                <c:pt idx="122">
                  <c:v>47424.594266364</c:v>
                </c:pt>
                <c:pt idx="123">
                  <c:v>47256.153972883</c:v>
                </c:pt>
                <c:pt idx="124">
                  <c:v>46833.182900619</c:v>
                </c:pt>
                <c:pt idx="125">
                  <c:v>46203.1218089781</c:v>
                </c:pt>
                <c:pt idx="126">
                  <c:v>46156.661252585</c:v>
                </c:pt>
                <c:pt idx="127">
                  <c:v>46063.9186055071</c:v>
                </c:pt>
                <c:pt idx="128">
                  <c:v>45858.1432818101</c:v>
                </c:pt>
                <c:pt idx="129">
                  <c:v>45734.231195316</c:v>
                </c:pt>
                <c:pt idx="130">
                  <c:v>46188.0463306751</c:v>
                </c:pt>
                <c:pt idx="131">
                  <c:v>46765.0519570861</c:v>
                </c:pt>
                <c:pt idx="132">
                  <c:v>47090.2246716081</c:v>
                </c:pt>
                <c:pt idx="133">
                  <c:v>47240.1918855581</c:v>
                </c:pt>
                <c:pt idx="134">
                  <c:v>46889.6461997961</c:v>
                </c:pt>
                <c:pt idx="135">
                  <c:v>46749.8775528731</c:v>
                </c:pt>
                <c:pt idx="136">
                  <c:v>46040</c:v>
                </c:pt>
                <c:pt idx="137">
                  <c:v>45690.5558347183</c:v>
                </c:pt>
                <c:pt idx="138">
                  <c:v>45775</c:v>
                </c:pt>
                <c:pt idx="139">
                  <c:v>45782.8299153244</c:v>
                </c:pt>
                <c:pt idx="140">
                  <c:v>45415.1215619724</c:v>
                </c:pt>
                <c:pt idx="141">
                  <c:v>45282.8022403934</c:v>
                </c:pt>
                <c:pt idx="142">
                  <c:v>45510.4531576164</c:v>
                </c:pt>
                <c:pt idx="143">
                  <c:v>46520.6538221087</c:v>
                </c:pt>
                <c:pt idx="144">
                  <c:v>46921.6231253777</c:v>
                </c:pt>
                <c:pt idx="145">
                  <c:v>46909.5905382047</c:v>
                </c:pt>
                <c:pt idx="146">
                  <c:v>46766.3399166306</c:v>
                </c:pt>
                <c:pt idx="147">
                  <c:v>45819.3605946977</c:v>
                </c:pt>
                <c:pt idx="148">
                  <c:v>45401.7056617257</c:v>
                </c:pt>
                <c:pt idx="149">
                  <c:v>45181.6611110977</c:v>
                </c:pt>
                <c:pt idx="150">
                  <c:v>44861</c:v>
                </c:pt>
                <c:pt idx="151">
                  <c:v>44792.8701452171</c:v>
                </c:pt>
                <c:pt idx="152">
                  <c:v>44523</c:v>
                </c:pt>
                <c:pt idx="153">
                  <c:v>44354</c:v>
                </c:pt>
                <c:pt idx="154">
                  <c:v>44615.2811372124</c:v>
                </c:pt>
                <c:pt idx="155">
                  <c:v>45223.3645584585</c:v>
                </c:pt>
                <c:pt idx="156">
                  <c:v>45555.5609127185</c:v>
                </c:pt>
                <c:pt idx="157">
                  <c:v>45962.4788304575</c:v>
                </c:pt>
                <c:pt idx="158">
                  <c:v>45411.7878963706</c:v>
                </c:pt>
                <c:pt idx="159">
                  <c:v>45320.3592940246</c:v>
                </c:pt>
                <c:pt idx="160">
                  <c:v>44751.0000415167</c:v>
                </c:pt>
                <c:pt idx="161">
                  <c:v>44507.7352536377</c:v>
                </c:pt>
                <c:pt idx="162">
                  <c:v>45027</c:v>
                </c:pt>
                <c:pt idx="163">
                  <c:v>44916</c:v>
                </c:pt>
                <c:pt idx="164">
                  <c:v>44401</c:v>
                </c:pt>
                <c:pt idx="165">
                  <c:v>44040</c:v>
                </c:pt>
                <c:pt idx="166">
                  <c:v>44516</c:v>
                </c:pt>
                <c:pt idx="167">
                  <c:v>45407</c:v>
                </c:pt>
                <c:pt idx="168">
                  <c:v>45929</c:v>
                </c:pt>
                <c:pt idx="169">
                  <c:v>45856</c:v>
                </c:pt>
                <c:pt idx="170">
                  <c:v>45341</c:v>
                </c:pt>
              </c:numCache>
            </c:numRef>
          </c:val>
          <c:smooth val="0"/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vite'!$B$5:$FP$5</c:f>
              <c:numCache>
                <c:formatCode>General</c:formatCode>
                <c:ptCount val="171"/>
                <c:pt idx="0">
                  <c:v>4419.079</c:v>
                </c:pt>
                <c:pt idx="1">
                  <c:v>4655.67</c:v>
                </c:pt>
                <c:pt idx="2">
                  <c:v>4686.289</c:v>
                </c:pt>
                <c:pt idx="3">
                  <c:v>4778.906</c:v>
                </c:pt>
                <c:pt idx="4">
                  <c:v>4940.587</c:v>
                </c:pt>
                <c:pt idx="5">
                  <c:v>5201.225</c:v>
                </c:pt>
                <c:pt idx="6">
                  <c:v>5353.802</c:v>
                </c:pt>
                <c:pt idx="7">
                  <c:v>5591.138</c:v>
                </c:pt>
                <c:pt idx="8">
                  <c:v>5680.699</c:v>
                </c:pt>
                <c:pt idx="9">
                  <c:v>5992.705871506</c:v>
                </c:pt>
                <c:pt idx="10">
                  <c:v>6843.868509108</c:v>
                </c:pt>
                <c:pt idx="11">
                  <c:v>7086.262509108</c:v>
                </c:pt>
                <c:pt idx="12">
                  <c:v>6894.911760368</c:v>
                </c:pt>
                <c:pt idx="13">
                  <c:v>7136.099131268</c:v>
                </c:pt>
                <c:pt idx="14">
                  <c:v>6973.44982339346</c:v>
                </c:pt>
                <c:pt idx="15">
                  <c:v>7274.96472217141</c:v>
                </c:pt>
                <c:pt idx="16">
                  <c:v>6978.26861812077</c:v>
                </c:pt>
                <c:pt idx="17">
                  <c:v>7490.18791575131</c:v>
                </c:pt>
                <c:pt idx="18">
                  <c:v>7766.38111796751</c:v>
                </c:pt>
                <c:pt idx="19">
                  <c:v>8010.22655492915</c:v>
                </c:pt>
                <c:pt idx="20">
                  <c:v>8312.719867927</c:v>
                </c:pt>
                <c:pt idx="21">
                  <c:v>8558.46150655877</c:v>
                </c:pt>
                <c:pt idx="22">
                  <c:v>8749.71077753797</c:v>
                </c:pt>
                <c:pt idx="23">
                  <c:v>8738.01407681813</c:v>
                </c:pt>
                <c:pt idx="24">
                  <c:v>8630.85048325983</c:v>
                </c:pt>
                <c:pt idx="25">
                  <c:v>8625.04860815683</c:v>
                </c:pt>
                <c:pt idx="26">
                  <c:v>8849.61416756483</c:v>
                </c:pt>
                <c:pt idx="27">
                  <c:v>8548.53060875573</c:v>
                </c:pt>
                <c:pt idx="28">
                  <c:v>8566.4821504262</c:v>
                </c:pt>
                <c:pt idx="29">
                  <c:v>8675.36825410727</c:v>
                </c:pt>
                <c:pt idx="30">
                  <c:v>8629.6403206247</c:v>
                </c:pt>
                <c:pt idx="31">
                  <c:v>8689.43111220817</c:v>
                </c:pt>
                <c:pt idx="32">
                  <c:v>8819.52485683682</c:v>
                </c:pt>
                <c:pt idx="33">
                  <c:v>8752.79001279525</c:v>
                </c:pt>
                <c:pt idx="34">
                  <c:v>8919.80875025003</c:v>
                </c:pt>
                <c:pt idx="35">
                  <c:v>9138.37907681813</c:v>
                </c:pt>
                <c:pt idx="36">
                  <c:v>9422.37725695949</c:v>
                </c:pt>
                <c:pt idx="37">
                  <c:v>9600.82444725582</c:v>
                </c:pt>
                <c:pt idx="38">
                  <c:v>9795.83955831469</c:v>
                </c:pt>
                <c:pt idx="39">
                  <c:v>9781.79293648891</c:v>
                </c:pt>
                <c:pt idx="40">
                  <c:v>9893.4920724906</c:v>
                </c:pt>
                <c:pt idx="41">
                  <c:v>10252.300454784</c:v>
                </c:pt>
                <c:pt idx="42">
                  <c:v>10318.0904629124</c:v>
                </c:pt>
                <c:pt idx="43">
                  <c:v>10486.9676902613</c:v>
                </c:pt>
                <c:pt idx="44">
                  <c:v>10419.190986909</c:v>
                </c:pt>
                <c:pt idx="45">
                  <c:v>10320.734100479</c:v>
                </c:pt>
                <c:pt idx="46">
                  <c:v>10192.0570244288</c:v>
                </c:pt>
                <c:pt idx="47">
                  <c:v>10148.9324112638</c:v>
                </c:pt>
                <c:pt idx="48">
                  <c:v>10067.1331290038</c:v>
                </c:pt>
                <c:pt idx="49">
                  <c:v>10072.6807526289</c:v>
                </c:pt>
                <c:pt idx="50">
                  <c:v>10132.9836641617</c:v>
                </c:pt>
                <c:pt idx="51">
                  <c:v>10228.1806420817</c:v>
                </c:pt>
                <c:pt idx="52">
                  <c:v>10256.6414071617</c:v>
                </c:pt>
                <c:pt idx="53">
                  <c:v>10408.4122449306</c:v>
                </c:pt>
                <c:pt idx="54">
                  <c:v>10534.7955199949</c:v>
                </c:pt>
                <c:pt idx="55">
                  <c:v>10744.4677808459</c:v>
                </c:pt>
                <c:pt idx="56">
                  <c:v>10649.0513060859</c:v>
                </c:pt>
                <c:pt idx="57">
                  <c:v>10649.0513060859</c:v>
                </c:pt>
                <c:pt idx="58">
                  <c:v>10649.0513060859</c:v>
                </c:pt>
                <c:pt idx="59">
                  <c:v>10649.0513060859</c:v>
                </c:pt>
                <c:pt idx="60">
                  <c:v>10123.8995387659</c:v>
                </c:pt>
                <c:pt idx="61">
                  <c:v>10407.8724403959</c:v>
                </c:pt>
                <c:pt idx="62">
                  <c:v>10645.0150829159</c:v>
                </c:pt>
                <c:pt idx="63">
                  <c:v>10649.3641672959</c:v>
                </c:pt>
                <c:pt idx="64">
                  <c:v>10632.7699277259</c:v>
                </c:pt>
                <c:pt idx="65">
                  <c:v>10781.1016962884</c:v>
                </c:pt>
                <c:pt idx="66">
                  <c:v>11076.2218611284</c:v>
                </c:pt>
                <c:pt idx="67">
                  <c:v>11208.2335498084</c:v>
                </c:pt>
                <c:pt idx="68">
                  <c:v>11066.2064724584</c:v>
                </c:pt>
                <c:pt idx="69">
                  <c:v>10758.6420606384</c:v>
                </c:pt>
                <c:pt idx="70">
                  <c:v>10883.5484881084</c:v>
                </c:pt>
                <c:pt idx="71">
                  <c:v>11104.8277779184</c:v>
                </c:pt>
                <c:pt idx="72">
                  <c:v>10993.4615269683</c:v>
                </c:pt>
                <c:pt idx="73">
                  <c:v>10978.8338820883</c:v>
                </c:pt>
                <c:pt idx="74">
                  <c:v>11019.0018867281</c:v>
                </c:pt>
                <c:pt idx="75">
                  <c:v>11091.4067002281</c:v>
                </c:pt>
                <c:pt idx="76">
                  <c:v>10344.1747604182</c:v>
                </c:pt>
                <c:pt idx="77">
                  <c:v>10720.7195976082</c:v>
                </c:pt>
                <c:pt idx="78">
                  <c:v>10950.7166435682</c:v>
                </c:pt>
                <c:pt idx="79">
                  <c:v>10884.9055722382</c:v>
                </c:pt>
                <c:pt idx="80">
                  <c:v>10746.5853911176</c:v>
                </c:pt>
                <c:pt idx="81">
                  <c:v>10561.0209071377</c:v>
                </c:pt>
                <c:pt idx="82">
                  <c:v>10800.2158504476</c:v>
                </c:pt>
                <c:pt idx="83">
                  <c:v>11097.7099813476</c:v>
                </c:pt>
                <c:pt idx="84">
                  <c:v>10996.0337319275</c:v>
                </c:pt>
                <c:pt idx="85">
                  <c:v>10996.0881319868</c:v>
                </c:pt>
                <c:pt idx="86">
                  <c:v>10906.7835796368</c:v>
                </c:pt>
                <c:pt idx="87">
                  <c:v>10989.7449853968</c:v>
                </c:pt>
                <c:pt idx="88">
                  <c:v>10909.9883764664</c:v>
                </c:pt>
                <c:pt idx="89">
                  <c:v>11137.8502439364</c:v>
                </c:pt>
                <c:pt idx="90">
                  <c:v>11479.7197095964</c:v>
                </c:pt>
                <c:pt idx="91">
                  <c:v>11599.2662458964</c:v>
                </c:pt>
                <c:pt idx="92">
                  <c:v>11264.2064581764</c:v>
                </c:pt>
                <c:pt idx="93">
                  <c:v>11021.4309114764</c:v>
                </c:pt>
                <c:pt idx="94">
                  <c:v>11120.6447901963</c:v>
                </c:pt>
                <c:pt idx="95">
                  <c:v>11447.1791386909</c:v>
                </c:pt>
                <c:pt idx="96">
                  <c:v>11141.2276667089</c:v>
                </c:pt>
                <c:pt idx="97">
                  <c:v>11189.9779968159</c:v>
                </c:pt>
                <c:pt idx="98">
                  <c:v>11192.8639829809</c:v>
                </c:pt>
                <c:pt idx="99">
                  <c:v>10893.2278630699</c:v>
                </c:pt>
                <c:pt idx="100">
                  <c:v>10928.9667814999</c:v>
                </c:pt>
                <c:pt idx="101">
                  <c:v>11179.6501284919</c:v>
                </c:pt>
                <c:pt idx="102">
                  <c:v>11439.4276126429</c:v>
                </c:pt>
                <c:pt idx="103">
                  <c:v>11589.6492978889</c:v>
                </c:pt>
                <c:pt idx="104">
                  <c:v>11468.7958787029</c:v>
                </c:pt>
                <c:pt idx="105">
                  <c:v>11102.1864242197</c:v>
                </c:pt>
                <c:pt idx="106">
                  <c:v>11235.2877692689</c:v>
                </c:pt>
                <c:pt idx="107">
                  <c:v>11445.5471060069</c:v>
                </c:pt>
                <c:pt idx="108">
                  <c:v>11327</c:v>
                </c:pt>
                <c:pt idx="109">
                  <c:v>11235</c:v>
                </c:pt>
                <c:pt idx="110">
                  <c:v>11122</c:v>
                </c:pt>
                <c:pt idx="111">
                  <c:v>11088</c:v>
                </c:pt>
                <c:pt idx="112">
                  <c:v>11032</c:v>
                </c:pt>
                <c:pt idx="113">
                  <c:v>11432</c:v>
                </c:pt>
                <c:pt idx="114">
                  <c:v>11555.4842657819</c:v>
                </c:pt>
                <c:pt idx="115">
                  <c:v>11432</c:v>
                </c:pt>
                <c:pt idx="116">
                  <c:v>11435.193202756</c:v>
                </c:pt>
                <c:pt idx="117">
                  <c:v>11118.200383318</c:v>
                </c:pt>
                <c:pt idx="118">
                  <c:v>11252.890550193</c:v>
                </c:pt>
                <c:pt idx="119">
                  <c:v>11304.491888938</c:v>
                </c:pt>
                <c:pt idx="120">
                  <c:v>11163.673072363</c:v>
                </c:pt>
                <c:pt idx="121">
                  <c:v>11268.080721964</c:v>
                </c:pt>
                <c:pt idx="122">
                  <c:v>11075.54381616</c:v>
                </c:pt>
                <c:pt idx="123">
                  <c:v>10710.254445879</c:v>
                </c:pt>
                <c:pt idx="124">
                  <c:v>10631.507762399</c:v>
                </c:pt>
                <c:pt idx="125">
                  <c:v>10880.092204702</c:v>
                </c:pt>
                <c:pt idx="126">
                  <c:v>11415.058096408</c:v>
                </c:pt>
                <c:pt idx="127">
                  <c:v>11474.738220775</c:v>
                </c:pt>
                <c:pt idx="128">
                  <c:v>11373.2816310081</c:v>
                </c:pt>
                <c:pt idx="129">
                  <c:v>11066.1836730851</c:v>
                </c:pt>
                <c:pt idx="130">
                  <c:v>11109.7575377361</c:v>
                </c:pt>
                <c:pt idx="131">
                  <c:v>11100.1827165581</c:v>
                </c:pt>
                <c:pt idx="132">
                  <c:v>11076.0904464871</c:v>
                </c:pt>
                <c:pt idx="133">
                  <c:v>11142.3330752531</c:v>
                </c:pt>
                <c:pt idx="134">
                  <c:v>11032.6670565382</c:v>
                </c:pt>
                <c:pt idx="135">
                  <c:v>11097.2518840932</c:v>
                </c:pt>
                <c:pt idx="136">
                  <c:v>10862</c:v>
                </c:pt>
                <c:pt idx="137">
                  <c:v>11129.5160209374</c:v>
                </c:pt>
                <c:pt idx="138">
                  <c:v>11669</c:v>
                </c:pt>
                <c:pt idx="139">
                  <c:v>11822.6081406844</c:v>
                </c:pt>
                <c:pt idx="140">
                  <c:v>11514.3442396536</c:v>
                </c:pt>
                <c:pt idx="141">
                  <c:v>11097.6156602416</c:v>
                </c:pt>
                <c:pt idx="142">
                  <c:v>11132.646776367</c:v>
                </c:pt>
                <c:pt idx="143">
                  <c:v>11392.862706988</c:v>
                </c:pt>
                <c:pt idx="144">
                  <c:v>11677.5097486851</c:v>
                </c:pt>
                <c:pt idx="145">
                  <c:v>12007.5387854381</c:v>
                </c:pt>
                <c:pt idx="146">
                  <c:v>11899.7316262751</c:v>
                </c:pt>
                <c:pt idx="147">
                  <c:v>11617.6737190481</c:v>
                </c:pt>
                <c:pt idx="148">
                  <c:v>11729.2628602401</c:v>
                </c:pt>
                <c:pt idx="149">
                  <c:v>12084.4168863602</c:v>
                </c:pt>
                <c:pt idx="150">
                  <c:v>12079.8045619503</c:v>
                </c:pt>
                <c:pt idx="151">
                  <c:v>12028.0147256313</c:v>
                </c:pt>
                <c:pt idx="152">
                  <c:v>11782</c:v>
                </c:pt>
                <c:pt idx="153">
                  <c:v>11538</c:v>
                </c:pt>
                <c:pt idx="154">
                  <c:v>11589.4867608512</c:v>
                </c:pt>
                <c:pt idx="155">
                  <c:v>11712.24933998</c:v>
                </c:pt>
                <c:pt idx="156">
                  <c:v>11597.159761012</c:v>
                </c:pt>
                <c:pt idx="157">
                  <c:v>11790.069488487</c:v>
                </c:pt>
                <c:pt idx="158">
                  <c:v>11615.7654055883</c:v>
                </c:pt>
                <c:pt idx="159">
                  <c:v>11637.8432783123</c:v>
                </c:pt>
                <c:pt idx="160">
                  <c:v>11585.8117696944</c:v>
                </c:pt>
                <c:pt idx="161">
                  <c:v>11736.9524788994</c:v>
                </c:pt>
                <c:pt idx="162">
                  <c:v>12535</c:v>
                </c:pt>
                <c:pt idx="163">
                  <c:v>12523</c:v>
                </c:pt>
                <c:pt idx="164">
                  <c:v>12177</c:v>
                </c:pt>
                <c:pt idx="165">
                  <c:v>11364</c:v>
                </c:pt>
                <c:pt idx="166">
                  <c:v>11498</c:v>
                </c:pt>
                <c:pt idx="167">
                  <c:v>11690</c:v>
                </c:pt>
                <c:pt idx="168">
                  <c:v>10869</c:v>
                </c:pt>
                <c:pt idx="169">
                  <c:v>10560</c:v>
                </c:pt>
                <c:pt idx="170">
                  <c:v>10361</c:v>
                </c:pt>
              </c:numCache>
            </c:numRef>
          </c:val>
          <c:smooth val="0"/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vite'!$B$6:$FP$6</c:f>
              <c:numCache>
                <c:formatCode>General</c:formatCode>
                <c:ptCount val="171"/>
                <c:pt idx="0">
                  <c:v>1274.107</c:v>
                </c:pt>
                <c:pt idx="1">
                  <c:v>1394.801</c:v>
                </c:pt>
                <c:pt idx="2">
                  <c:v>1353.539</c:v>
                </c:pt>
                <c:pt idx="3">
                  <c:v>1321.738</c:v>
                </c:pt>
                <c:pt idx="4">
                  <c:v>1247.314</c:v>
                </c:pt>
                <c:pt idx="5">
                  <c:v>1250.048</c:v>
                </c:pt>
                <c:pt idx="6">
                  <c:v>1294.721</c:v>
                </c:pt>
                <c:pt idx="7">
                  <c:v>1305.029</c:v>
                </c:pt>
                <c:pt idx="8">
                  <c:v>1332.818</c:v>
                </c:pt>
                <c:pt idx="9">
                  <c:v>1334.43360894</c:v>
                </c:pt>
                <c:pt idx="10">
                  <c:v>1403.34065184</c:v>
                </c:pt>
                <c:pt idx="11">
                  <c:v>1538.07065184</c:v>
                </c:pt>
                <c:pt idx="12">
                  <c:v>1665.47988424</c:v>
                </c:pt>
                <c:pt idx="13">
                  <c:v>1796.24433991</c:v>
                </c:pt>
                <c:pt idx="14">
                  <c:v>1807.13857838428</c:v>
                </c:pt>
                <c:pt idx="15">
                  <c:v>1872.87554450627</c:v>
                </c:pt>
                <c:pt idx="16">
                  <c:v>1889.58058115606</c:v>
                </c:pt>
                <c:pt idx="17">
                  <c:v>1994.7559583255</c:v>
                </c:pt>
                <c:pt idx="18">
                  <c:v>2076.3941795155</c:v>
                </c:pt>
                <c:pt idx="19">
                  <c:v>2110.80065621296</c:v>
                </c:pt>
                <c:pt idx="20">
                  <c:v>2421.49446886967</c:v>
                </c:pt>
                <c:pt idx="21">
                  <c:v>2433.18039215817</c:v>
                </c:pt>
                <c:pt idx="22">
                  <c:v>2618.08942897816</c:v>
                </c:pt>
                <c:pt idx="23">
                  <c:v>2840.5144625589</c:v>
                </c:pt>
                <c:pt idx="24">
                  <c:v>2912.5519476089</c:v>
                </c:pt>
                <c:pt idx="25">
                  <c:v>3002.7707337489</c:v>
                </c:pt>
                <c:pt idx="26">
                  <c:v>3439.5958195189</c:v>
                </c:pt>
                <c:pt idx="27">
                  <c:v>3077.65046435451</c:v>
                </c:pt>
                <c:pt idx="28">
                  <c:v>3018.57601732919</c:v>
                </c:pt>
                <c:pt idx="29">
                  <c:v>3073.73746606189</c:v>
                </c:pt>
                <c:pt idx="30">
                  <c:v>3075.99028973532</c:v>
                </c:pt>
                <c:pt idx="31">
                  <c:v>3097.71330645274</c:v>
                </c:pt>
                <c:pt idx="32">
                  <c:v>3053.70346249926</c:v>
                </c:pt>
                <c:pt idx="33">
                  <c:v>3036.40525804973</c:v>
                </c:pt>
                <c:pt idx="34">
                  <c:v>3170.71769188649</c:v>
                </c:pt>
                <c:pt idx="35">
                  <c:v>3222.8814625589</c:v>
                </c:pt>
                <c:pt idx="36">
                  <c:v>3533.84035328174</c:v>
                </c:pt>
                <c:pt idx="37">
                  <c:v>3686.35361872922</c:v>
                </c:pt>
                <c:pt idx="38">
                  <c:v>3780.41754494082</c:v>
                </c:pt>
                <c:pt idx="39">
                  <c:v>3789.91637370082</c:v>
                </c:pt>
                <c:pt idx="40">
                  <c:v>3798.08152777093</c:v>
                </c:pt>
                <c:pt idx="41">
                  <c:v>3827.46773343333</c:v>
                </c:pt>
                <c:pt idx="42">
                  <c:v>3921.57518434797</c:v>
                </c:pt>
                <c:pt idx="43">
                  <c:v>3896.77619496797</c:v>
                </c:pt>
                <c:pt idx="44">
                  <c:v>3904.93606826797</c:v>
                </c:pt>
                <c:pt idx="45">
                  <c:v>3913.32182296597</c:v>
                </c:pt>
                <c:pt idx="46">
                  <c:v>4001.13419287597</c:v>
                </c:pt>
                <c:pt idx="47">
                  <c:v>3886.31218460404</c:v>
                </c:pt>
                <c:pt idx="48">
                  <c:v>4097.79233409404</c:v>
                </c:pt>
                <c:pt idx="49">
                  <c:v>4163.66587945204</c:v>
                </c:pt>
                <c:pt idx="50">
                  <c:v>4282.17241199204</c:v>
                </c:pt>
                <c:pt idx="51">
                  <c:v>2899.32807846204</c:v>
                </c:pt>
                <c:pt idx="52">
                  <c:v>4216.14753067204</c:v>
                </c:pt>
                <c:pt idx="53">
                  <c:v>3094.98409436204</c:v>
                </c:pt>
                <c:pt idx="54">
                  <c:v>3131.83518650927</c:v>
                </c:pt>
                <c:pt idx="55">
                  <c:v>3180.62278193927</c:v>
                </c:pt>
                <c:pt idx="56">
                  <c:v>3222.22522933927</c:v>
                </c:pt>
                <c:pt idx="57">
                  <c:v>3222.22522933927</c:v>
                </c:pt>
                <c:pt idx="58">
                  <c:v>3222.22522933927</c:v>
                </c:pt>
                <c:pt idx="59">
                  <c:v>3222.22522933927</c:v>
                </c:pt>
                <c:pt idx="60">
                  <c:v>2855.14150328927</c:v>
                </c:pt>
                <c:pt idx="61">
                  <c:v>2928.85926175927</c:v>
                </c:pt>
                <c:pt idx="62">
                  <c:v>3016.99963310927</c:v>
                </c:pt>
                <c:pt idx="63">
                  <c:v>2594.62610765927</c:v>
                </c:pt>
                <c:pt idx="64">
                  <c:v>2054.61347379927</c:v>
                </c:pt>
                <c:pt idx="65">
                  <c:v>2026.61068935427</c:v>
                </c:pt>
                <c:pt idx="66">
                  <c:v>2032.58524271427</c:v>
                </c:pt>
                <c:pt idx="67">
                  <c:v>1727.68851118427</c:v>
                </c:pt>
                <c:pt idx="68">
                  <c:v>1739.57756258427</c:v>
                </c:pt>
                <c:pt idx="69">
                  <c:v>1767.27952516427</c:v>
                </c:pt>
                <c:pt idx="70">
                  <c:v>1846.45326036427</c:v>
                </c:pt>
                <c:pt idx="71">
                  <c:v>1914.90580164427</c:v>
                </c:pt>
                <c:pt idx="72">
                  <c:v>2079.02380732427</c:v>
                </c:pt>
                <c:pt idx="73">
                  <c:v>2055.68385082427</c:v>
                </c:pt>
                <c:pt idx="74">
                  <c:v>2091.60391869427</c:v>
                </c:pt>
                <c:pt idx="75">
                  <c:v>1964.15218450427</c:v>
                </c:pt>
                <c:pt idx="76">
                  <c:v>1874.59223927427</c:v>
                </c:pt>
                <c:pt idx="77">
                  <c:v>1859.56146809427</c:v>
                </c:pt>
                <c:pt idx="78">
                  <c:v>1900.34691790427</c:v>
                </c:pt>
                <c:pt idx="79">
                  <c:v>1957.83446531427</c:v>
                </c:pt>
                <c:pt idx="80">
                  <c:v>1966.06480628427</c:v>
                </c:pt>
                <c:pt idx="81">
                  <c:v>2047.80489939427</c:v>
                </c:pt>
                <c:pt idx="82">
                  <c:v>2186.93279590427</c:v>
                </c:pt>
                <c:pt idx="83">
                  <c:v>2263.65208107427</c:v>
                </c:pt>
                <c:pt idx="84">
                  <c:v>2397.96664832427</c:v>
                </c:pt>
                <c:pt idx="85">
                  <c:v>2401.22343659427</c:v>
                </c:pt>
                <c:pt idx="86">
                  <c:v>2328.30932022427</c:v>
                </c:pt>
                <c:pt idx="87">
                  <c:v>2348.63973511427</c:v>
                </c:pt>
                <c:pt idx="88">
                  <c:v>2280.57028377427</c:v>
                </c:pt>
                <c:pt idx="89">
                  <c:v>2282.40596818427</c:v>
                </c:pt>
                <c:pt idx="90">
                  <c:v>2346.00590248427</c:v>
                </c:pt>
                <c:pt idx="91">
                  <c:v>2397.37436237427</c:v>
                </c:pt>
                <c:pt idx="92">
                  <c:v>2402.67214238427</c:v>
                </c:pt>
                <c:pt idx="93">
                  <c:v>2454.07283285427</c:v>
                </c:pt>
                <c:pt idx="94">
                  <c:v>2608.06190960427</c:v>
                </c:pt>
                <c:pt idx="95">
                  <c:v>2741.09365653427</c:v>
                </c:pt>
                <c:pt idx="96">
                  <c:v>2805.10534512427</c:v>
                </c:pt>
                <c:pt idx="97">
                  <c:v>2746.94433103327</c:v>
                </c:pt>
                <c:pt idx="98">
                  <c:v>2791.62375858327</c:v>
                </c:pt>
                <c:pt idx="99">
                  <c:v>2690.19627670127</c:v>
                </c:pt>
                <c:pt idx="100">
                  <c:v>2702.76807380127</c:v>
                </c:pt>
                <c:pt idx="101">
                  <c:v>2743.85735664527</c:v>
                </c:pt>
                <c:pt idx="102">
                  <c:v>2797.55808836927</c:v>
                </c:pt>
                <c:pt idx="103">
                  <c:v>2868.43292124127</c:v>
                </c:pt>
                <c:pt idx="104">
                  <c:v>2883.69036213127</c:v>
                </c:pt>
                <c:pt idx="105">
                  <c:v>2921.07697125527</c:v>
                </c:pt>
                <c:pt idx="106">
                  <c:v>3061.87308083727</c:v>
                </c:pt>
                <c:pt idx="107">
                  <c:v>3157.45560182857</c:v>
                </c:pt>
                <c:pt idx="108">
                  <c:v>3331</c:v>
                </c:pt>
                <c:pt idx="109">
                  <c:v>3348</c:v>
                </c:pt>
                <c:pt idx="110">
                  <c:v>3328</c:v>
                </c:pt>
                <c:pt idx="111">
                  <c:v>3328</c:v>
                </c:pt>
                <c:pt idx="112">
                  <c:v>3372</c:v>
                </c:pt>
                <c:pt idx="113">
                  <c:v>3374</c:v>
                </c:pt>
                <c:pt idx="114">
                  <c:v>3389.04879218057</c:v>
                </c:pt>
                <c:pt idx="115">
                  <c:v>3464</c:v>
                </c:pt>
                <c:pt idx="116">
                  <c:v>3504.24981159457</c:v>
                </c:pt>
                <c:pt idx="117">
                  <c:v>3479.99680917157</c:v>
                </c:pt>
                <c:pt idx="118">
                  <c:v>3584.71537134277</c:v>
                </c:pt>
                <c:pt idx="119">
                  <c:v>3681.22443570877</c:v>
                </c:pt>
                <c:pt idx="120">
                  <c:v>3831.29027878077</c:v>
                </c:pt>
                <c:pt idx="121">
                  <c:v>3823.32361263277</c:v>
                </c:pt>
                <c:pt idx="122">
                  <c:v>3879.33951163677</c:v>
                </c:pt>
                <c:pt idx="123">
                  <c:v>3760.49938669877</c:v>
                </c:pt>
                <c:pt idx="124">
                  <c:v>3764.47018475877</c:v>
                </c:pt>
                <c:pt idx="125">
                  <c:v>3769.06803987277</c:v>
                </c:pt>
                <c:pt idx="126">
                  <c:v>3822.89292498</c:v>
                </c:pt>
                <c:pt idx="127">
                  <c:v>3887.64044144877</c:v>
                </c:pt>
                <c:pt idx="128">
                  <c:v>3922.41888945977</c:v>
                </c:pt>
                <c:pt idx="129">
                  <c:v>3926.39199370577</c:v>
                </c:pt>
                <c:pt idx="130">
                  <c:v>4043.62295896677</c:v>
                </c:pt>
                <c:pt idx="131">
                  <c:v>4103.52126228477</c:v>
                </c:pt>
                <c:pt idx="132">
                  <c:v>4268.32141176877</c:v>
                </c:pt>
                <c:pt idx="133">
                  <c:v>4341.31956659677</c:v>
                </c:pt>
                <c:pt idx="134">
                  <c:v>4329.13038862677</c:v>
                </c:pt>
                <c:pt idx="135">
                  <c:v>4332.45128590077</c:v>
                </c:pt>
                <c:pt idx="136">
                  <c:v>4287</c:v>
                </c:pt>
                <c:pt idx="137">
                  <c:v>4307.82902837077</c:v>
                </c:pt>
                <c:pt idx="138">
                  <c:v>4383</c:v>
                </c:pt>
                <c:pt idx="139">
                  <c:v>4616.50966939677</c:v>
                </c:pt>
                <c:pt idx="140">
                  <c:v>4526.82435472277</c:v>
                </c:pt>
                <c:pt idx="141">
                  <c:v>4614.04975323877</c:v>
                </c:pt>
                <c:pt idx="142">
                  <c:v>4661.70031392677</c:v>
                </c:pt>
                <c:pt idx="143">
                  <c:v>4760.53407001877</c:v>
                </c:pt>
                <c:pt idx="144">
                  <c:v>4958.30982589077</c:v>
                </c:pt>
                <c:pt idx="145">
                  <c:v>5000.92021294677</c:v>
                </c:pt>
                <c:pt idx="146">
                  <c:v>4986.63422724477</c:v>
                </c:pt>
                <c:pt idx="147">
                  <c:v>4982.45273051077</c:v>
                </c:pt>
                <c:pt idx="148">
                  <c:v>4939.44749409477</c:v>
                </c:pt>
                <c:pt idx="149">
                  <c:v>4976.08297775277</c:v>
                </c:pt>
                <c:pt idx="150">
                  <c:v>4997.38341269077</c:v>
                </c:pt>
                <c:pt idx="151">
                  <c:v>4898.00848315877</c:v>
                </c:pt>
                <c:pt idx="152">
                  <c:v>4725</c:v>
                </c:pt>
                <c:pt idx="153">
                  <c:v>4679</c:v>
                </c:pt>
                <c:pt idx="154">
                  <c:v>4735.72076913977</c:v>
                </c:pt>
                <c:pt idx="155">
                  <c:v>4787.09263579077</c:v>
                </c:pt>
                <c:pt idx="156">
                  <c:v>4819.73453954877</c:v>
                </c:pt>
                <c:pt idx="157">
                  <c:v>4827.52695519277</c:v>
                </c:pt>
                <c:pt idx="158">
                  <c:v>4654.43471194577</c:v>
                </c:pt>
                <c:pt idx="159">
                  <c:v>4686.19648285577</c:v>
                </c:pt>
                <c:pt idx="160">
                  <c:v>4602.52710835477</c:v>
                </c:pt>
                <c:pt idx="161">
                  <c:v>4637.76498641077</c:v>
                </c:pt>
                <c:pt idx="162">
                  <c:v>4753</c:v>
                </c:pt>
                <c:pt idx="163">
                  <c:v>4772</c:v>
                </c:pt>
                <c:pt idx="164">
                  <c:v>4708</c:v>
                </c:pt>
                <c:pt idx="165">
                  <c:v>4691</c:v>
                </c:pt>
                <c:pt idx="166">
                  <c:v>4804</c:v>
                </c:pt>
                <c:pt idx="167">
                  <c:v>4835</c:v>
                </c:pt>
                <c:pt idx="168">
                  <c:v>4894</c:v>
                </c:pt>
                <c:pt idx="169">
                  <c:v>4851</c:v>
                </c:pt>
                <c:pt idx="170">
                  <c:v>4822</c:v>
                </c:pt>
              </c:numCache>
            </c:numRef>
          </c:val>
          <c:smooth val="0"/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'[2]Deb. ne vite'!$B$2:$FP$3</c:f>
              <c:multiLvlStrCache>
                <c:ptCount val="171"/>
                <c:lvl>
                  <c:pt idx="0">
                    <c:v>Janar</c:v>
                  </c:pt>
                  <c:pt idx="1">
                    <c:v>Shkurt</c:v>
                  </c:pt>
                  <c:pt idx="2">
                    <c:v>Mars</c:v>
                  </c:pt>
                  <c:pt idx="3">
                    <c:v>Prill</c:v>
                  </c:pt>
                  <c:pt idx="4">
                    <c:v>Maj</c:v>
                  </c:pt>
                  <c:pt idx="5">
                    <c:v>Qershor</c:v>
                  </c:pt>
                  <c:pt idx="6">
                    <c:v>Korrik</c:v>
                  </c:pt>
                  <c:pt idx="7">
                    <c:v>Gusht</c:v>
                  </c:pt>
                  <c:pt idx="8">
                    <c:v>Shtator</c:v>
                  </c:pt>
                  <c:pt idx="9">
                    <c:v>Tetor</c:v>
                  </c:pt>
                  <c:pt idx="10">
                    <c:v>Nentor</c:v>
                  </c:pt>
                  <c:pt idx="11">
                    <c:v>Dhjetor</c:v>
                  </c:pt>
                  <c:pt idx="12">
                    <c:v>Janar</c:v>
                  </c:pt>
                  <c:pt idx="13">
                    <c:v>Shkurt</c:v>
                  </c:pt>
                  <c:pt idx="14">
                    <c:v>Mars</c:v>
                  </c:pt>
                  <c:pt idx="15">
                    <c:v>Prill</c:v>
                  </c:pt>
                  <c:pt idx="16">
                    <c:v>Maj</c:v>
                  </c:pt>
                  <c:pt idx="17">
                    <c:v>Qershor</c:v>
                  </c:pt>
                  <c:pt idx="18">
                    <c:v>Korrik</c:v>
                  </c:pt>
                  <c:pt idx="19">
                    <c:v>Gusht</c:v>
                  </c:pt>
                  <c:pt idx="20">
                    <c:v>Shtator</c:v>
                  </c:pt>
                  <c:pt idx="21">
                    <c:v>Tetor</c:v>
                  </c:pt>
                  <c:pt idx="22">
                    <c:v>Nentor</c:v>
                  </c:pt>
                  <c:pt idx="23">
                    <c:v>Dhjetor</c:v>
                  </c:pt>
                  <c:pt idx="24">
                    <c:v>Janar</c:v>
                  </c:pt>
                  <c:pt idx="25">
                    <c:v>Shkurt</c:v>
                  </c:pt>
                  <c:pt idx="26">
                    <c:v>Mars</c:v>
                  </c:pt>
                  <c:pt idx="27">
                    <c:v>Prill</c:v>
                  </c:pt>
                  <c:pt idx="28">
                    <c:v>Maj</c:v>
                  </c:pt>
                  <c:pt idx="29">
                    <c:v>Qershor</c:v>
                  </c:pt>
                  <c:pt idx="30">
                    <c:v>Korrik</c:v>
                  </c:pt>
                  <c:pt idx="31">
                    <c:v>Gusht</c:v>
                  </c:pt>
                  <c:pt idx="32">
                    <c:v>Shtator</c:v>
                  </c:pt>
                  <c:pt idx="33">
                    <c:v>Tetor</c:v>
                  </c:pt>
                  <c:pt idx="34">
                    <c:v>Nentor</c:v>
                  </c:pt>
                  <c:pt idx="35">
                    <c:v>Dhjetor</c:v>
                  </c:pt>
                  <c:pt idx="36">
                    <c:v>Janar</c:v>
                  </c:pt>
                  <c:pt idx="37">
                    <c:v>Shkurt</c:v>
                  </c:pt>
                  <c:pt idx="38">
                    <c:v>Mars</c:v>
                  </c:pt>
                  <c:pt idx="39">
                    <c:v>Prill</c:v>
                  </c:pt>
                  <c:pt idx="40">
                    <c:v>Maj</c:v>
                  </c:pt>
                  <c:pt idx="41">
                    <c:v>Qershor</c:v>
                  </c:pt>
                  <c:pt idx="42">
                    <c:v>Korrik</c:v>
                  </c:pt>
                  <c:pt idx="43">
                    <c:v>Gusht</c:v>
                  </c:pt>
                  <c:pt idx="44">
                    <c:v>Shtator</c:v>
                  </c:pt>
                  <c:pt idx="45">
                    <c:v>Tetor</c:v>
                  </c:pt>
                  <c:pt idx="46">
                    <c:v>Nentor</c:v>
                  </c:pt>
                  <c:pt idx="47">
                    <c:v>Dhjetor</c:v>
                  </c:pt>
                  <c:pt idx="48">
                    <c:v>Janar</c:v>
                  </c:pt>
                  <c:pt idx="49">
                    <c:v>Shkurt</c:v>
                  </c:pt>
                  <c:pt idx="50">
                    <c:v>Mars</c:v>
                  </c:pt>
                  <c:pt idx="51">
                    <c:v>Prill</c:v>
                  </c:pt>
                  <c:pt idx="52">
                    <c:v>Maj</c:v>
                  </c:pt>
                  <c:pt idx="53">
                    <c:v>Qershor</c:v>
                  </c:pt>
                  <c:pt idx="54">
                    <c:v>Korrik</c:v>
                  </c:pt>
                  <c:pt idx="55">
                    <c:v>Gusht</c:v>
                  </c:pt>
                  <c:pt idx="56">
                    <c:v>Shtator</c:v>
                  </c:pt>
                  <c:pt idx="57">
                    <c:v>Tetor</c:v>
                  </c:pt>
                  <c:pt idx="58">
                    <c:v>Nentor</c:v>
                  </c:pt>
                  <c:pt idx="59">
                    <c:v>Dhjetor</c:v>
                  </c:pt>
                  <c:pt idx="60">
                    <c:v>Janar</c:v>
                  </c:pt>
                  <c:pt idx="61">
                    <c:v>Shkurt</c:v>
                  </c:pt>
                  <c:pt idx="62">
                    <c:v>Mars</c:v>
                  </c:pt>
                  <c:pt idx="63">
                    <c:v>Prill</c:v>
                  </c:pt>
                  <c:pt idx="64">
                    <c:v>Maj</c:v>
                  </c:pt>
                  <c:pt idx="65">
                    <c:v>Qershor</c:v>
                  </c:pt>
                  <c:pt idx="66">
                    <c:v>Korrik</c:v>
                  </c:pt>
                  <c:pt idx="67">
                    <c:v>Gusht</c:v>
                  </c:pt>
                  <c:pt idx="68">
                    <c:v>Shtator</c:v>
                  </c:pt>
                  <c:pt idx="69">
                    <c:v>Tetor</c:v>
                  </c:pt>
                  <c:pt idx="70">
                    <c:v>Nentor</c:v>
                  </c:pt>
                  <c:pt idx="71">
                    <c:v>Dhjetor</c:v>
                  </c:pt>
                  <c:pt idx="72">
                    <c:v>Janar</c:v>
                  </c:pt>
                  <c:pt idx="73">
                    <c:v>Shkurt</c:v>
                  </c:pt>
                  <c:pt idx="74">
                    <c:v>Mars</c:v>
                  </c:pt>
                  <c:pt idx="75">
                    <c:v>Prill</c:v>
                  </c:pt>
                  <c:pt idx="76">
                    <c:v>Maj</c:v>
                  </c:pt>
                  <c:pt idx="77">
                    <c:v>Qershor</c:v>
                  </c:pt>
                  <c:pt idx="78">
                    <c:v>Korrik</c:v>
                  </c:pt>
                  <c:pt idx="79">
                    <c:v>Gusht</c:v>
                  </c:pt>
                  <c:pt idx="80">
                    <c:v>Shtator</c:v>
                  </c:pt>
                  <c:pt idx="81">
                    <c:v>Tetor</c:v>
                  </c:pt>
                  <c:pt idx="82">
                    <c:v>Nentor</c:v>
                  </c:pt>
                  <c:pt idx="83">
                    <c:v>Dhjetor</c:v>
                  </c:pt>
                  <c:pt idx="84">
                    <c:v>Janar</c:v>
                  </c:pt>
                  <c:pt idx="85">
                    <c:v>Shkurt</c:v>
                  </c:pt>
                  <c:pt idx="86">
                    <c:v>Mars</c:v>
                  </c:pt>
                  <c:pt idx="87">
                    <c:v>Prill</c:v>
                  </c:pt>
                  <c:pt idx="88">
                    <c:v>Maj</c:v>
                  </c:pt>
                  <c:pt idx="89">
                    <c:v>Qershor</c:v>
                  </c:pt>
                  <c:pt idx="90">
                    <c:v>Korrik</c:v>
                  </c:pt>
                  <c:pt idx="91">
                    <c:v>Gusht</c:v>
                  </c:pt>
                  <c:pt idx="92">
                    <c:v>Shtator</c:v>
                  </c:pt>
                  <c:pt idx="93">
                    <c:v>Tetor</c:v>
                  </c:pt>
                  <c:pt idx="94">
                    <c:v>Nentor</c:v>
                  </c:pt>
                  <c:pt idx="95">
                    <c:v>Dhjetor</c:v>
                  </c:pt>
                  <c:pt idx="96">
                    <c:v>Janar</c:v>
                  </c:pt>
                  <c:pt idx="97">
                    <c:v>Shkurt</c:v>
                  </c:pt>
                  <c:pt idx="98">
                    <c:v>Mars</c:v>
                  </c:pt>
                  <c:pt idx="99">
                    <c:v>Prill</c:v>
                  </c:pt>
                  <c:pt idx="100">
                    <c:v>Maj</c:v>
                  </c:pt>
                  <c:pt idx="101">
                    <c:v>Qershor</c:v>
                  </c:pt>
                  <c:pt idx="102">
                    <c:v>Korrik</c:v>
                  </c:pt>
                  <c:pt idx="103">
                    <c:v>Gusht</c:v>
                  </c:pt>
                  <c:pt idx="104">
                    <c:v>Shtator</c:v>
                  </c:pt>
                  <c:pt idx="105">
                    <c:v>Tetor</c:v>
                  </c:pt>
                  <c:pt idx="106">
                    <c:v>Nentor</c:v>
                  </c:pt>
                  <c:pt idx="107">
                    <c:v>Dhjetor</c:v>
                  </c:pt>
                  <c:pt idx="108">
                    <c:v>Janar</c:v>
                  </c:pt>
                  <c:pt idx="109">
                    <c:v>Shkurt</c:v>
                  </c:pt>
                  <c:pt idx="110">
                    <c:v>Mars</c:v>
                  </c:pt>
                  <c:pt idx="111">
                    <c:v>Prill</c:v>
                  </c:pt>
                  <c:pt idx="112">
                    <c:v>Maj</c:v>
                  </c:pt>
                  <c:pt idx="113">
                    <c:v>Qershor</c:v>
                  </c:pt>
                  <c:pt idx="114">
                    <c:v>Korrik</c:v>
                  </c:pt>
                  <c:pt idx="115">
                    <c:v>Gusht</c:v>
                  </c:pt>
                  <c:pt idx="116">
                    <c:v>Shtator</c:v>
                  </c:pt>
                  <c:pt idx="117">
                    <c:v>Tetor</c:v>
                  </c:pt>
                  <c:pt idx="118">
                    <c:v>Nentor</c:v>
                  </c:pt>
                  <c:pt idx="119">
                    <c:v>Dhjetor</c:v>
                  </c:pt>
                  <c:pt idx="120">
                    <c:v>Janar</c:v>
                  </c:pt>
                  <c:pt idx="121">
                    <c:v>Shkurt</c:v>
                  </c:pt>
                  <c:pt idx="122">
                    <c:v>Mars</c:v>
                  </c:pt>
                  <c:pt idx="123">
                    <c:v>Prill</c:v>
                  </c:pt>
                  <c:pt idx="124">
                    <c:v>Maj</c:v>
                  </c:pt>
                  <c:pt idx="125">
                    <c:v>Qershor</c:v>
                  </c:pt>
                  <c:pt idx="126">
                    <c:v>Korrik</c:v>
                  </c:pt>
                  <c:pt idx="127">
                    <c:v>Gusht</c:v>
                  </c:pt>
                  <c:pt idx="128">
                    <c:v>Shtator</c:v>
                  </c:pt>
                  <c:pt idx="129">
                    <c:v>Tetor</c:v>
                  </c:pt>
                  <c:pt idx="130">
                    <c:v>Nentor</c:v>
                  </c:pt>
                  <c:pt idx="131">
                    <c:v>Dhjetor</c:v>
                  </c:pt>
                  <c:pt idx="132">
                    <c:v>Janar</c:v>
                  </c:pt>
                  <c:pt idx="133">
                    <c:v>Shkurt</c:v>
                  </c:pt>
                  <c:pt idx="134">
                    <c:v>Mars</c:v>
                  </c:pt>
                  <c:pt idx="135">
                    <c:v>Prill</c:v>
                  </c:pt>
                  <c:pt idx="136">
                    <c:v>Maj</c:v>
                  </c:pt>
                  <c:pt idx="137">
                    <c:v>Qershor</c:v>
                  </c:pt>
                  <c:pt idx="138">
                    <c:v>Korrik</c:v>
                  </c:pt>
                  <c:pt idx="139">
                    <c:v>Gusht</c:v>
                  </c:pt>
                  <c:pt idx="140">
                    <c:v>Shtator</c:v>
                  </c:pt>
                  <c:pt idx="141">
                    <c:v>Tetor</c:v>
                  </c:pt>
                  <c:pt idx="142">
                    <c:v>Nentor</c:v>
                  </c:pt>
                  <c:pt idx="143">
                    <c:v>Dhjetor</c:v>
                  </c:pt>
                  <c:pt idx="144">
                    <c:v>Janar</c:v>
                  </c:pt>
                  <c:pt idx="145">
                    <c:v>Shkurt</c:v>
                  </c:pt>
                  <c:pt idx="146">
                    <c:v>Mars</c:v>
                  </c:pt>
                  <c:pt idx="147">
                    <c:v>Prill</c:v>
                  </c:pt>
                  <c:pt idx="148">
                    <c:v>Maj</c:v>
                  </c:pt>
                  <c:pt idx="149">
                    <c:v>Qershor</c:v>
                  </c:pt>
                  <c:pt idx="150">
                    <c:v>Korrik</c:v>
                  </c:pt>
                  <c:pt idx="151">
                    <c:v>Gusht</c:v>
                  </c:pt>
                  <c:pt idx="152">
                    <c:v>Shtator</c:v>
                  </c:pt>
                  <c:pt idx="153">
                    <c:v>Tetor</c:v>
                  </c:pt>
                  <c:pt idx="154">
                    <c:v>Nentor</c:v>
                  </c:pt>
                  <c:pt idx="155">
                    <c:v>Dhjetor</c:v>
                  </c:pt>
                  <c:pt idx="156">
                    <c:v>Janar</c:v>
                  </c:pt>
                  <c:pt idx="157">
                    <c:v>Shkurt</c:v>
                  </c:pt>
                  <c:pt idx="158">
                    <c:v>Mars</c:v>
                  </c:pt>
                  <c:pt idx="159">
                    <c:v>Prill</c:v>
                  </c:pt>
                  <c:pt idx="160">
                    <c:v>Maj</c:v>
                  </c:pt>
                  <c:pt idx="161">
                    <c:v>Qershor</c:v>
                  </c:pt>
                  <c:pt idx="162">
                    <c:v>Korrik</c:v>
                  </c:pt>
                  <c:pt idx="163">
                    <c:v>Gusht</c:v>
                  </c:pt>
                  <c:pt idx="164">
                    <c:v>Shtator</c:v>
                  </c:pt>
                  <c:pt idx="165">
                    <c:v>Tetor</c:v>
                  </c:pt>
                  <c:pt idx="166">
                    <c:v>Nentor</c:v>
                  </c:pt>
                  <c:pt idx="167">
                    <c:v>Dhjetor</c:v>
                  </c:pt>
                  <c:pt idx="168">
                    <c:v>Janar</c:v>
                  </c:pt>
                  <c:pt idx="169">
                    <c:v>Shkurt</c:v>
                  </c:pt>
                  <c:pt idx="170">
                    <c:v>Mars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  <c:pt idx="24">
                    <c:v>2012</c:v>
                  </c:pt>
                  <c:pt idx="36">
                    <c:v>2013</c:v>
                  </c:pt>
                  <c:pt idx="48">
                    <c:v>2014</c:v>
                  </c:pt>
                  <c:pt idx="60">
                    <c:v>2015</c:v>
                  </c:pt>
                  <c:pt idx="72">
                    <c:v>2016</c:v>
                  </c:pt>
                  <c:pt idx="84">
                    <c:v>2017</c:v>
                  </c:pt>
                  <c:pt idx="96">
                    <c:v>2018</c:v>
                  </c:pt>
                  <c:pt idx="108">
                    <c:v>2019</c:v>
                  </c:pt>
                  <c:pt idx="120">
                    <c:v>2020</c:v>
                  </c:pt>
                  <c:pt idx="132">
                    <c:v>2021</c:v>
                  </c:pt>
                  <c:pt idx="144">
                    <c:v>2022</c:v>
                  </c:pt>
                  <c:pt idx="156">
                    <c:v>2023</c:v>
                  </c:pt>
                  <c:pt idx="168">
                    <c:v>2024</c:v>
                  </c:pt>
                </c:lvl>
              </c:multiLvlStrCache>
            </c:multiLvlStrRef>
          </c:cat>
          <c:val>
            <c:numRef>
              <c:f>'[2]Deb. ne vite'!$B$7:$FP$7</c:f>
              <c:numCache>
                <c:formatCode>General</c:formatCode>
                <c:ptCount val="171"/>
                <c:pt idx="0">
                  <c:v>2729.294</c:v>
                </c:pt>
                <c:pt idx="1">
                  <c:v>2929.444</c:v>
                </c:pt>
                <c:pt idx="2">
                  <c:v>2983.997</c:v>
                </c:pt>
                <c:pt idx="3">
                  <c:v>2998.394</c:v>
                </c:pt>
                <c:pt idx="4">
                  <c:v>3169.79</c:v>
                </c:pt>
                <c:pt idx="5">
                  <c:v>3252.515</c:v>
                </c:pt>
                <c:pt idx="6">
                  <c:v>3376.12</c:v>
                </c:pt>
                <c:pt idx="7">
                  <c:v>1579.56</c:v>
                </c:pt>
                <c:pt idx="8">
                  <c:v>1730.152</c:v>
                </c:pt>
                <c:pt idx="9">
                  <c:v>1936.6452575</c:v>
                </c:pt>
                <c:pt idx="10">
                  <c:v>2129.568670172</c:v>
                </c:pt>
                <c:pt idx="11">
                  <c:v>2269.062670172</c:v>
                </c:pt>
                <c:pt idx="12">
                  <c:v>2540.090781272</c:v>
                </c:pt>
                <c:pt idx="13">
                  <c:v>2729.596157952</c:v>
                </c:pt>
                <c:pt idx="14">
                  <c:v>2772.21143851934</c:v>
                </c:pt>
                <c:pt idx="15">
                  <c:v>3038.93417201534</c:v>
                </c:pt>
                <c:pt idx="16">
                  <c:v>2844.16360073166</c:v>
                </c:pt>
                <c:pt idx="17">
                  <c:v>2773.63185015471</c:v>
                </c:pt>
                <c:pt idx="18">
                  <c:v>2914.09468728531</c:v>
                </c:pt>
                <c:pt idx="19">
                  <c:v>2660.80296380029</c:v>
                </c:pt>
                <c:pt idx="20">
                  <c:v>2929.4024624763</c:v>
                </c:pt>
                <c:pt idx="21">
                  <c:v>3204.61562816127</c:v>
                </c:pt>
                <c:pt idx="22">
                  <c:v>3403.78002952127</c:v>
                </c:pt>
                <c:pt idx="23">
                  <c:v>3516.01941347127</c:v>
                </c:pt>
                <c:pt idx="24">
                  <c:v>3544.89637685127</c:v>
                </c:pt>
                <c:pt idx="25">
                  <c:v>3694.59901406127</c:v>
                </c:pt>
                <c:pt idx="26">
                  <c:v>3804.24414035127</c:v>
                </c:pt>
                <c:pt idx="27">
                  <c:v>3891.31431893052</c:v>
                </c:pt>
                <c:pt idx="28">
                  <c:v>3861.79011526379</c:v>
                </c:pt>
                <c:pt idx="29">
                  <c:v>3694.08738280747</c:v>
                </c:pt>
                <c:pt idx="30">
                  <c:v>3858.85598354246</c:v>
                </c:pt>
                <c:pt idx="31">
                  <c:v>3830.25978102691</c:v>
                </c:pt>
                <c:pt idx="32">
                  <c:v>4033.41126380958</c:v>
                </c:pt>
                <c:pt idx="33">
                  <c:v>3941.9359749885</c:v>
                </c:pt>
                <c:pt idx="34">
                  <c:v>3808.60861562926</c:v>
                </c:pt>
                <c:pt idx="35">
                  <c:v>3687.71541347127</c:v>
                </c:pt>
                <c:pt idx="36">
                  <c:v>4010.85124526436</c:v>
                </c:pt>
                <c:pt idx="37">
                  <c:v>4081.22364237169</c:v>
                </c:pt>
                <c:pt idx="38">
                  <c:v>3960.58080253163</c:v>
                </c:pt>
                <c:pt idx="39">
                  <c:v>3945.03091336563</c:v>
                </c:pt>
                <c:pt idx="40">
                  <c:v>4058.22211838391</c:v>
                </c:pt>
                <c:pt idx="41">
                  <c:v>4136.65393465858</c:v>
                </c:pt>
                <c:pt idx="42">
                  <c:v>4307.37811025938</c:v>
                </c:pt>
                <c:pt idx="43">
                  <c:v>4585.11162780938</c:v>
                </c:pt>
                <c:pt idx="44">
                  <c:v>4718.16756182938</c:v>
                </c:pt>
                <c:pt idx="45">
                  <c:v>4779.83934624938</c:v>
                </c:pt>
                <c:pt idx="46">
                  <c:v>4871.00792817938</c:v>
                </c:pt>
                <c:pt idx="47">
                  <c:v>5026.08252575938</c:v>
                </c:pt>
                <c:pt idx="48">
                  <c:v>5187.73125153938</c:v>
                </c:pt>
                <c:pt idx="49">
                  <c:v>5291.89571123938</c:v>
                </c:pt>
                <c:pt idx="50">
                  <c:v>5469.82147338938</c:v>
                </c:pt>
                <c:pt idx="51">
                  <c:v>3086.68883686938</c:v>
                </c:pt>
                <c:pt idx="52">
                  <c:v>5472.52723799938</c:v>
                </c:pt>
                <c:pt idx="53">
                  <c:v>3493.67050726938</c:v>
                </c:pt>
                <c:pt idx="54">
                  <c:v>3613.59747866938</c:v>
                </c:pt>
                <c:pt idx="55">
                  <c:v>3725.54400783938</c:v>
                </c:pt>
                <c:pt idx="56">
                  <c:v>3061.34432040938</c:v>
                </c:pt>
                <c:pt idx="57">
                  <c:v>3061.34432040938</c:v>
                </c:pt>
                <c:pt idx="58">
                  <c:v>3061.34432040938</c:v>
                </c:pt>
                <c:pt idx="59">
                  <c:v>3061.34432040938</c:v>
                </c:pt>
                <c:pt idx="60">
                  <c:v>3141.93168529938</c:v>
                </c:pt>
                <c:pt idx="61">
                  <c:v>3349.34253391938</c:v>
                </c:pt>
                <c:pt idx="62">
                  <c:v>3575.15002568938</c:v>
                </c:pt>
                <c:pt idx="63">
                  <c:v>2813.67062767938</c:v>
                </c:pt>
                <c:pt idx="64">
                  <c:v>1576.66953485938</c:v>
                </c:pt>
                <c:pt idx="65">
                  <c:v>1729.37007611938</c:v>
                </c:pt>
                <c:pt idx="66">
                  <c:v>1900.19866388938</c:v>
                </c:pt>
                <c:pt idx="67">
                  <c:v>2074.17666003938</c:v>
                </c:pt>
                <c:pt idx="68">
                  <c:v>2327.82668761938</c:v>
                </c:pt>
                <c:pt idx="69">
                  <c:v>2511.75511601938</c:v>
                </c:pt>
                <c:pt idx="70">
                  <c:v>2746.85001968938</c:v>
                </c:pt>
                <c:pt idx="71">
                  <c:v>2981.29905404938</c:v>
                </c:pt>
                <c:pt idx="72">
                  <c:v>3063.24863812938</c:v>
                </c:pt>
                <c:pt idx="73">
                  <c:v>3313.89093392938</c:v>
                </c:pt>
                <c:pt idx="74">
                  <c:v>3566.75859865938</c:v>
                </c:pt>
                <c:pt idx="75">
                  <c:v>3821.14304232938</c:v>
                </c:pt>
                <c:pt idx="76">
                  <c:v>3792.65654139938</c:v>
                </c:pt>
                <c:pt idx="77">
                  <c:v>4022.11376287938</c:v>
                </c:pt>
                <c:pt idx="78">
                  <c:v>4334.53564304938</c:v>
                </c:pt>
                <c:pt idx="79">
                  <c:v>4660.35679479938</c:v>
                </c:pt>
                <c:pt idx="80">
                  <c:v>4933.00291851938</c:v>
                </c:pt>
                <c:pt idx="81">
                  <c:v>5252.26912417938</c:v>
                </c:pt>
                <c:pt idx="82">
                  <c:v>5514.91857037938</c:v>
                </c:pt>
                <c:pt idx="83">
                  <c:v>5775.64185842938</c:v>
                </c:pt>
                <c:pt idx="84">
                  <c:v>6056.84966822938</c:v>
                </c:pt>
                <c:pt idx="85">
                  <c:v>6239.34584784938</c:v>
                </c:pt>
                <c:pt idx="86">
                  <c:v>6425.20835949938</c:v>
                </c:pt>
                <c:pt idx="87">
                  <c:v>6574.65091062938</c:v>
                </c:pt>
                <c:pt idx="88">
                  <c:v>6547.41363694938</c:v>
                </c:pt>
                <c:pt idx="89">
                  <c:v>6800.46140849938</c:v>
                </c:pt>
                <c:pt idx="90">
                  <c:v>7143.07370519938</c:v>
                </c:pt>
                <c:pt idx="91">
                  <c:v>7374.95902461938</c:v>
                </c:pt>
                <c:pt idx="92">
                  <c:v>7497.32265375938</c:v>
                </c:pt>
                <c:pt idx="93">
                  <c:v>7706.54437768938</c:v>
                </c:pt>
                <c:pt idx="94">
                  <c:v>7941.54290866938</c:v>
                </c:pt>
                <c:pt idx="95">
                  <c:v>7904.30686051938</c:v>
                </c:pt>
                <c:pt idx="96">
                  <c:v>8071.08804416938</c:v>
                </c:pt>
                <c:pt idx="97">
                  <c:v>8199.01919028538</c:v>
                </c:pt>
                <c:pt idx="98">
                  <c:v>8323.90258963538</c:v>
                </c:pt>
                <c:pt idx="99">
                  <c:v>8390.16500661538</c:v>
                </c:pt>
                <c:pt idx="100">
                  <c:v>8492.08175014938</c:v>
                </c:pt>
                <c:pt idx="101">
                  <c:v>8699.04312701938</c:v>
                </c:pt>
                <c:pt idx="102">
                  <c:v>8788.24506006738</c:v>
                </c:pt>
                <c:pt idx="103">
                  <c:v>8944.98105753738</c:v>
                </c:pt>
                <c:pt idx="104">
                  <c:v>9078.66215598338</c:v>
                </c:pt>
                <c:pt idx="105">
                  <c:v>9275.25858003338</c:v>
                </c:pt>
                <c:pt idx="106">
                  <c:v>9330.88910383738</c:v>
                </c:pt>
                <c:pt idx="107">
                  <c:v>9182.59496053138</c:v>
                </c:pt>
                <c:pt idx="108">
                  <c:v>9239</c:v>
                </c:pt>
                <c:pt idx="109">
                  <c:v>9264</c:v>
                </c:pt>
                <c:pt idx="110">
                  <c:v>9603</c:v>
                </c:pt>
                <c:pt idx="111">
                  <c:v>9675</c:v>
                </c:pt>
                <c:pt idx="112">
                  <c:v>9876</c:v>
                </c:pt>
                <c:pt idx="113">
                  <c:v>10067</c:v>
                </c:pt>
                <c:pt idx="114">
                  <c:v>10275.5726043564</c:v>
                </c:pt>
                <c:pt idx="115">
                  <c:v>10409</c:v>
                </c:pt>
                <c:pt idx="116">
                  <c:v>10543.7783484524</c:v>
                </c:pt>
                <c:pt idx="117">
                  <c:v>10738.0980969404</c:v>
                </c:pt>
                <c:pt idx="118">
                  <c:v>11052.6399209124</c:v>
                </c:pt>
                <c:pt idx="119">
                  <c:v>10947.3580873724</c:v>
                </c:pt>
                <c:pt idx="120">
                  <c:v>11094.1777509824</c:v>
                </c:pt>
                <c:pt idx="121">
                  <c:v>11225.4633902644</c:v>
                </c:pt>
                <c:pt idx="122">
                  <c:v>11537.2278844764</c:v>
                </c:pt>
                <c:pt idx="123">
                  <c:v>11740.8097807844</c:v>
                </c:pt>
                <c:pt idx="124">
                  <c:v>12005.1093518844</c:v>
                </c:pt>
                <c:pt idx="125">
                  <c:v>12153.1810514834</c:v>
                </c:pt>
                <c:pt idx="126">
                  <c:v>12471.224872534</c:v>
                </c:pt>
                <c:pt idx="127">
                  <c:v>12718.5056163074</c:v>
                </c:pt>
                <c:pt idx="128">
                  <c:v>12846.9820103194</c:v>
                </c:pt>
                <c:pt idx="129">
                  <c:v>13063.9486265354</c:v>
                </c:pt>
                <c:pt idx="130">
                  <c:v>13330.5640032894</c:v>
                </c:pt>
                <c:pt idx="131">
                  <c:v>13640.8998034434</c:v>
                </c:pt>
                <c:pt idx="132">
                  <c:v>13837.8570230714</c:v>
                </c:pt>
                <c:pt idx="133">
                  <c:v>14102.5633840474</c:v>
                </c:pt>
                <c:pt idx="134">
                  <c:v>14354.3761627314</c:v>
                </c:pt>
                <c:pt idx="135">
                  <c:v>14639.1864982934</c:v>
                </c:pt>
                <c:pt idx="136">
                  <c:v>14934</c:v>
                </c:pt>
                <c:pt idx="137">
                  <c:v>14796.7666374254</c:v>
                </c:pt>
                <c:pt idx="138">
                  <c:v>15097</c:v>
                </c:pt>
                <c:pt idx="139">
                  <c:v>15256.1336742854</c:v>
                </c:pt>
                <c:pt idx="140">
                  <c:v>15476.9595174194</c:v>
                </c:pt>
                <c:pt idx="141">
                  <c:v>15290.0748352254</c:v>
                </c:pt>
                <c:pt idx="142">
                  <c:v>15400.0401449494</c:v>
                </c:pt>
                <c:pt idx="143">
                  <c:v>15720.3633737634</c:v>
                </c:pt>
                <c:pt idx="144">
                  <c:v>15880.0502014334</c:v>
                </c:pt>
                <c:pt idx="145">
                  <c:v>16370.7960359114</c:v>
                </c:pt>
                <c:pt idx="146">
                  <c:v>16773.5839122134</c:v>
                </c:pt>
                <c:pt idx="147">
                  <c:v>17197.9096167394</c:v>
                </c:pt>
                <c:pt idx="148">
                  <c:v>17765.7954725534</c:v>
                </c:pt>
                <c:pt idx="149">
                  <c:v>18092.2122564394</c:v>
                </c:pt>
                <c:pt idx="150">
                  <c:v>18067.5488627674</c:v>
                </c:pt>
                <c:pt idx="151">
                  <c:v>18072.7765848954</c:v>
                </c:pt>
                <c:pt idx="152">
                  <c:v>18185</c:v>
                </c:pt>
                <c:pt idx="153">
                  <c:v>18059</c:v>
                </c:pt>
                <c:pt idx="154">
                  <c:v>18201.3400249714</c:v>
                </c:pt>
                <c:pt idx="155">
                  <c:v>18187.5456531734</c:v>
                </c:pt>
                <c:pt idx="156">
                  <c:v>18293.0354150894</c:v>
                </c:pt>
                <c:pt idx="157">
                  <c:v>18348.6714499714</c:v>
                </c:pt>
                <c:pt idx="158">
                  <c:v>18343.9468341594</c:v>
                </c:pt>
                <c:pt idx="159">
                  <c:v>18578.8177102434</c:v>
                </c:pt>
                <c:pt idx="160">
                  <c:v>18463.4537166674</c:v>
                </c:pt>
                <c:pt idx="161">
                  <c:v>18782.6122494794</c:v>
                </c:pt>
                <c:pt idx="162">
                  <c:v>18307</c:v>
                </c:pt>
                <c:pt idx="163">
                  <c:v>18937</c:v>
                </c:pt>
                <c:pt idx="164">
                  <c:v>18836</c:v>
                </c:pt>
                <c:pt idx="165">
                  <c:v>18802</c:v>
                </c:pt>
                <c:pt idx="166">
                  <c:v>18672</c:v>
                </c:pt>
                <c:pt idx="167">
                  <c:v>18967</c:v>
                </c:pt>
                <c:pt idx="168">
                  <c:v>19237</c:v>
                </c:pt>
                <c:pt idx="169">
                  <c:v>19305</c:v>
                </c:pt>
                <c:pt idx="170">
                  <c:v>19327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603693824"/>
        <c:axId val="603694384"/>
      </c:lineChart>
      <c:catAx>
        <c:axId val="60369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</a:p>
        </c:txPr>
        <c:crossAx val="603694384"/>
        <c:crosses val="autoZero"/>
        <c:auto val="1"/>
        <c:lblAlgn val="ctr"/>
        <c:lblOffset val="100"/>
        <c:noMultiLvlLbl val="0"/>
      </c:catAx>
      <c:valAx>
        <c:axId val="60369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03693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06d02f9-03e0-4e51-a2f4-d75fedfc84d6}"/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PERFORMANCE OF DEBT BALANCE TO THE DISTRIBUTION OPERATOR 31 DECEMBER 2009 - 31 DECEMBER 2024 BY CUSTOMER ( 000 000 ALL)</a:t>
            </a:r>
            <a:endParaRPr lang="en-US" sz="1200">
              <a:effectLst/>
            </a:endParaRPr>
          </a:p>
        </c:rich>
      </c:tx>
      <c:layout>
        <c:manualLayout>
          <c:xMode val="edge"/>
          <c:yMode val="edge"/>
          <c:x val="0.352988159166161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2701761737899"/>
          <c:y val="0.164322568435114"/>
          <c:w val="0.91372982382621"/>
          <c:h val="0.52489198789519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'Debtor 2024'!$T$3</c:f>
              <c:strCache>
                <c:ptCount val="1"/>
                <c:pt idx="0">
                  <c:v>Private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2024'!$U$2:$AJ$2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2024'!$U$3:$AJ$3</c:f>
              <c:numCache>
                <c:formatCode>#,##0</c:formatCode>
                <c:ptCount val="16"/>
                <c:pt idx="0">
                  <c:v>4032.57105581</c:v>
                </c:pt>
                <c:pt idx="1">
                  <c:v>7086.262509108</c:v>
                </c:pt>
                <c:pt idx="2">
                  <c:v>8738</c:v>
                </c:pt>
                <c:pt idx="3">
                  <c:v>9138.37907681813</c:v>
                </c:pt>
                <c:pt idx="4">
                  <c:v>10148.9324112638</c:v>
                </c:pt>
                <c:pt idx="5">
                  <c:v>10161.341</c:v>
                </c:pt>
                <c:pt idx="6">
                  <c:v>11104.8277779184</c:v>
                </c:pt>
                <c:pt idx="7">
                  <c:v>11097.7099813476</c:v>
                </c:pt>
                <c:pt idx="8">
                  <c:v>11447.1791386909</c:v>
                </c:pt>
                <c:pt idx="9">
                  <c:v>11445.5471060069</c:v>
                </c:pt>
                <c:pt idx="10">
                  <c:v>11304.491888938</c:v>
                </c:pt>
                <c:pt idx="11">
                  <c:v>11100.1827165581</c:v>
                </c:pt>
                <c:pt idx="12">
                  <c:v>11392.862706988</c:v>
                </c:pt>
                <c:pt idx="13">
                  <c:v>11712.24933998</c:v>
                </c:pt>
                <c:pt idx="14" c:formatCode="#,##0_);\(#,##0\)">
                  <c:v>11690</c:v>
                </c:pt>
                <c:pt idx="15" c:formatCode="#,##0_);\(#,##0\)">
                  <c:v>10348</c:v>
                </c:pt>
              </c:numCache>
            </c:numRef>
          </c:val>
        </c:ser>
        <c:ser>
          <c:idx val="1"/>
          <c:order val="1"/>
          <c:tx>
            <c:strRef>
              <c:f>'Debtor 2024'!$T$4</c:f>
              <c:strCache>
                <c:ptCount val="1"/>
                <c:pt idx="0">
                  <c:v>Non-budgetary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2024'!$U$2:$AJ$2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2024'!$U$4:$AJ$4</c:f>
              <c:numCache>
                <c:formatCode>#,##0</c:formatCode>
                <c:ptCount val="16"/>
                <c:pt idx="0">
                  <c:v>2468.49974672</c:v>
                </c:pt>
                <c:pt idx="1">
                  <c:v>2269.062670172</c:v>
                </c:pt>
                <c:pt idx="2">
                  <c:v>3516</c:v>
                </c:pt>
                <c:pt idx="3">
                  <c:v>3687.71541347127</c:v>
                </c:pt>
                <c:pt idx="4">
                  <c:v>5026.08252575938</c:v>
                </c:pt>
                <c:pt idx="5">
                  <c:v>2963.502</c:v>
                </c:pt>
                <c:pt idx="6">
                  <c:v>2981.29905404938</c:v>
                </c:pt>
                <c:pt idx="7">
                  <c:v>5775.64185842938</c:v>
                </c:pt>
                <c:pt idx="8">
                  <c:v>7904.30686051938</c:v>
                </c:pt>
                <c:pt idx="9">
                  <c:v>9182.59496053138</c:v>
                </c:pt>
                <c:pt idx="10">
                  <c:v>10947.3580873724</c:v>
                </c:pt>
                <c:pt idx="11">
                  <c:v>13640.8998034434</c:v>
                </c:pt>
                <c:pt idx="12">
                  <c:v>15720.3633737634</c:v>
                </c:pt>
                <c:pt idx="13">
                  <c:v>18187.5456531734</c:v>
                </c:pt>
                <c:pt idx="14" c:formatCode="_(* #,##0_);_(* \(#,##0\);_(* &quot;-&quot;??_);_(@_)">
                  <c:v>18967</c:v>
                </c:pt>
                <c:pt idx="15" c:formatCode="#,##0_);\(#,##0\)">
                  <c:v>19548</c:v>
                </c:pt>
              </c:numCache>
            </c:numRef>
          </c:val>
        </c:ser>
        <c:ser>
          <c:idx val="2"/>
          <c:order val="2"/>
          <c:tx>
            <c:strRef>
              <c:f>'Debtor 2024'!$T$5</c:f>
              <c:strCache>
                <c:ptCount val="1"/>
                <c:pt idx="0">
                  <c:v>Household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14"/>
            <c:invertIfNegative val="0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38100"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2024'!$U$2:$AJ$2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2024'!$U$5:$AJ$5</c:f>
              <c:numCache>
                <c:formatCode>#,##0</c:formatCode>
                <c:ptCount val="16"/>
                <c:pt idx="0">
                  <c:v>18952.68562609</c:v>
                </c:pt>
                <c:pt idx="1">
                  <c:v>27366.147777242</c:v>
                </c:pt>
                <c:pt idx="2">
                  <c:v>38104</c:v>
                </c:pt>
                <c:pt idx="3">
                  <c:v>45304.0293318455</c:v>
                </c:pt>
                <c:pt idx="4">
                  <c:v>52313.1196048137</c:v>
                </c:pt>
                <c:pt idx="5">
                  <c:v>55590.509</c:v>
                </c:pt>
                <c:pt idx="6">
                  <c:v>52802.1569458839</c:v>
                </c:pt>
                <c:pt idx="7">
                  <c:v>51583.0578380953</c:v>
                </c:pt>
                <c:pt idx="8">
                  <c:v>50756.1043782544</c:v>
                </c:pt>
                <c:pt idx="9">
                  <c:v>48111.1104628566</c:v>
                </c:pt>
                <c:pt idx="10">
                  <c:v>46640.5995855679</c:v>
                </c:pt>
                <c:pt idx="11">
                  <c:v>46765.0519570861</c:v>
                </c:pt>
                <c:pt idx="12">
                  <c:v>46520.6538221087</c:v>
                </c:pt>
                <c:pt idx="13">
                  <c:v>45223.3645584585</c:v>
                </c:pt>
                <c:pt idx="14" c:formatCode="_(* #,##0_);_(* \(#,##0\);_(* &quot;-&quot;??_);_(@_)">
                  <c:v>45407</c:v>
                </c:pt>
                <c:pt idx="15" c:formatCode="#,##0_);\(#,##0\)">
                  <c:v>45481</c:v>
                </c:pt>
              </c:numCache>
            </c:numRef>
          </c:val>
        </c:ser>
        <c:ser>
          <c:idx val="3"/>
          <c:order val="3"/>
          <c:tx>
            <c:strRef>
              <c:f>'Debtor 2024'!$T$6</c:f>
              <c:strCache>
                <c:ptCount val="1"/>
                <c:pt idx="0">
                  <c:v>Budgetary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'Debtor 2024'!$U$2:$AJ$2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2024'!$U$6:$AJ$6</c:f>
              <c:numCache>
                <c:formatCode>#,##0</c:formatCode>
                <c:ptCount val="16"/>
                <c:pt idx="0">
                  <c:v>988.11782727</c:v>
                </c:pt>
                <c:pt idx="1">
                  <c:v>1538.07065184</c:v>
                </c:pt>
                <c:pt idx="2">
                  <c:v>2841</c:v>
                </c:pt>
                <c:pt idx="3">
                  <c:v>3222.8814625589</c:v>
                </c:pt>
                <c:pt idx="4">
                  <c:v>3886.31218460404</c:v>
                </c:pt>
                <c:pt idx="5">
                  <c:v>2690.695</c:v>
                </c:pt>
                <c:pt idx="6">
                  <c:v>1914.90580164427</c:v>
                </c:pt>
                <c:pt idx="7">
                  <c:v>2263.65208107427</c:v>
                </c:pt>
                <c:pt idx="8">
                  <c:v>2741.09365653427</c:v>
                </c:pt>
                <c:pt idx="9">
                  <c:v>3157.45560182857</c:v>
                </c:pt>
                <c:pt idx="10">
                  <c:v>3681.22443570877</c:v>
                </c:pt>
                <c:pt idx="11">
                  <c:v>4103.52126228477</c:v>
                </c:pt>
                <c:pt idx="12">
                  <c:v>4760.53407001877</c:v>
                </c:pt>
                <c:pt idx="13">
                  <c:v>4787.09263579077</c:v>
                </c:pt>
                <c:pt idx="14" c:formatCode="_(* #,##0_);_(* \(#,##0\);_(* &quot;-&quot;??_);_(@_)">
                  <c:v>4835</c:v>
                </c:pt>
                <c:pt idx="15" c:formatCode="#,##0_);\(#,##0\)">
                  <c:v>5057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"/>
        <c:overlap val="100"/>
        <c:axId val="767695192"/>
        <c:axId val="767692568"/>
      </c:barChart>
      <c:lineChart>
        <c:grouping val="standard"/>
        <c:varyColors val="0"/>
        <c:ser>
          <c:idx val="4"/>
          <c:order val="4"/>
          <c:tx>
            <c:strRef>
              <c:f>'Debtor 2024'!$T$7</c:f>
              <c:strCache>
                <c:ptCount val="1"/>
                <c:pt idx="0">
                  <c:v>Total</c:v>
                </c:pt>
              </c:strCache>
            </c:strRef>
          </c:tx>
          <c:spPr>
            <a:ln w="34925" cap="rnd">
              <a:solidFill>
                <a:schemeClr val="accent5"/>
              </a:solidFill>
              <a:prstDash val="dash"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2024'!$U$2:$AJ$2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2024'!$U$7:$AJ$7</c:f>
              <c:numCache>
                <c:formatCode>#,##0</c:formatCode>
                <c:ptCount val="16"/>
                <c:pt idx="0">
                  <c:v>26441.87425589</c:v>
                </c:pt>
                <c:pt idx="1">
                  <c:v>38259.543608362</c:v>
                </c:pt>
                <c:pt idx="2">
                  <c:v>53198</c:v>
                </c:pt>
                <c:pt idx="3">
                  <c:v>61353.0052846938</c:v>
                </c:pt>
                <c:pt idx="4">
                  <c:v>71374.4467264409</c:v>
                </c:pt>
                <c:pt idx="5">
                  <c:v>71406.047</c:v>
                </c:pt>
                <c:pt idx="6">
                  <c:v>68803.189579496</c:v>
                </c:pt>
                <c:pt idx="7">
                  <c:v>70720</c:v>
                </c:pt>
                <c:pt idx="8">
                  <c:v>72848.6840339989</c:v>
                </c:pt>
                <c:pt idx="9">
                  <c:v>71896.7081312235</c:v>
                </c:pt>
                <c:pt idx="10">
                  <c:v>72573.673997587</c:v>
                </c:pt>
                <c:pt idx="11">
                  <c:v>75609.6557393723</c:v>
                </c:pt>
                <c:pt idx="12">
                  <c:v>78394.4139728788</c:v>
                </c:pt>
                <c:pt idx="13">
                  <c:v>79910.2521874027</c:v>
                </c:pt>
                <c:pt idx="14">
                  <c:v>80899</c:v>
                </c:pt>
                <c:pt idx="15" c:formatCode="#,##0_);\(#,##0\)">
                  <c:v>80434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767695192"/>
        <c:axId val="767692568"/>
      </c:lineChart>
      <c:catAx>
        <c:axId val="767695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7692568"/>
        <c:crosses val="autoZero"/>
        <c:auto val="1"/>
        <c:lblAlgn val="ctr"/>
        <c:lblOffset val="100"/>
        <c:noMultiLvlLbl val="0"/>
      </c:catAx>
      <c:valAx>
        <c:axId val="767692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769519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45bdf5dd-88d7-4f62-81f1-2969a8758414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b="1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 PERFORMANCE OF DEBT BALANCE TO THE DISTRIBUTION OPERATOR 31 DECEMBER 2009 - 31 DECEMBER 2024 BY CUSTOMER ( 000 000 ALL)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339648455255942"/>
          <c:y val="0.015262515262515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'Debtor 2024'!$A$3</c:f>
              <c:strCache>
                <c:ptCount val="1"/>
                <c:pt idx="0">
                  <c:v>Budgetary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'Debtor 2024'!$B$2:$Q$2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2024'!$B$3:$Q$3</c:f>
              <c:numCache>
                <c:formatCode>#,##0</c:formatCode>
                <c:ptCount val="16"/>
                <c:pt idx="0">
                  <c:v>988.11782727</c:v>
                </c:pt>
                <c:pt idx="1">
                  <c:v>1538.07065184</c:v>
                </c:pt>
                <c:pt idx="2">
                  <c:v>2841</c:v>
                </c:pt>
                <c:pt idx="3">
                  <c:v>3222.8814625589</c:v>
                </c:pt>
                <c:pt idx="4">
                  <c:v>3886.31218460404</c:v>
                </c:pt>
                <c:pt idx="5">
                  <c:v>2690.695</c:v>
                </c:pt>
                <c:pt idx="6">
                  <c:v>1914.90580164427</c:v>
                </c:pt>
                <c:pt idx="7" c:formatCode="#,##0_);\(#,##0\)">
                  <c:v>2263.65208107427</c:v>
                </c:pt>
                <c:pt idx="8" c:formatCode="_(* #,##0_);_(* \(#,##0\);_(* &quot;-&quot;??_);_(@_)">
                  <c:v>2741.09365653427</c:v>
                </c:pt>
                <c:pt idx="9" c:formatCode="_(* #,##0_);_(* \(#,##0\);_(* &quot;-&quot;??_);_(@_)">
                  <c:v>3157.45560182857</c:v>
                </c:pt>
                <c:pt idx="10">
                  <c:v>3681.22443570877</c:v>
                </c:pt>
                <c:pt idx="11" c:formatCode="_(* #,##0_);_(* \(#,##0\);_(* &quot;-&quot;??_);_(@_)">
                  <c:v>4103.52126228477</c:v>
                </c:pt>
                <c:pt idx="12" c:formatCode="_(* #,##0_);_(* \(#,##0\);_(* &quot;-&quot;??_);_(@_)">
                  <c:v>4760.53407001877</c:v>
                </c:pt>
                <c:pt idx="13">
                  <c:v>4787.09263579077</c:v>
                </c:pt>
                <c:pt idx="14" c:formatCode="#,##0_);\(#,##0\)">
                  <c:v>4835</c:v>
                </c:pt>
                <c:pt idx="15" c:formatCode="#,##0_);\(#,##0\)">
                  <c:v>5057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'Debtor 2024'!$A$4</c:f>
              <c:strCache>
                <c:ptCount val="1"/>
                <c:pt idx="0">
                  <c:v>Household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2024'!$B$2:$Q$2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2024'!$B$4:$Q$4</c:f>
              <c:numCache>
                <c:formatCode>#,##0</c:formatCode>
                <c:ptCount val="16"/>
                <c:pt idx="0">
                  <c:v>18952.68562609</c:v>
                </c:pt>
                <c:pt idx="1">
                  <c:v>27366.147777242</c:v>
                </c:pt>
                <c:pt idx="2" c:formatCode="_(* #,##0_);_(* \(#,##0\);_(* &quot;-&quot;??_);_(@_)">
                  <c:v>38104</c:v>
                </c:pt>
                <c:pt idx="3" c:formatCode="_(* #,##0_);_(* \(#,##0\);_(* &quot;-&quot;??_);_(@_)">
                  <c:v>45304.0293318455</c:v>
                </c:pt>
                <c:pt idx="4" c:formatCode="_(* #,##0_);_(* \(#,##0\);_(* &quot;-&quot;??_);_(@_)">
                  <c:v>52313.1196048137</c:v>
                </c:pt>
                <c:pt idx="5" c:formatCode="_(* #,##0_);_(* \(#,##0\);_(* &quot;-&quot;??_);_(@_)">
                  <c:v>55590.509</c:v>
                </c:pt>
                <c:pt idx="6" c:formatCode="_(* #,##0_);_(* \(#,##0\);_(* &quot;-&quot;??_);_(@_)">
                  <c:v>52802.1569458839</c:v>
                </c:pt>
                <c:pt idx="7" c:formatCode="#,##0_);\(#,##0\)">
                  <c:v>51583.0578380953</c:v>
                </c:pt>
                <c:pt idx="8" c:formatCode="_(* #,##0_);_(* \(#,##0\);_(* &quot;-&quot;??_);_(@_)">
                  <c:v>50756.1043782544</c:v>
                </c:pt>
                <c:pt idx="9" c:formatCode="_(* #,##0_);_(* \(#,##0\);_(* &quot;-&quot;??_);_(@_)">
                  <c:v>48111.1104628566</c:v>
                </c:pt>
                <c:pt idx="10">
                  <c:v>46640.5995855679</c:v>
                </c:pt>
                <c:pt idx="11" c:formatCode="_(* #,##0_);_(* \(#,##0\);_(* &quot;-&quot;??_);_(@_)">
                  <c:v>46765.0519570861</c:v>
                </c:pt>
                <c:pt idx="12" c:formatCode="_(* #,##0_);_(* \(#,##0\);_(* &quot;-&quot;??_);_(@_)">
                  <c:v>46520.6538221087</c:v>
                </c:pt>
                <c:pt idx="13">
                  <c:v>45223.3645584585</c:v>
                </c:pt>
                <c:pt idx="14" c:formatCode="#,##0_);\(#,##0\)">
                  <c:v>45407</c:v>
                </c:pt>
                <c:pt idx="15" c:formatCode="#,##0_);\(#,##0\)">
                  <c:v>45481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'Debtor 2024'!$A$5</c:f>
              <c:strCache>
                <c:ptCount val="1"/>
                <c:pt idx="0">
                  <c:v>Non-budgetary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'Debtor 2024'!$B$2:$Q$2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2024'!$B$5:$Q$5</c:f>
              <c:numCache>
                <c:formatCode>#,##0</c:formatCode>
                <c:ptCount val="16"/>
                <c:pt idx="0">
                  <c:v>2468.49974672</c:v>
                </c:pt>
                <c:pt idx="1">
                  <c:v>2269.062670172</c:v>
                </c:pt>
                <c:pt idx="2" c:formatCode="_(* #,##0_);_(* \(#,##0\);_(* &quot;-&quot;??_);_(@_)">
                  <c:v>3516</c:v>
                </c:pt>
                <c:pt idx="3" c:formatCode="_(* #,##0_);_(* \(#,##0\);_(* &quot;-&quot;??_);_(@_)">
                  <c:v>3687.71541347127</c:v>
                </c:pt>
                <c:pt idx="4" c:formatCode="_(* #,##0_);_(* \(#,##0\);_(* &quot;-&quot;??_);_(@_)">
                  <c:v>5026.08252575938</c:v>
                </c:pt>
                <c:pt idx="5" c:formatCode="_(* #,##0_);_(* \(#,##0\);_(* &quot;-&quot;??_);_(@_)">
                  <c:v>2963.502</c:v>
                </c:pt>
                <c:pt idx="6" c:formatCode="_(* #,##0_);_(* \(#,##0\);_(* &quot;-&quot;??_);_(@_)">
                  <c:v>2981.29905404938</c:v>
                </c:pt>
                <c:pt idx="7" c:formatCode="#,##0_);\(#,##0\)">
                  <c:v>5775.64185842938</c:v>
                </c:pt>
                <c:pt idx="8" c:formatCode="_(* #,##0_);_(* \(#,##0\);_(* &quot;-&quot;??_);_(@_)">
                  <c:v>7904.30686051938</c:v>
                </c:pt>
                <c:pt idx="9" c:formatCode="_(* #,##0_);_(* \(#,##0\);_(* &quot;-&quot;??_);_(@_)">
                  <c:v>9182.59496053138</c:v>
                </c:pt>
                <c:pt idx="10">
                  <c:v>10947.3580873724</c:v>
                </c:pt>
                <c:pt idx="11" c:formatCode="_(* #,##0_);_(* \(#,##0\);_(* &quot;-&quot;??_);_(@_)">
                  <c:v>13640.8998034434</c:v>
                </c:pt>
                <c:pt idx="12" c:formatCode="_(* #,##0_);_(* \(#,##0\);_(* &quot;-&quot;??_);_(@_)">
                  <c:v>15720.3633737634</c:v>
                </c:pt>
                <c:pt idx="13">
                  <c:v>18187.5456531734</c:v>
                </c:pt>
                <c:pt idx="14" c:formatCode="#,##0_);\(#,##0\)">
                  <c:v>18967</c:v>
                </c:pt>
                <c:pt idx="15" c:formatCode="#,##0_);\(#,##0\)">
                  <c:v>19548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'Debtor 2024'!$A$6</c:f>
              <c:strCache>
                <c:ptCount val="1"/>
                <c:pt idx="0">
                  <c:v>Private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'Debtor 2024'!$B$2:$Q$2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2024'!$B$6:$Q$6</c:f>
              <c:numCache>
                <c:formatCode>#,##0</c:formatCode>
                <c:ptCount val="16"/>
                <c:pt idx="0">
                  <c:v>4032.57105581</c:v>
                </c:pt>
                <c:pt idx="1">
                  <c:v>7086.262509108</c:v>
                </c:pt>
                <c:pt idx="2" c:formatCode="_(* #,##0_);_(* \(#,##0\);_(* &quot;-&quot;??_);_(@_)">
                  <c:v>8738</c:v>
                </c:pt>
                <c:pt idx="3" c:formatCode="_(* #,##0_);_(* \(#,##0\);_(* &quot;-&quot;??_);_(@_)">
                  <c:v>9138.37907681813</c:v>
                </c:pt>
                <c:pt idx="4" c:formatCode="_(* #,##0_);_(* \(#,##0\);_(* &quot;-&quot;??_);_(@_)">
                  <c:v>10148.9324112638</c:v>
                </c:pt>
                <c:pt idx="5" c:formatCode="_(* #,##0_);_(* \(#,##0\);_(* &quot;-&quot;??_);_(@_)">
                  <c:v>10161.341</c:v>
                </c:pt>
                <c:pt idx="6" c:formatCode="_(* #,##0_);_(* \(#,##0\);_(* &quot;-&quot;??_);_(@_)">
                  <c:v>11104.8277779184</c:v>
                </c:pt>
                <c:pt idx="7" c:formatCode="#,##0_);\(#,##0\)">
                  <c:v>11097.7099813476</c:v>
                </c:pt>
                <c:pt idx="8" c:formatCode="_(* #,##0_);_(* \(#,##0\);_(* &quot;-&quot;??_);_(@_)">
                  <c:v>11447.1791386909</c:v>
                </c:pt>
                <c:pt idx="9" c:formatCode="_(* #,##0_);_(* \(#,##0\);_(* &quot;-&quot;??_);_(@_)">
                  <c:v>11445.5471060069</c:v>
                </c:pt>
                <c:pt idx="10">
                  <c:v>11304.491888938</c:v>
                </c:pt>
                <c:pt idx="11" c:formatCode="_(* #,##0_);_(* \(#,##0\);_(* &quot;-&quot;??_);_(@_)">
                  <c:v>11100.1827165581</c:v>
                </c:pt>
                <c:pt idx="12" c:formatCode="_(* #,##0_);_(* \(#,##0\);_(* &quot;-&quot;??_);_(@_)">
                  <c:v>11392.862706988</c:v>
                </c:pt>
                <c:pt idx="13">
                  <c:v>11712.24933998</c:v>
                </c:pt>
                <c:pt idx="14" c:formatCode="#,##0_);\(#,##0\)">
                  <c:v>11690</c:v>
                </c:pt>
                <c:pt idx="15" c:formatCode="#,##0_);\(#,##0\)">
                  <c:v>10348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'Debtor 2024'!$A$7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'Debtor 2024'!$B$2:$Q$2</c:f>
              <c:strCache>
                <c:ptCount val="16"/>
                <c:pt idx="0">
                  <c:v>31.12.2009</c:v>
                </c:pt>
                <c:pt idx="1">
                  <c:v>31.12.2010</c:v>
                </c:pt>
                <c:pt idx="2">
                  <c:v>31.12.2011</c:v>
                </c:pt>
                <c:pt idx="3">
                  <c:v>31.12.2012</c:v>
                </c:pt>
                <c:pt idx="4">
                  <c:v>31.12.2013</c:v>
                </c:pt>
                <c:pt idx="5">
                  <c:v>31.12.2014</c:v>
                </c:pt>
                <c:pt idx="6">
                  <c:v>31.12.2015</c:v>
                </c:pt>
                <c:pt idx="7">
                  <c:v>31.12.2016</c:v>
                </c:pt>
                <c:pt idx="8">
                  <c:v>31.12.2017</c:v>
                </c:pt>
                <c:pt idx="9">
                  <c:v>31.12.2018</c:v>
                </c:pt>
                <c:pt idx="10">
                  <c:v>31.12.2019</c:v>
                </c:pt>
                <c:pt idx="11">
                  <c:v>31.12.2020</c:v>
                </c:pt>
                <c:pt idx="12">
                  <c:v>31.12.2021</c:v>
                </c:pt>
                <c:pt idx="13">
                  <c:v>31.12.2022</c:v>
                </c:pt>
                <c:pt idx="14">
                  <c:v>31.12.2023</c:v>
                </c:pt>
                <c:pt idx="15">
                  <c:v>31.12.2024</c:v>
                </c:pt>
              </c:strCache>
            </c:strRef>
          </c:cat>
          <c:val>
            <c:numRef>
              <c:f>'Debtor 2024'!$B$7:$Q$7</c:f>
              <c:numCache>
                <c:formatCode>#,##0</c:formatCode>
                <c:ptCount val="16"/>
                <c:pt idx="0">
                  <c:v>26441.87425589</c:v>
                </c:pt>
                <c:pt idx="1">
                  <c:v>38259.543608362</c:v>
                </c:pt>
                <c:pt idx="2" c:formatCode="_(* #,##0_);_(* \(#,##0\);_(* &quot;-&quot;??_);_(@_)">
                  <c:v>53198</c:v>
                </c:pt>
                <c:pt idx="3" c:formatCode="_(* #,##0_);_(* \(#,##0\);_(* &quot;-&quot;??_);_(@_)">
                  <c:v>61353.0052846938</c:v>
                </c:pt>
                <c:pt idx="4" c:formatCode="_(* #,##0_);_(* \(#,##0\);_(* &quot;-&quot;??_);_(@_)">
                  <c:v>71374.4467264409</c:v>
                </c:pt>
                <c:pt idx="5" c:formatCode="_(* #,##0_);_(* \(#,##0\);_(* &quot;-&quot;??_);_(@_)">
                  <c:v>71406.047</c:v>
                </c:pt>
                <c:pt idx="6" c:formatCode="_(* #,##0_);_(* \(#,##0\);_(* &quot;-&quot;??_);_(@_)">
                  <c:v>68803.189579496</c:v>
                </c:pt>
                <c:pt idx="7" c:formatCode="#,##0_);\(#,##0\)">
                  <c:v>70720</c:v>
                </c:pt>
                <c:pt idx="8" c:formatCode="#,##0_);\(#,##0\)">
                  <c:v>72848.6840339989</c:v>
                </c:pt>
                <c:pt idx="9" c:formatCode="_(* #,##0_);_(* \(#,##0\);_(* &quot;-&quot;??_);_(@_)">
                  <c:v>71896.7081312235</c:v>
                </c:pt>
                <c:pt idx="10">
                  <c:v>72573.673997587</c:v>
                </c:pt>
                <c:pt idx="11" c:formatCode="_(* #,##0_);_(* \(#,##0\);_(* &quot;-&quot;??_);_(@_)">
                  <c:v>75609.6557393723</c:v>
                </c:pt>
                <c:pt idx="12">
                  <c:v>78394.4139728788</c:v>
                </c:pt>
                <c:pt idx="13">
                  <c:v>79910.2521874027</c:v>
                </c:pt>
                <c:pt idx="14">
                  <c:v>80899</c:v>
                </c:pt>
                <c:pt idx="15" c:formatCode="#,##0_);\(#,##0\)">
                  <c:v>80434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743447832"/>
        <c:axId val="743449800"/>
      </c:lineChart>
      <c:catAx>
        <c:axId val="743447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43449800"/>
        <c:crosses val="autoZero"/>
        <c:auto val="1"/>
        <c:lblAlgn val="ctr"/>
        <c:lblOffset val="100"/>
        <c:noMultiLvlLbl val="0"/>
      </c:catAx>
      <c:valAx>
        <c:axId val="7434498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434478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426ef58-61b8-40ad-b8b3-8aa22bfceeb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b="1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Sales Efficiency in the Distribution System (%)</a:t>
            </a:r>
            <a:br>
              <a:rPr lang="en-US" sz="1800" b="0" i="0" baseline="0">
                <a:effectLst/>
              </a:rPr>
            </a:br>
            <a:r>
              <a:rPr lang="en-US" sz="1800" b="1" i="0" baseline="0">
                <a:effectLst/>
              </a:rPr>
              <a:t>2009–2024</a:t>
            </a:r>
            <a:endParaRPr lang="en-US">
              <a:effectLst/>
            </a:endParaRPr>
          </a:p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layout>
        <c:manualLayout>
          <c:xMode val="edge"/>
          <c:yMode val="edge"/>
          <c:x val="0.226158334464657"/>
          <c:y val="0.026178010471204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'Efficiency in 2024'!$A$59</c:f>
              <c:strCache>
                <c:ptCount val="1"/>
                <c:pt idx="0">
                  <c:v>Collection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'Efficiency in 2024'!$B$58:$P$58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'Efficiency in 2024'!$B$59:$P$59</c:f>
              <c:numCache>
                <c:formatCode>0.0</c:formatCode>
                <c:ptCount val="15"/>
                <c:pt idx="0">
                  <c:v>76.4</c:v>
                </c:pt>
                <c:pt idx="1">
                  <c:v>70.1</c:v>
                </c:pt>
                <c:pt idx="2">
                  <c:v>70.7</c:v>
                </c:pt>
                <c:pt idx="3">
                  <c:v>83</c:v>
                </c:pt>
                <c:pt idx="4">
                  <c:v>79.3</c:v>
                </c:pt>
                <c:pt idx="5">
                  <c:v>91.9</c:v>
                </c:pt>
                <c:pt idx="6">
                  <c:v>100.8</c:v>
                </c:pt>
                <c:pt idx="7">
                  <c:v>93.4</c:v>
                </c:pt>
                <c:pt idx="8">
                  <c:v>96.6</c:v>
                </c:pt>
                <c:pt idx="9">
                  <c:v>101.6</c:v>
                </c:pt>
                <c:pt idx="10">
                  <c:v>98.4</c:v>
                </c:pt>
                <c:pt idx="11">
                  <c:v>95.8</c:v>
                </c:pt>
                <c:pt idx="12">
                  <c:v>98</c:v>
                </c:pt>
                <c:pt idx="13">
                  <c:v>99.4</c:v>
                </c:pt>
                <c:pt idx="14" c:formatCode="General">
                  <c:v>100.5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'Efficiency in 2024'!$A$60</c:f>
              <c:strCache>
                <c:ptCount val="1"/>
                <c:pt idx="0">
                  <c:v>Loss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0250093529511484"/>
                  <c:y val="0.010940140990229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194414242206361"/>
                  <c:y val="0.050207156697035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250093529511484"/>
                  <c:y val="0.045844154951835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'Efficiency in 2024'!$B$58:$P$58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'Efficiency in 2024'!$B$60:$P$60</c:f>
              <c:numCache>
                <c:formatCode>0.0</c:formatCode>
                <c:ptCount val="15"/>
                <c:pt idx="0">
                  <c:v>34</c:v>
                </c:pt>
                <c:pt idx="1">
                  <c:v>30.38</c:v>
                </c:pt>
                <c:pt idx="2">
                  <c:v>37.58</c:v>
                </c:pt>
                <c:pt idx="3">
                  <c:v>46.38</c:v>
                </c:pt>
                <c:pt idx="4">
                  <c:v>45.04</c:v>
                </c:pt>
                <c:pt idx="5">
                  <c:v>37.81</c:v>
                </c:pt>
                <c:pt idx="6">
                  <c:v>31.34</c:v>
                </c:pt>
                <c:pt idx="7">
                  <c:v>28.04</c:v>
                </c:pt>
                <c:pt idx="8">
                  <c:v>26.41</c:v>
                </c:pt>
                <c:pt idx="9">
                  <c:v>23.9</c:v>
                </c:pt>
                <c:pt idx="10">
                  <c:v>21.79</c:v>
                </c:pt>
                <c:pt idx="11">
                  <c:v>21.48</c:v>
                </c:pt>
                <c:pt idx="12">
                  <c:v>19.7</c:v>
                </c:pt>
                <c:pt idx="13">
                  <c:v>18.93</c:v>
                </c:pt>
                <c:pt idx="14" c:formatCode="General">
                  <c:v>17.93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'Efficiency in 2024'!$A$61</c:f>
              <c:strCache>
                <c:ptCount val="1"/>
                <c:pt idx="0">
                  <c:v>Efficiency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  <a:prstDash val="dash"/>
              </a:ln>
              <a:effectLst/>
            </c:spPr>
          </c:marker>
          <c:dLbls>
            <c:dLbl>
              <c:idx val="3"/>
              <c:layout>
                <c:manualLayout>
                  <c:x val="-0.0305772816816606"/>
                  <c:y val="-0.061049216033859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0407386785449146"/>
                      <c:h val="0.0653797529235547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-0.0342892341686688"/>
                  <c:y val="-0.05886788693298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'Efficiency in 2024'!$B$58:$P$58</c:f>
              <c:numCache>
                <c:formatCode>General</c:formatCode>
                <c:ptCount val="1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'Efficiency in 2024'!$B$61:$P$61</c:f>
              <c:numCache>
                <c:formatCode>0.0</c:formatCode>
                <c:ptCount val="15"/>
                <c:pt idx="0">
                  <c:v>50.424</c:v>
                </c:pt>
                <c:pt idx="1">
                  <c:v>48.80362</c:v>
                </c:pt>
                <c:pt idx="2">
                  <c:v>44.13094</c:v>
                </c:pt>
                <c:pt idx="3">
                  <c:v>44.5046</c:v>
                </c:pt>
                <c:pt idx="4">
                  <c:v>43.58328</c:v>
                </c:pt>
                <c:pt idx="5">
                  <c:v>57.15261</c:v>
                </c:pt>
                <c:pt idx="6">
                  <c:v>69.20928</c:v>
                </c:pt>
                <c:pt idx="7">
                  <c:v>67.21064</c:v>
                </c:pt>
                <c:pt idx="8">
                  <c:v>71.1</c:v>
                </c:pt>
                <c:pt idx="9">
                  <c:v>77.3</c:v>
                </c:pt>
                <c:pt idx="10">
                  <c:v>77</c:v>
                </c:pt>
                <c:pt idx="11">
                  <c:v>75.2</c:v>
                </c:pt>
                <c:pt idx="12">
                  <c:v>78.7</c:v>
                </c:pt>
                <c:pt idx="13">
                  <c:v>80.6</c:v>
                </c:pt>
                <c:pt idx="14" c:formatCode="General">
                  <c:v>82.5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95988384"/>
        <c:axId val="795993960"/>
      </c:lineChart>
      <c:catAx>
        <c:axId val="795988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95993960"/>
        <c:crosses val="autoZero"/>
        <c:auto val="1"/>
        <c:lblAlgn val="ctr"/>
        <c:lblOffset val="100"/>
        <c:noMultiLvlLbl val="0"/>
      </c:catAx>
      <c:valAx>
        <c:axId val="79599396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9598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444153458457779"/>
          <c:y val="0.200555509749763"/>
          <c:w val="0.113688044005635"/>
          <c:h val="0.1472523395308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477960b-0685-4196-9e38-27d85987b414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>
                <a:effectLst/>
              </a:rPr>
              <a:t>14-YEAR AVERAGE OF TOTAL ENERGY IN THE DISTRIBUTION NETWORK BY MONTH OF THE YEAR (MWh) COMPARED TO </a:t>
            </a:r>
            <a:r>
              <a:rPr lang="en-US" b="1">
                <a:solidFill>
                  <a:schemeClr val="tx1"/>
                </a:solidFill>
              </a:rPr>
              <a:t>2024</a:t>
            </a:r>
            <a:endParaRPr lang="en-US" b="1">
              <a:solidFill>
                <a:schemeClr val="tx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172754650185436"/>
          <c:y val="0.249272141566396"/>
          <c:w val="0.965449069962913"/>
          <c:h val="0.630351734296689"/>
        </c:manualLayout>
      </c:layout>
      <c:lineChart>
        <c:grouping val="standard"/>
        <c:varyColors val="0"/>
        <c:ser>
          <c:idx val="0"/>
          <c:order val="0"/>
          <c:tx>
            <c:strRef>
              <c:f>'Total Distributed Energy 2024'!$A$22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bg2">
                  <a:lumMod val="75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'Total Distributed Energy 2024'!$B$21:$M$21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 c:formatCode="_(* #,##0_);_(* \(#,##0\);_(* &quot;-&quot;??_);_(@_)">
                  <c:v>March</c:v>
                </c:pt>
                <c:pt idx="3" c:formatCode="_(* #,##0_);_(* \(#,##0\);_(* &quot;-&quot;??_);_(@_)">
                  <c:v>April</c:v>
                </c:pt>
                <c:pt idx="4" c:formatCode="_(* #,##0_);_(* \(#,##0\);_(* &quot;-&quot;??_);_(@_)">
                  <c:v>May</c:v>
                </c:pt>
                <c:pt idx="5" c:formatCode="_(* #,##0_);_(* \(#,##0\);_(* &quot;-&quot;??_);_(@_)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'Total Distributed Energy 2024'!$B$22:$M$22</c:f>
              <c:numCache>
                <c:formatCode>_(* #,##0_);_(* \(#,##0\);_(* "-"??_);_(@_)</c:formatCode>
                <c:ptCount val="12"/>
                <c:pt idx="0">
                  <c:v>712708</c:v>
                </c:pt>
                <c:pt idx="1">
                  <c:v>614700</c:v>
                </c:pt>
                <c:pt idx="2">
                  <c:v>618028</c:v>
                </c:pt>
                <c:pt idx="3">
                  <c:v>520471</c:v>
                </c:pt>
                <c:pt idx="4">
                  <c:v>490473</c:v>
                </c:pt>
                <c:pt idx="5">
                  <c:v>487167</c:v>
                </c:pt>
                <c:pt idx="6">
                  <c:v>536547</c:v>
                </c:pt>
                <c:pt idx="7">
                  <c:v>549273</c:v>
                </c:pt>
                <c:pt idx="8">
                  <c:v>473222</c:v>
                </c:pt>
                <c:pt idx="9">
                  <c:v>498732</c:v>
                </c:pt>
                <c:pt idx="10">
                  <c:v>547514</c:v>
                </c:pt>
                <c:pt idx="11">
                  <c:v>681413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'Total Distributed Energy 2024'!$A$23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prstDash val="sysDash"/>
                <a:round/>
              </a:ln>
              <a:effectLst/>
            </c:spPr>
          </c:dPt>
          <c:dLbls>
            <c:dLbl>
              <c:idx val="1"/>
              <c:layout>
                <c:manualLayout>
                  <c:x val="0.00157232704402516"/>
                  <c:y val="-0.055555555555555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00157232704402513"/>
                  <c:y val="-0.083333333333333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0.060185185185185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00157232704402516"/>
                  <c:y val="-0.050925925925925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0172955974842768"/>
                  <c:y val="-0.08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-0.052548745826568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"/>
                  <c:y val="-0.042994428403556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'Total Distributed Energy 2024'!$B$21:$M$21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 c:formatCode="_(* #,##0_);_(* \(#,##0\);_(* &quot;-&quot;??_);_(@_)">
                  <c:v>March</c:v>
                </c:pt>
                <c:pt idx="3" c:formatCode="_(* #,##0_);_(* \(#,##0\);_(* &quot;-&quot;??_);_(@_)">
                  <c:v>April</c:v>
                </c:pt>
                <c:pt idx="4" c:formatCode="_(* #,##0_);_(* \(#,##0\);_(* &quot;-&quot;??_);_(@_)">
                  <c:v>May</c:v>
                </c:pt>
                <c:pt idx="5" c:formatCode="_(* #,##0_);_(* \(#,##0\);_(* &quot;-&quot;??_);_(@_)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'Total Distributed Energy 2024'!$B$23:$M$23</c:f>
              <c:numCache>
                <c:formatCode>_(* #,##0_);_(* \(#,##0\);_(* "-"??_);_(@_)</c:formatCode>
                <c:ptCount val="12"/>
                <c:pt idx="0">
                  <c:v>833308.655351</c:v>
                </c:pt>
                <c:pt idx="1">
                  <c:v>680840.89552083</c:v>
                </c:pt>
                <c:pt idx="2">
                  <c:v>691925.20998418</c:v>
                </c:pt>
                <c:pt idx="3">
                  <c:v>582304.0419322</c:v>
                </c:pt>
                <c:pt idx="4">
                  <c:v>551157.71592497</c:v>
                </c:pt>
                <c:pt idx="5">
                  <c:v>564241.63858189</c:v>
                </c:pt>
                <c:pt idx="6">
                  <c:v>683298.03961495</c:v>
                </c:pt>
                <c:pt idx="7">
                  <c:v>678150.17903652</c:v>
                </c:pt>
                <c:pt idx="8">
                  <c:v>539707</c:v>
                </c:pt>
                <c:pt idx="9">
                  <c:v>533630</c:v>
                </c:pt>
                <c:pt idx="10">
                  <c:v>660362</c:v>
                </c:pt>
                <c:pt idx="11">
                  <c:v>882102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840601232"/>
        <c:axId val="840602216"/>
      </c:lineChart>
      <c:catAx>
        <c:axId val="84060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40602216"/>
        <c:crosses val="autoZero"/>
        <c:auto val="1"/>
        <c:lblAlgn val="ctr"/>
        <c:lblOffset val="100"/>
        <c:noMultiLvlLbl val="0"/>
      </c:catAx>
      <c:valAx>
        <c:axId val="84060221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4060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1d78678-43b8-4327-821b-dbf7e30ef774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889000</xdr:colOff>
      <xdr:row>16</xdr:row>
      <xdr:rowOff>31750</xdr:rowOff>
    </xdr:from>
    <xdr:to>
      <xdr:col>6</xdr:col>
      <xdr:colOff>95251</xdr:colOff>
      <xdr:row>20</xdr:row>
      <xdr:rowOff>190500</xdr:rowOff>
    </xdr:to>
    <xdr:cxnSp>
      <xdr:nvCxnSpPr>
        <xdr:cNvPr id="2" name="Straight Arrow Connector 1"/>
        <xdr:cNvCxnSpPr/>
      </xdr:nvCxnSpPr>
      <xdr:spPr>
        <a:xfrm flipH="1">
          <a:off x="5346700" y="6326505"/>
          <a:ext cx="1778000" cy="1426210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95251</xdr:colOff>
      <xdr:row>16</xdr:row>
      <xdr:rowOff>31750</xdr:rowOff>
    </xdr:from>
    <xdr:to>
      <xdr:col>6</xdr:col>
      <xdr:colOff>714375</xdr:colOff>
      <xdr:row>21</xdr:row>
      <xdr:rowOff>47625</xdr:rowOff>
    </xdr:to>
    <xdr:cxnSp>
      <xdr:nvCxnSpPr>
        <xdr:cNvPr id="3" name="Straight Arrow Connector 2"/>
        <xdr:cNvCxnSpPr/>
      </xdr:nvCxnSpPr>
      <xdr:spPr>
        <a:xfrm>
          <a:off x="7124700" y="6326505"/>
          <a:ext cx="619125" cy="147383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396875</xdr:colOff>
      <xdr:row>11</xdr:row>
      <xdr:rowOff>15875</xdr:rowOff>
    </xdr:from>
    <xdr:to>
      <xdr:col>1</xdr:col>
      <xdr:colOff>422275</xdr:colOff>
      <xdr:row>20</xdr:row>
      <xdr:rowOff>200025</xdr:rowOff>
    </xdr:to>
    <xdr:cxnSp>
      <xdr:nvCxnSpPr>
        <xdr:cNvPr id="4" name="Straight Arrow Connector 3"/>
        <xdr:cNvCxnSpPr/>
      </xdr:nvCxnSpPr>
      <xdr:spPr>
        <a:xfrm>
          <a:off x="3597275" y="4267200"/>
          <a:ext cx="25400" cy="348551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111125</xdr:colOff>
      <xdr:row>16</xdr:row>
      <xdr:rowOff>31750</xdr:rowOff>
    </xdr:from>
    <xdr:to>
      <xdr:col>12</xdr:col>
      <xdr:colOff>476250</xdr:colOff>
      <xdr:row>20</xdr:row>
      <xdr:rowOff>222250</xdr:rowOff>
    </xdr:to>
    <xdr:cxnSp>
      <xdr:nvCxnSpPr>
        <xdr:cNvPr id="6" name="Straight Arrow Connector 5"/>
        <xdr:cNvCxnSpPr/>
      </xdr:nvCxnSpPr>
      <xdr:spPr>
        <a:xfrm>
          <a:off x="7140575" y="6326505"/>
          <a:ext cx="5756275" cy="1426210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158750</xdr:colOff>
      <xdr:row>16</xdr:row>
      <xdr:rowOff>47625</xdr:rowOff>
    </xdr:from>
    <xdr:to>
      <xdr:col>8</xdr:col>
      <xdr:colOff>508000</xdr:colOff>
      <xdr:row>20</xdr:row>
      <xdr:rowOff>222250</xdr:rowOff>
    </xdr:to>
    <xdr:cxnSp>
      <xdr:nvCxnSpPr>
        <xdr:cNvPr id="7" name="Straight Arrow Connector 6"/>
        <xdr:cNvCxnSpPr/>
      </xdr:nvCxnSpPr>
      <xdr:spPr>
        <a:xfrm>
          <a:off x="7188200" y="6342380"/>
          <a:ext cx="2320925" cy="1410335"/>
        </a:xfrm>
        <a:prstGeom prst="straightConnector1">
          <a:avLst/>
        </a:prstGeom>
        <a:noFill/>
        <a:ln w="38100" cap="flat" cmpd="sng" algn="ctr">
          <a:solidFill>
            <a:sysClr val="windowText" lastClr="000000"/>
          </a:solidFill>
          <a:prstDash val="solid"/>
          <a:tailEnd type="triangle"/>
        </a:ln>
        <a:effectLst/>
      </xdr:spPr>
    </xdr:cxnSp>
    <xdr:clientData/>
  </xdr:twoCellAnchor>
  <xdr:twoCellAnchor>
    <xdr:from>
      <xdr:col>6</xdr:col>
      <xdr:colOff>63501</xdr:colOff>
      <xdr:row>16</xdr:row>
      <xdr:rowOff>47625</xdr:rowOff>
    </xdr:from>
    <xdr:to>
      <xdr:col>10</xdr:col>
      <xdr:colOff>492125</xdr:colOff>
      <xdr:row>20</xdr:row>
      <xdr:rowOff>206375</xdr:rowOff>
    </xdr:to>
    <xdr:cxnSp>
      <xdr:nvCxnSpPr>
        <xdr:cNvPr id="8" name="Straight Arrow Connector 7"/>
        <xdr:cNvCxnSpPr/>
      </xdr:nvCxnSpPr>
      <xdr:spPr>
        <a:xfrm>
          <a:off x="7092950" y="6342380"/>
          <a:ext cx="4114800" cy="1410335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22860</xdr:colOff>
      <xdr:row>42</xdr:row>
      <xdr:rowOff>114300</xdr:rowOff>
    </xdr:from>
    <xdr:to>
      <xdr:col>13</xdr:col>
      <xdr:colOff>15240</xdr:colOff>
      <xdr:row>81</xdr:row>
      <xdr:rowOff>22860</xdr:rowOff>
    </xdr:to>
    <xdr:graphicFrame>
      <xdr:nvGraphicFramePr>
        <xdr:cNvPr id="5" name="Chart 4"/>
        <xdr:cNvGraphicFramePr/>
      </xdr:nvGraphicFramePr>
      <xdr:xfrm>
        <a:off x="22860" y="6104890"/>
        <a:ext cx="8393430" cy="54806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571500</xdr:colOff>
      <xdr:row>8</xdr:row>
      <xdr:rowOff>22860</xdr:rowOff>
    </xdr:from>
    <xdr:to>
      <xdr:col>16</xdr:col>
      <xdr:colOff>259080</xdr:colOff>
      <xdr:row>41</xdr:row>
      <xdr:rowOff>15240</xdr:rowOff>
    </xdr:to>
    <xdr:graphicFrame>
      <xdr:nvGraphicFramePr>
        <xdr:cNvPr id="4" name="Chart 3"/>
        <xdr:cNvGraphicFramePr/>
      </xdr:nvGraphicFramePr>
      <xdr:xfrm>
        <a:off x="571500" y="1470660"/>
        <a:ext cx="12289155" cy="47072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95250</xdr:colOff>
      <xdr:row>8</xdr:row>
      <xdr:rowOff>109536</xdr:rowOff>
    </xdr:from>
    <xdr:to>
      <xdr:col>165</xdr:col>
      <xdr:colOff>9525</xdr:colOff>
      <xdr:row>119</xdr:row>
      <xdr:rowOff>114299</xdr:rowOff>
    </xdr:to>
    <xdr:graphicFrame>
      <xdr:nvGraphicFramePr>
        <xdr:cNvPr id="7" name="Chart 6"/>
        <xdr:cNvGraphicFramePr/>
      </xdr:nvGraphicFramePr>
      <xdr:xfrm>
        <a:off x="95250" y="3481705"/>
        <a:ext cx="21393150" cy="21136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19</xdr:col>
      <xdr:colOff>23190</xdr:colOff>
      <xdr:row>8</xdr:row>
      <xdr:rowOff>45389</xdr:rowOff>
    </xdr:from>
    <xdr:to>
      <xdr:col>36</xdr:col>
      <xdr:colOff>15240</xdr:colOff>
      <xdr:row>40</xdr:row>
      <xdr:rowOff>114300</xdr:rowOff>
    </xdr:to>
    <xdr:graphicFrame>
      <xdr:nvGraphicFramePr>
        <xdr:cNvPr id="7" name="Chart 6"/>
        <xdr:cNvGraphicFramePr/>
      </xdr:nvGraphicFramePr>
      <xdr:xfrm>
        <a:off x="14405610" y="1140460"/>
        <a:ext cx="13060680" cy="43364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</xdr:colOff>
      <xdr:row>8</xdr:row>
      <xdr:rowOff>60960</xdr:rowOff>
    </xdr:from>
    <xdr:to>
      <xdr:col>17</xdr:col>
      <xdr:colOff>0</xdr:colOff>
      <xdr:row>40</xdr:row>
      <xdr:rowOff>76200</xdr:rowOff>
    </xdr:to>
    <xdr:graphicFrame>
      <xdr:nvGraphicFramePr>
        <xdr:cNvPr id="9" name="Chart 8"/>
        <xdr:cNvGraphicFramePr/>
      </xdr:nvGraphicFramePr>
      <xdr:xfrm>
        <a:off x="22860" y="1156335"/>
        <a:ext cx="13150215" cy="428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236220</xdr:colOff>
      <xdr:row>63</xdr:row>
      <xdr:rowOff>57150</xdr:rowOff>
    </xdr:from>
    <xdr:to>
      <xdr:col>15</xdr:col>
      <xdr:colOff>289560</xdr:colOff>
      <xdr:row>84</xdr:row>
      <xdr:rowOff>80010</xdr:rowOff>
    </xdr:to>
    <xdr:graphicFrame>
      <xdr:nvGraphicFramePr>
        <xdr:cNvPr id="5" name="Chart 4"/>
        <xdr:cNvGraphicFramePr/>
      </xdr:nvGraphicFramePr>
      <xdr:xfrm>
        <a:off x="236220" y="8945245"/>
        <a:ext cx="6663690" cy="31756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350520</xdr:colOff>
      <xdr:row>27</xdr:row>
      <xdr:rowOff>34290</xdr:rowOff>
    </xdr:from>
    <xdr:to>
      <xdr:col>12</xdr:col>
      <xdr:colOff>601980</xdr:colOff>
      <xdr:row>48</xdr:row>
      <xdr:rowOff>57150</xdr:rowOff>
    </xdr:to>
    <xdr:graphicFrame>
      <xdr:nvGraphicFramePr>
        <xdr:cNvPr id="2" name="Chart 1"/>
        <xdr:cNvGraphicFramePr/>
      </xdr:nvGraphicFramePr>
      <xdr:xfrm>
        <a:off x="350520" y="4301490"/>
        <a:ext cx="8061960" cy="30232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JurgenM\AppData\Local\Microsoft\Windows\INetCache\Content.Outlook\DF0CGQ8Q\OSHE\12-%20Mujori%202024\Raporti_Final_ERE_Dhjetor_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ser\Documents\Erindi\2023\4M%202023\PUBLIKIMI_4_mujor_2023%20I%20Formatua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.rrucaj\Desktop\Realizime%20programesh\BRP%20SPVBLUE1%20Monthly%20Scheduling%20Results%20August%2020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.rrucaj\Desktop\Realizime%20programesh\BRP%205GX_ENERGY%20Monthly%20Scheduling%20Results%20October%2020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rmbledhese"/>
      <sheetName val="Faturime dhe Arketime 2024"/>
      <sheetName val="ERE FSHU 12_2024"/>
      <sheetName val="ERE FMF_20 12_2024"/>
      <sheetName val="ERE FMF 12_2024"/>
      <sheetName val="Progresive FSHU"/>
      <sheetName val="Progresive FMF"/>
      <sheetName val="Progresive FMF 20_10_6"/>
      <sheetName val="ERE FSHU 11_2024"/>
      <sheetName val="ERE FMF_20_10_11_2024"/>
      <sheetName val="ERE FMF 11_2024"/>
      <sheetName val="ERE FMF_20_10_10_2024"/>
      <sheetName val="ERE FMF 10_2024"/>
      <sheetName val="ERE FSHU 10_2024"/>
      <sheetName val="ERE FMF_20_10_09_2024"/>
      <sheetName val="ERE FMF 09_2024"/>
      <sheetName val="ERE FSHU 09_2024"/>
      <sheetName val="ERE FSHU 08_2024"/>
      <sheetName val="ERE FMF 08_2024"/>
      <sheetName val="ERE FMF_20_10_08_2023"/>
      <sheetName val="ERE FSHU 07_2024"/>
      <sheetName val="ERE FMF_20_10_07_2024"/>
      <sheetName val="ERE FMF 07_2024 "/>
      <sheetName val="ERE FSHU 06_2024"/>
      <sheetName val="ERE FMF_20_10_06_2024"/>
      <sheetName val="ERE FMF 06_2024"/>
      <sheetName val="ERE FSHU 05_2024"/>
      <sheetName val="ERE FMF_20_10_05_2024"/>
      <sheetName val="ERE FMF 05_2024"/>
      <sheetName val="ERE FSHU 04_2024"/>
      <sheetName val="ERE FMF 20_10_04_2024"/>
      <sheetName val="ERE FMF 04_2024"/>
      <sheetName val="ERE FSHU 03_2024"/>
      <sheetName val="ERE FMF 20_10_03_2024"/>
      <sheetName val="ERE FMF 03_2024"/>
      <sheetName val="ERE FSHU 02_2024"/>
      <sheetName val="ERE FMF 02_2024"/>
      <sheetName val="ERE FMF 20_10_6_02_2024"/>
      <sheetName val="ERE FSHU 01_2024"/>
      <sheetName val="ERE FMF 01 2024"/>
      <sheetName val="ERE FMF 20_10_6_ 01_2024"/>
      <sheetName val="Bilanci i Energjise "/>
      <sheetName val="Shperndarja"/>
      <sheetName val="Humbjet sipas Agjensive"/>
      <sheetName val="Prodhimi Hec-eve Shperndarje"/>
      <sheetName val="Prodhimi BREE"/>
      <sheetName val="Prodhimi Hec-ve Trasmetim"/>
    </sheetNames>
    <sheetDataSet>
      <sheetData sheetId="0"/>
      <sheetData sheetId="1">
        <row r="13">
          <cell r="S13">
            <v>7982027.481168</v>
          </cell>
        </row>
        <row r="30">
          <cell r="S30">
            <v>7374630.252682</v>
          </cell>
        </row>
        <row r="49">
          <cell r="S49">
            <v>6650006.084688</v>
          </cell>
        </row>
        <row r="68">
          <cell r="S68">
            <v>6078325.233758</v>
          </cell>
        </row>
        <row r="87">
          <cell r="S87">
            <v>5298048.672258</v>
          </cell>
        </row>
        <row r="106">
          <cell r="S106">
            <v>5291465.548532</v>
          </cell>
        </row>
        <row r="125">
          <cell r="S125">
            <v>5903682.016836</v>
          </cell>
        </row>
        <row r="143">
          <cell r="S143">
            <v>7200505.957192</v>
          </cell>
        </row>
        <row r="160">
          <cell r="S160">
            <v>7524913.803186</v>
          </cell>
        </row>
        <row r="179">
          <cell r="S179">
            <v>5852054.501698</v>
          </cell>
        </row>
        <row r="198">
          <cell r="S198">
            <v>5427014.690668</v>
          </cell>
        </row>
        <row r="217">
          <cell r="S217">
            <v>6491712.747076</v>
          </cell>
        </row>
        <row r="236">
          <cell r="S236">
            <v>7870276.550488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7">
          <cell r="C7">
            <v>73758.94809</v>
          </cell>
          <cell r="D7">
            <v>35850.515325</v>
          </cell>
          <cell r="E7">
            <v>73148.19723869</v>
          </cell>
          <cell r="F7">
            <v>67149.240868</v>
          </cell>
          <cell r="G7">
            <v>51937.975</v>
          </cell>
          <cell r="H7">
            <v>12518.677</v>
          </cell>
          <cell r="I7">
            <v>7706.096</v>
          </cell>
          <cell r="J7">
            <v>7175.755</v>
          </cell>
          <cell r="K7">
            <v>14244.341385</v>
          </cell>
          <cell r="L7">
            <v>17362.056198</v>
          </cell>
          <cell r="M7">
            <v>22272.806989</v>
          </cell>
          <cell r="N7">
            <v>72709.700877</v>
          </cell>
        </row>
        <row r="11">
          <cell r="C11">
            <v>2113.6</v>
          </cell>
          <cell r="D11">
            <v>1880.34</v>
          </cell>
          <cell r="E11">
            <v>1798.9</v>
          </cell>
          <cell r="F11">
            <v>1827.85</v>
          </cell>
          <cell r="G11">
            <v>1999.07</v>
          </cell>
          <cell r="H11">
            <v>838.130000000001</v>
          </cell>
          <cell r="I11">
            <v>510.569999999996</v>
          </cell>
          <cell r="J11">
            <v>348.43</v>
          </cell>
          <cell r="K11">
            <v>402.300000000003</v>
          </cell>
          <cell r="L11">
            <v>777.529999999999</v>
          </cell>
          <cell r="M11">
            <v>923.259999999998</v>
          </cell>
          <cell r="N11">
            <v>1714.47</v>
          </cell>
        </row>
        <row r="12">
          <cell r="C12">
            <v>138714.89646175</v>
          </cell>
          <cell r="D12">
            <v>85036.36914999</v>
          </cell>
          <cell r="E12">
            <v>128625.6162665</v>
          </cell>
          <cell r="F12">
            <v>113002.93441062</v>
          </cell>
          <cell r="G12">
            <v>94439.5926617601</v>
          </cell>
          <cell r="H12">
            <v>32073.29136189</v>
          </cell>
          <cell r="I12">
            <v>16032.40356495</v>
          </cell>
          <cell r="J12">
            <v>10024.63515652</v>
          </cell>
          <cell r="K12">
            <v>25915.36958794</v>
          </cell>
          <cell r="L12">
            <v>35599.27471446</v>
          </cell>
          <cell r="M12">
            <v>42659.8387739</v>
          </cell>
          <cell r="N12">
            <v>130212.89300959</v>
          </cell>
        </row>
        <row r="13">
          <cell r="C13">
            <v>3839.64975</v>
          </cell>
          <cell r="D13">
            <v>5634.73005</v>
          </cell>
          <cell r="E13">
            <v>9383.6805</v>
          </cell>
          <cell r="F13">
            <v>7492.66305</v>
          </cell>
          <cell r="G13">
            <v>8256.3872</v>
          </cell>
          <cell r="H13">
            <v>8746.8253</v>
          </cell>
          <cell r="I13">
            <v>9499.56875</v>
          </cell>
          <cell r="J13">
            <v>10575.29369</v>
          </cell>
          <cell r="K13">
            <v>9913.26222</v>
          </cell>
          <cell r="L13">
            <v>9947.73768</v>
          </cell>
          <cell r="M13">
            <v>7254.82133</v>
          </cell>
          <cell r="N13">
            <v>5143.09193</v>
          </cell>
        </row>
        <row r="14">
          <cell r="C14">
            <v>993.49</v>
          </cell>
          <cell r="D14">
            <v>1325.78</v>
          </cell>
          <cell r="E14">
            <v>1665.61</v>
          </cell>
          <cell r="F14">
            <v>1973.88</v>
          </cell>
          <cell r="G14">
            <v>2522.89</v>
          </cell>
          <cell r="H14">
            <v>2608.72</v>
          </cell>
          <cell r="I14">
            <v>2936.66</v>
          </cell>
          <cell r="J14">
            <v>2586.35</v>
          </cell>
          <cell r="K14">
            <v>2558.07894</v>
          </cell>
          <cell r="L14">
            <v>4792.26284</v>
          </cell>
          <cell r="M14">
            <v>3720.3738</v>
          </cell>
          <cell r="N14">
            <v>7420.23527</v>
          </cell>
        </row>
        <row r="16">
          <cell r="O16">
            <v>7881013.38093217</v>
          </cell>
        </row>
        <row r="20">
          <cell r="C20">
            <v>10754.6811806365</v>
          </cell>
          <cell r="D20">
            <v>7773.5610068423</v>
          </cell>
          <cell r="E20">
            <v>9897.41509514465</v>
          </cell>
          <cell r="F20">
            <v>7089.5447180788</v>
          </cell>
          <cell r="G20">
            <v>6502.08636339416</v>
          </cell>
          <cell r="H20">
            <v>6928.32474613097</v>
          </cell>
          <cell r="I20">
            <v>10579.4225571285</v>
          </cell>
          <cell r="J20">
            <v>8222.56382551976</v>
          </cell>
          <cell r="K20">
            <v>5596.24735434586</v>
          </cell>
          <cell r="L20">
            <v>7502.26306547364</v>
          </cell>
          <cell r="M20">
            <v>7867.29371923639</v>
          </cell>
          <cell r="N20">
            <v>12326.0645690284</v>
          </cell>
        </row>
        <row r="21">
          <cell r="C21">
            <v>0.0129059996096002</v>
          </cell>
          <cell r="D21">
            <v>0.011417588247098</v>
          </cell>
          <cell r="E21">
            <v>0.0143041689366557</v>
          </cell>
          <cell r="F21">
            <v>0.0121749879917616</v>
          </cell>
          <cell r="G21">
            <v>0.0117971429511463</v>
          </cell>
          <cell r="H21">
            <v>0.0122790029526072</v>
          </cell>
          <cell r="I21">
            <v>0.0154828814715906</v>
          </cell>
          <cell r="J21">
            <v>0.0121249895372762</v>
          </cell>
          <cell r="K21">
            <v>0.0103693138345577</v>
          </cell>
          <cell r="L21">
            <v>0.0140589148946004</v>
          </cell>
          <cell r="M21">
            <v>0.0119136136821519</v>
          </cell>
          <cell r="N21">
            <v>0.0139735152487715</v>
          </cell>
          <cell r="O21">
            <v>0.0128206187855766</v>
          </cell>
        </row>
        <row r="22">
          <cell r="C22">
            <v>507.200556000001</v>
          </cell>
          <cell r="D22">
            <v>441.531560200001</v>
          </cell>
          <cell r="E22">
            <v>414.333769800001</v>
          </cell>
          <cell r="F22">
            <v>326.968993</v>
          </cell>
          <cell r="G22">
            <v>329.870457000001</v>
          </cell>
          <cell r="H22">
            <v>308.122236000003</v>
          </cell>
          <cell r="I22">
            <v>370.118090000001</v>
          </cell>
          <cell r="J22">
            <v>345.565343000002</v>
          </cell>
          <cell r="K22">
            <v>296.983495000002</v>
          </cell>
          <cell r="L22">
            <v>315.854874000001</v>
          </cell>
          <cell r="M22">
            <v>418.007514999998</v>
          </cell>
          <cell r="N22">
            <v>478.303412000001</v>
          </cell>
        </row>
        <row r="26">
          <cell r="C26">
            <v>113233.008199894</v>
          </cell>
          <cell r="D26">
            <v>78712</v>
          </cell>
          <cell r="E26">
            <v>85638.8948289033</v>
          </cell>
          <cell r="F26">
            <v>61758.6924354147</v>
          </cell>
          <cell r="G26">
            <v>54535.008509262</v>
          </cell>
          <cell r="H26">
            <v>56559.4430109673</v>
          </cell>
          <cell r="I26">
            <v>79553.7558185661</v>
          </cell>
          <cell r="J26">
            <v>77168.4762836284</v>
          </cell>
          <cell r="K26">
            <v>52803</v>
          </cell>
          <cell r="L26">
            <v>50159.517482941</v>
          </cell>
          <cell r="M26">
            <v>72890</v>
          </cell>
          <cell r="N26">
            <v>113233</v>
          </cell>
        </row>
        <row r="27">
          <cell r="C27">
            <v>0.137745213331393</v>
          </cell>
          <cell r="D27">
            <v>0.11702197515222</v>
          </cell>
          <cell r="E27">
            <v>0.125641437139872</v>
          </cell>
          <cell r="F27">
            <v>0.107427434765397</v>
          </cell>
          <cell r="G27">
            <v>0.100188182530573</v>
          </cell>
          <cell r="H27">
            <v>0.101542039219643</v>
          </cell>
          <cell r="I27">
            <v>0.118322203352422</v>
          </cell>
          <cell r="J27">
            <v>0.115248723138324</v>
          </cell>
          <cell r="K27">
            <v>0.0989190910202142</v>
          </cell>
          <cell r="L27">
            <v>0.0953943605073976</v>
          </cell>
          <cell r="M27">
            <v>0.111781387121809</v>
          </cell>
          <cell r="N27">
            <v>0.130258046058246</v>
          </cell>
          <cell r="O27">
            <v>0.11526640043364</v>
          </cell>
        </row>
        <row r="28">
          <cell r="C28">
            <v>53305.6167744695</v>
          </cell>
          <cell r="D28">
            <v>27925.8394137877</v>
          </cell>
          <cell r="E28">
            <v>38519.5935916419</v>
          </cell>
          <cell r="F28">
            <v>28243.2675737067</v>
          </cell>
          <cell r="G28">
            <v>26824.1511343139</v>
          </cell>
          <cell r="H28">
            <v>27120.8735237916</v>
          </cell>
          <cell r="I28">
            <v>30420.5856592554</v>
          </cell>
          <cell r="J28">
            <v>17084.8550243717</v>
          </cell>
          <cell r="K28">
            <v>17402.7388074242</v>
          </cell>
          <cell r="L28">
            <v>37161.1884156955</v>
          </cell>
          <cell r="M28">
            <v>48204.3721813638</v>
          </cell>
          <cell r="N28">
            <v>63420.5397621215</v>
          </cell>
        </row>
        <row r="29">
          <cell r="C29">
            <v>0.063968634469561</v>
          </cell>
          <cell r="D29">
            <v>0.0410166892111041</v>
          </cell>
          <cell r="E29">
            <v>0.0556701693128404</v>
          </cell>
          <cell r="F29">
            <v>0.0485026129648524</v>
          </cell>
          <cell r="G29">
            <v>0.0486687391998074</v>
          </cell>
          <cell r="H29">
            <v>0.0480660618949615</v>
          </cell>
          <cell r="I29">
            <v>0.0445202296737129</v>
          </cell>
          <cell r="J29">
            <v>0.0251933208196524</v>
          </cell>
          <cell r="K29">
            <v>0.0322456190459279</v>
          </cell>
          <cell r="L29">
            <v>0.0696384518589911</v>
          </cell>
          <cell r="M29">
            <v>0.0729969273366823</v>
          </cell>
          <cell r="N29">
            <v>0.0718970661307493</v>
          </cell>
          <cell r="O29">
            <v>0.0527386012143507</v>
          </cell>
        </row>
      </sheetData>
      <sheetData sheetId="42">
        <row r="7">
          <cell r="E7">
            <v>739.54994</v>
          </cell>
          <cell r="F7">
            <v>3149.7824</v>
          </cell>
          <cell r="G7">
            <v>6362.98586</v>
          </cell>
          <cell r="H7">
            <v>8742.11318</v>
          </cell>
          <cell r="I7">
            <v>11263.48782</v>
          </cell>
          <cell r="J7">
            <v>14234.23395</v>
          </cell>
          <cell r="K7">
            <v>17108.42677</v>
          </cell>
          <cell r="L7">
            <v>16774.63795</v>
          </cell>
          <cell r="M7">
            <v>14237.6697</v>
          </cell>
          <cell r="N7">
            <v>13183.60335</v>
          </cell>
          <cell r="O7">
            <v>12098.47063</v>
          </cell>
          <cell r="P7">
            <v>12145.62124</v>
          </cell>
        </row>
        <row r="13">
          <cell r="E13">
            <v>152982.226164</v>
          </cell>
          <cell r="F13">
            <v>86116.096109</v>
          </cell>
          <cell r="G13">
            <v>128759.155116</v>
          </cell>
          <cell r="H13">
            <v>132502.631385</v>
          </cell>
          <cell r="I13">
            <v>112539.813</v>
          </cell>
          <cell r="J13">
            <v>35356.473</v>
          </cell>
          <cell r="K13">
            <v>12014.591</v>
          </cell>
          <cell r="L13">
            <v>7889.604</v>
          </cell>
          <cell r="M13">
            <v>31289.823497</v>
          </cell>
          <cell r="N13">
            <v>49733.940107</v>
          </cell>
          <cell r="O13">
            <v>57486.407935</v>
          </cell>
          <cell r="P13">
            <v>151300.992971</v>
          </cell>
        </row>
        <row r="14">
          <cell r="E14">
            <v>29854</v>
          </cell>
          <cell r="F14">
            <v>23905</v>
          </cell>
          <cell r="G14">
            <v>19068</v>
          </cell>
          <cell r="H14">
            <v>14281</v>
          </cell>
          <cell r="I14">
            <v>16703</v>
          </cell>
          <cell r="J14">
            <v>16093</v>
          </cell>
          <cell r="K14">
            <v>21497</v>
          </cell>
          <cell r="L14">
            <v>16828</v>
          </cell>
          <cell r="M14">
            <v>15602</v>
          </cell>
          <cell r="N14">
            <v>16960</v>
          </cell>
          <cell r="O14">
            <v>19592</v>
          </cell>
          <cell r="P14">
            <v>33375</v>
          </cell>
        </row>
        <row r="16">
          <cell r="E16">
            <v>52081.3</v>
          </cell>
          <cell r="F16">
            <v>52689.8</v>
          </cell>
          <cell r="G16">
            <v>53208.29</v>
          </cell>
          <cell r="H16">
            <v>48313.1</v>
          </cell>
          <cell r="I16">
            <v>37754.32</v>
          </cell>
          <cell r="J16">
            <v>28772.03</v>
          </cell>
          <cell r="K16">
            <v>29595.74</v>
          </cell>
          <cell r="L16">
            <v>26439.26</v>
          </cell>
          <cell r="M16">
            <v>29123.04</v>
          </cell>
          <cell r="N16">
            <v>31528.48</v>
          </cell>
          <cell r="O16">
            <v>28371.95</v>
          </cell>
          <cell r="P16">
            <v>28552.38</v>
          </cell>
        </row>
        <row r="19">
          <cell r="E19">
            <v>0</v>
          </cell>
        </row>
        <row r="19">
          <cell r="K19">
            <v>0</v>
          </cell>
          <cell r="L19">
            <v>0</v>
          </cell>
        </row>
        <row r="21">
          <cell r="E21">
            <v>379224.48494525</v>
          </cell>
          <cell r="F21">
            <v>386578.26248684</v>
          </cell>
          <cell r="G21">
            <v>271570.38500299</v>
          </cell>
          <cell r="H21">
            <v>188992.50903858</v>
          </cell>
          <cell r="I21">
            <v>216264.07024321</v>
          </cell>
          <cell r="J21">
            <v>415608.97797</v>
          </cell>
          <cell r="K21">
            <v>569333.64353</v>
          </cell>
          <cell r="L21">
            <v>582094.56324</v>
          </cell>
          <cell r="M21">
            <v>398978.98671083</v>
          </cell>
          <cell r="N21">
            <v>356431.63646665</v>
          </cell>
          <cell r="O21">
            <v>470352.8309567</v>
          </cell>
          <cell r="P21">
            <v>447917.215579669</v>
          </cell>
        </row>
        <row r="22">
          <cell r="M22">
            <v>-13.67106</v>
          </cell>
          <cell r="N22">
            <v>2106.04807</v>
          </cell>
          <cell r="O22">
            <v>-650.725885999388</v>
          </cell>
          <cell r="P22">
            <v>-969.449977109208</v>
          </cell>
        </row>
      </sheetData>
      <sheetData sheetId="43"/>
      <sheetData sheetId="44"/>
      <sheetData sheetId="45"/>
      <sheetData sheetId="4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4-M Bilanci 2023"/>
      <sheetName val="4-M Përmbledhese OSHEE 2023"/>
      <sheetName val="Bilanc OSHEE Group"/>
      <sheetName val="4-M OST 2023"/>
      <sheetName val="12-m 2023"/>
      <sheetName val="viti 2023"/>
      <sheetName val="Publikimi 2023 "/>
      <sheetName val="4-M Prodh 2023"/>
      <sheetName val="4-MNiv.Fierz.2023"/>
      <sheetName val="grafiku Humbjeve 2012-2023"/>
      <sheetName val="Humbjet 2009-2023"/>
      <sheetName val="Gjend.Deb.2023"/>
      <sheetName val="Deb. ne vite"/>
      <sheetName val="Debitor 2023"/>
      <sheetName val="En.Tot.Shpernd 2023"/>
      <sheetName val="Efektiviteti 2023"/>
      <sheetName val="Alokimi Kapacit 2023"/>
      <sheetName val="DISBALANCAT 2023"/>
      <sheetName val="Aneks 3 Kl.TL2022"/>
      <sheetName val="Devijime nga prog. Int 2023"/>
      <sheetName val="4M Transaksione 2023"/>
      <sheetName val="SHIT-BLERJET KESH"/>
      <sheetName val="Regjistri Tregut REM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2010</v>
          </cell>
        </row>
        <row r="2">
          <cell r="N2">
            <v>2011</v>
          </cell>
        </row>
        <row r="2">
          <cell r="Z2">
            <v>2012</v>
          </cell>
        </row>
        <row r="2">
          <cell r="AL2">
            <v>2013</v>
          </cell>
        </row>
        <row r="2">
          <cell r="AX2">
            <v>2014</v>
          </cell>
        </row>
        <row r="2">
          <cell r="BJ2">
            <v>2015</v>
          </cell>
        </row>
        <row r="2">
          <cell r="BV2">
            <v>2016</v>
          </cell>
        </row>
        <row r="2">
          <cell r="CH2">
            <v>2017</v>
          </cell>
        </row>
        <row r="2">
          <cell r="CT2">
            <v>2018</v>
          </cell>
        </row>
        <row r="2">
          <cell r="DF2">
            <v>2019</v>
          </cell>
        </row>
        <row r="2">
          <cell r="DR2">
            <v>2020</v>
          </cell>
        </row>
        <row r="2">
          <cell r="ED2">
            <v>2021</v>
          </cell>
        </row>
        <row r="2">
          <cell r="EP2">
            <v>2022</v>
          </cell>
        </row>
        <row r="2">
          <cell r="FB2">
            <v>2023</v>
          </cell>
        </row>
        <row r="2">
          <cell r="FN2">
            <v>2024</v>
          </cell>
        </row>
        <row r="3">
          <cell r="B3" t="str">
            <v>Janar</v>
          </cell>
          <cell r="C3" t="str">
            <v>Shkurt</v>
          </cell>
          <cell r="D3" t="str">
            <v>Mars</v>
          </cell>
          <cell r="E3" t="str">
            <v>Prill</v>
          </cell>
          <cell r="F3" t="str">
            <v>Maj</v>
          </cell>
          <cell r="G3" t="str">
            <v>Qershor</v>
          </cell>
          <cell r="H3" t="str">
            <v>Korrik</v>
          </cell>
          <cell r="I3" t="str">
            <v>Gusht</v>
          </cell>
          <cell r="J3" t="str">
            <v>Shtator</v>
          </cell>
          <cell r="K3" t="str">
            <v>Tetor</v>
          </cell>
          <cell r="L3" t="str">
            <v>Nentor</v>
          </cell>
          <cell r="M3" t="str">
            <v>Dhjetor</v>
          </cell>
          <cell r="N3" t="str">
            <v>Janar</v>
          </cell>
          <cell r="O3" t="str">
            <v>Shkurt</v>
          </cell>
          <cell r="P3" t="str">
            <v>Mars</v>
          </cell>
          <cell r="Q3" t="str">
            <v>Prill</v>
          </cell>
          <cell r="R3" t="str">
            <v>Maj</v>
          </cell>
          <cell r="S3" t="str">
            <v>Qershor</v>
          </cell>
          <cell r="T3" t="str">
            <v>Korrik</v>
          </cell>
          <cell r="U3" t="str">
            <v>Gusht</v>
          </cell>
          <cell r="V3" t="str">
            <v>Shtator</v>
          </cell>
          <cell r="W3" t="str">
            <v>Tetor</v>
          </cell>
          <cell r="X3" t="str">
            <v>Nentor</v>
          </cell>
          <cell r="Y3" t="str">
            <v>Dhjetor</v>
          </cell>
          <cell r="Z3" t="str">
            <v>Janar</v>
          </cell>
          <cell r="AA3" t="str">
            <v>Shkurt</v>
          </cell>
          <cell r="AB3" t="str">
            <v>Mars</v>
          </cell>
          <cell r="AC3" t="str">
            <v>Prill</v>
          </cell>
          <cell r="AD3" t="str">
            <v>Maj</v>
          </cell>
          <cell r="AE3" t="str">
            <v>Qershor</v>
          </cell>
          <cell r="AF3" t="str">
            <v>Korrik</v>
          </cell>
          <cell r="AG3" t="str">
            <v>Gusht</v>
          </cell>
          <cell r="AH3" t="str">
            <v>Shtator</v>
          </cell>
          <cell r="AI3" t="str">
            <v>Tetor</v>
          </cell>
          <cell r="AJ3" t="str">
            <v>Nentor</v>
          </cell>
          <cell r="AK3" t="str">
            <v>Dhjetor</v>
          </cell>
          <cell r="AL3" t="str">
            <v>Janar</v>
          </cell>
          <cell r="AM3" t="str">
            <v>Shkurt</v>
          </cell>
          <cell r="AN3" t="str">
            <v>Mars</v>
          </cell>
          <cell r="AO3" t="str">
            <v>Prill</v>
          </cell>
          <cell r="AP3" t="str">
            <v>Maj</v>
          </cell>
          <cell r="AQ3" t="str">
            <v>Qershor</v>
          </cell>
          <cell r="AR3" t="str">
            <v>Korrik</v>
          </cell>
          <cell r="AS3" t="str">
            <v>Gusht</v>
          </cell>
          <cell r="AT3" t="str">
            <v>Shtator</v>
          </cell>
          <cell r="AU3" t="str">
            <v>Tetor</v>
          </cell>
          <cell r="AV3" t="str">
            <v>Nentor</v>
          </cell>
          <cell r="AW3" t="str">
            <v>Dhjetor</v>
          </cell>
          <cell r="AX3" t="str">
            <v>Janar</v>
          </cell>
          <cell r="AY3" t="str">
            <v>Shkurt</v>
          </cell>
          <cell r="AZ3" t="str">
            <v>Mars</v>
          </cell>
          <cell r="BA3" t="str">
            <v>Prill</v>
          </cell>
          <cell r="BB3" t="str">
            <v>Maj</v>
          </cell>
          <cell r="BC3" t="str">
            <v>Qershor</v>
          </cell>
          <cell r="BD3" t="str">
            <v>Korrik</v>
          </cell>
          <cell r="BE3" t="str">
            <v>Gusht</v>
          </cell>
          <cell r="BF3" t="str">
            <v>Shtator</v>
          </cell>
          <cell r="BG3" t="str">
            <v>Tetor</v>
          </cell>
          <cell r="BH3" t="str">
            <v>Nentor</v>
          </cell>
          <cell r="BI3" t="str">
            <v>Dhjetor</v>
          </cell>
          <cell r="BJ3" t="str">
            <v>Janar</v>
          </cell>
          <cell r="BK3" t="str">
            <v>Shkurt</v>
          </cell>
          <cell r="BL3" t="str">
            <v>Mars</v>
          </cell>
          <cell r="BM3" t="str">
            <v>Prill</v>
          </cell>
          <cell r="BN3" t="str">
            <v>Maj</v>
          </cell>
          <cell r="BO3" t="str">
            <v>Qershor</v>
          </cell>
          <cell r="BP3" t="str">
            <v>Korrik</v>
          </cell>
          <cell r="BQ3" t="str">
            <v>Gusht</v>
          </cell>
          <cell r="BR3" t="str">
            <v>Shtator</v>
          </cell>
          <cell r="BS3" t="str">
            <v>Tetor</v>
          </cell>
          <cell r="BT3" t="str">
            <v>Nentor</v>
          </cell>
          <cell r="BU3" t="str">
            <v>Dhjetor</v>
          </cell>
          <cell r="BV3" t="str">
            <v>Janar</v>
          </cell>
          <cell r="BW3" t="str">
            <v>Shkurt</v>
          </cell>
          <cell r="BX3" t="str">
            <v>Mars</v>
          </cell>
          <cell r="BY3" t="str">
            <v>Prill</v>
          </cell>
          <cell r="BZ3" t="str">
            <v>Maj</v>
          </cell>
          <cell r="CA3" t="str">
            <v>Qershor</v>
          </cell>
          <cell r="CB3" t="str">
            <v>Korrik</v>
          </cell>
          <cell r="CC3" t="str">
            <v>Gusht</v>
          </cell>
          <cell r="CD3" t="str">
            <v>Shtator</v>
          </cell>
          <cell r="CE3" t="str">
            <v>Tetor</v>
          </cell>
          <cell r="CF3" t="str">
            <v>Nentor</v>
          </cell>
          <cell r="CG3" t="str">
            <v>Dhjetor</v>
          </cell>
          <cell r="CH3" t="str">
            <v>Janar</v>
          </cell>
          <cell r="CI3" t="str">
            <v>Shkurt</v>
          </cell>
          <cell r="CJ3" t="str">
            <v>Mars</v>
          </cell>
          <cell r="CK3" t="str">
            <v>Prill</v>
          </cell>
          <cell r="CL3" t="str">
            <v>Maj</v>
          </cell>
          <cell r="CM3" t="str">
            <v>Qershor</v>
          </cell>
          <cell r="CN3" t="str">
            <v>Korrik</v>
          </cell>
          <cell r="CO3" t="str">
            <v>Gusht</v>
          </cell>
          <cell r="CP3" t="str">
            <v>Shtator</v>
          </cell>
          <cell r="CQ3" t="str">
            <v>Tetor</v>
          </cell>
          <cell r="CR3" t="str">
            <v>Nentor</v>
          </cell>
          <cell r="CS3" t="str">
            <v>Dhjetor</v>
          </cell>
          <cell r="CT3" t="str">
            <v>Janar</v>
          </cell>
          <cell r="CU3" t="str">
            <v>Shkurt</v>
          </cell>
          <cell r="CV3" t="str">
            <v>Mars</v>
          </cell>
          <cell r="CW3" t="str">
            <v>Prill</v>
          </cell>
          <cell r="CX3" t="str">
            <v>Maj</v>
          </cell>
          <cell r="CY3" t="str">
            <v>Qershor</v>
          </cell>
          <cell r="CZ3" t="str">
            <v>Korrik</v>
          </cell>
          <cell r="DA3" t="str">
            <v>Gusht</v>
          </cell>
          <cell r="DB3" t="str">
            <v>Shtator</v>
          </cell>
          <cell r="DC3" t="str">
            <v>Tetor</v>
          </cell>
          <cell r="DD3" t="str">
            <v>Nentor</v>
          </cell>
          <cell r="DE3" t="str">
            <v>Dhjetor</v>
          </cell>
          <cell r="DF3" t="str">
            <v>Janar</v>
          </cell>
          <cell r="DG3" t="str">
            <v>Shkurt</v>
          </cell>
          <cell r="DH3" t="str">
            <v>Mars</v>
          </cell>
          <cell r="DI3" t="str">
            <v>Prill</v>
          </cell>
          <cell r="DJ3" t="str">
            <v>Maj</v>
          </cell>
          <cell r="DK3" t="str">
            <v>Qershor</v>
          </cell>
          <cell r="DL3" t="str">
            <v>Korrik</v>
          </cell>
          <cell r="DM3" t="str">
            <v>Gusht</v>
          </cell>
          <cell r="DN3" t="str">
            <v>Shtator</v>
          </cell>
          <cell r="DO3" t="str">
            <v>Tetor</v>
          </cell>
          <cell r="DP3" t="str">
            <v>Nentor</v>
          </cell>
          <cell r="DQ3" t="str">
            <v>Dhjetor</v>
          </cell>
          <cell r="DR3" t="str">
            <v>Janar</v>
          </cell>
          <cell r="DS3" t="str">
            <v>Shkurt</v>
          </cell>
          <cell r="DT3" t="str">
            <v>Mars</v>
          </cell>
          <cell r="DU3" t="str">
            <v>Prill</v>
          </cell>
          <cell r="DV3" t="str">
            <v>Maj</v>
          </cell>
          <cell r="DW3" t="str">
            <v>Qershor</v>
          </cell>
          <cell r="DX3" t="str">
            <v>Korrik</v>
          </cell>
          <cell r="DY3" t="str">
            <v>Gusht</v>
          </cell>
          <cell r="DZ3" t="str">
            <v>Shtator</v>
          </cell>
          <cell r="EA3" t="str">
            <v>Tetor</v>
          </cell>
          <cell r="EB3" t="str">
            <v>Nentor</v>
          </cell>
          <cell r="EC3" t="str">
            <v>Dhjetor</v>
          </cell>
          <cell r="ED3" t="str">
            <v>Janar</v>
          </cell>
          <cell r="EE3" t="str">
            <v>Shkurt</v>
          </cell>
          <cell r="EF3" t="str">
            <v>Mars</v>
          </cell>
          <cell r="EG3" t="str">
            <v>Prill</v>
          </cell>
          <cell r="EH3" t="str">
            <v>Maj</v>
          </cell>
          <cell r="EI3" t="str">
            <v>Qershor</v>
          </cell>
          <cell r="EJ3" t="str">
            <v>Korrik</v>
          </cell>
          <cell r="EK3" t="str">
            <v>Gusht</v>
          </cell>
          <cell r="EL3" t="str">
            <v>Shtator</v>
          </cell>
          <cell r="EM3" t="str">
            <v>Tetor</v>
          </cell>
          <cell r="EN3" t="str">
            <v>Nentor</v>
          </cell>
          <cell r="EO3" t="str">
            <v>Dhjetor</v>
          </cell>
          <cell r="EP3" t="str">
            <v>Janar</v>
          </cell>
          <cell r="EQ3" t="str">
            <v>Shkurt</v>
          </cell>
          <cell r="ER3" t="str">
            <v>Mars</v>
          </cell>
          <cell r="ES3" t="str">
            <v>Prill</v>
          </cell>
          <cell r="ET3" t="str">
            <v>Maj</v>
          </cell>
          <cell r="EU3" t="str">
            <v>Qershor</v>
          </cell>
          <cell r="EV3" t="str">
            <v>Korrik</v>
          </cell>
          <cell r="EW3" t="str">
            <v>Gusht</v>
          </cell>
          <cell r="EX3" t="str">
            <v>Shtator</v>
          </cell>
          <cell r="EY3" t="str">
            <v>Tetor</v>
          </cell>
          <cell r="EZ3" t="str">
            <v>Nentor</v>
          </cell>
          <cell r="FA3" t="str">
            <v>Dhjetor</v>
          </cell>
          <cell r="FB3" t="str">
            <v>Janar</v>
          </cell>
          <cell r="FC3" t="str">
            <v>Shkurt</v>
          </cell>
          <cell r="FD3" t="str">
            <v>Mars</v>
          </cell>
          <cell r="FE3" t="str">
            <v>Prill</v>
          </cell>
          <cell r="FF3" t="str">
            <v>Maj</v>
          </cell>
          <cell r="FG3" t="str">
            <v>Qershor</v>
          </cell>
          <cell r="FH3" t="str">
            <v>Korrik</v>
          </cell>
          <cell r="FI3" t="str">
            <v>Gusht</v>
          </cell>
          <cell r="FJ3" t="str">
            <v>Shtator</v>
          </cell>
          <cell r="FK3" t="str">
            <v>Tetor</v>
          </cell>
          <cell r="FL3" t="str">
            <v>Nentor</v>
          </cell>
          <cell r="FM3" t="str">
            <v>Dhjetor</v>
          </cell>
          <cell r="FN3" t="str">
            <v>Janar</v>
          </cell>
          <cell r="FO3" t="str">
            <v>Shkurt</v>
          </cell>
          <cell r="FP3" t="str">
            <v>Mars</v>
          </cell>
        </row>
        <row r="4">
          <cell r="B4">
            <v>20142.41</v>
          </cell>
          <cell r="C4">
            <v>21173.035</v>
          </cell>
          <cell r="D4">
            <v>21774.755</v>
          </cell>
          <cell r="E4">
            <v>22129.928</v>
          </cell>
          <cell r="F4">
            <v>22347.804</v>
          </cell>
          <cell r="G4">
            <v>22766.121</v>
          </cell>
          <cell r="H4">
            <v>23546.265</v>
          </cell>
          <cell r="I4">
            <v>24055.977</v>
          </cell>
          <cell r="J4">
            <v>24413.375</v>
          </cell>
          <cell r="K4">
            <v>25130.40832277</v>
          </cell>
          <cell r="L4">
            <v>26371.043777242</v>
          </cell>
          <cell r="M4">
            <v>27366.147777242</v>
          </cell>
          <cell r="N4">
            <v>27823.114699602</v>
          </cell>
          <cell r="O4">
            <v>29058.8895672716</v>
          </cell>
          <cell r="P4">
            <v>29433.3092064269</v>
          </cell>
          <cell r="Q4">
            <v>30026.4562531887</v>
          </cell>
          <cell r="R4">
            <v>30683.1537019233</v>
          </cell>
          <cell r="S4">
            <v>31430.0796793303</v>
          </cell>
          <cell r="T4">
            <v>32610.782068504</v>
          </cell>
          <cell r="U4">
            <v>33364.3329655599</v>
          </cell>
          <cell r="V4">
            <v>34286.3087893893</v>
          </cell>
          <cell r="W4">
            <v>35953.3380586941</v>
          </cell>
          <cell r="X4">
            <v>36844.8691996244</v>
          </cell>
          <cell r="Y4">
            <v>38103.6283318455</v>
          </cell>
          <cell r="Z4">
            <v>39304.0166255613</v>
          </cell>
          <cell r="AA4">
            <v>40115.7638476807</v>
          </cell>
          <cell r="AB4">
            <v>40786.3807631927</v>
          </cell>
          <cell r="AC4">
            <v>41132.769100667</v>
          </cell>
          <cell r="AD4">
            <v>41427.1345689985</v>
          </cell>
          <cell r="AE4">
            <v>41839.3497704011</v>
          </cell>
          <cell r="AF4">
            <v>41950.9990955352</v>
          </cell>
          <cell r="AG4">
            <v>42280.8957817499</v>
          </cell>
          <cell r="AH4">
            <v>42736.5571136021</v>
          </cell>
          <cell r="AI4">
            <v>43251.0817853942</v>
          </cell>
          <cell r="AJ4">
            <v>44221.633486858</v>
          </cell>
          <cell r="AK4">
            <v>45304.0293318455</v>
          </cell>
          <cell r="AL4">
            <v>46716.8315658353</v>
          </cell>
          <cell r="AM4">
            <v>47347.0527921013</v>
          </cell>
          <cell r="AN4">
            <v>47780.5134902145</v>
          </cell>
          <cell r="AO4">
            <v>48304.1329332571</v>
          </cell>
          <cell r="AP4">
            <v>48551.8267719267</v>
          </cell>
          <cell r="AQ4">
            <v>49180.9935113709</v>
          </cell>
          <cell r="AR4">
            <v>49447.2848843609</v>
          </cell>
          <cell r="AS4">
            <v>49992.6690749901</v>
          </cell>
          <cell r="AT4">
            <v>50373.05491676</v>
          </cell>
          <cell r="AU4">
            <v>50692.1855727497</v>
          </cell>
          <cell r="AV4">
            <v>51407.3418047897</v>
          </cell>
          <cell r="AW4">
            <v>52313.1196048137</v>
          </cell>
          <cell r="AX4">
            <v>53032.6697129437</v>
          </cell>
          <cell r="AY4">
            <v>53702.9054740375</v>
          </cell>
          <cell r="AZ4">
            <v>54020.5840648895</v>
          </cell>
          <cell r="BA4">
            <v>54462.2477102435</v>
          </cell>
          <cell r="BB4">
            <v>54795.0276883155</v>
          </cell>
          <cell r="BC4">
            <v>55212.2688807125</v>
          </cell>
          <cell r="BD4">
            <v>55536.6635528345</v>
          </cell>
          <cell r="BE4">
            <v>56044.1383696923</v>
          </cell>
          <cell r="BF4">
            <v>56414.7575345723</v>
          </cell>
          <cell r="BG4">
            <v>56414.7575345723</v>
          </cell>
          <cell r="BH4">
            <v>56414.7575345723</v>
          </cell>
          <cell r="BI4">
            <v>56414.7575345723</v>
          </cell>
          <cell r="BJ4">
            <v>55215.6963235195</v>
          </cell>
          <cell r="BK4">
            <v>53557.3700849394</v>
          </cell>
          <cell r="BL4">
            <v>52796.9920660192</v>
          </cell>
          <cell r="BM4">
            <v>52755.2674514592</v>
          </cell>
          <cell r="BN4">
            <v>52604.9323819892</v>
          </cell>
          <cell r="BO4">
            <v>52561.1499873741</v>
          </cell>
          <cell r="BP4">
            <v>52538.038172344</v>
          </cell>
          <cell r="BQ4">
            <v>52601.653427364</v>
          </cell>
          <cell r="BR4">
            <v>52319.867818034</v>
          </cell>
          <cell r="BS4">
            <v>52249.113332234</v>
          </cell>
          <cell r="BT4">
            <v>52482.7831346339</v>
          </cell>
          <cell r="BU4">
            <v>52802.1569458839</v>
          </cell>
          <cell r="BV4">
            <v>53247.798517734</v>
          </cell>
          <cell r="BW4">
            <v>53269.862818544</v>
          </cell>
          <cell r="BX4">
            <v>53249.7942364538</v>
          </cell>
          <cell r="BY4">
            <v>52912.0255279138</v>
          </cell>
          <cell r="BZ4">
            <v>51031.3721238857</v>
          </cell>
          <cell r="CA4">
            <v>50899.1948316056</v>
          </cell>
          <cell r="CB4">
            <v>50936.0741904755</v>
          </cell>
          <cell r="CC4">
            <v>50861.3156456854</v>
          </cell>
          <cell r="CD4">
            <v>50704.7016556954</v>
          </cell>
          <cell r="CE4">
            <v>50638.6104301654</v>
          </cell>
          <cell r="CF4">
            <v>50870.4292255753</v>
          </cell>
          <cell r="CG4">
            <v>51583.0578380953</v>
          </cell>
          <cell r="CH4">
            <v>51998.7218364252</v>
          </cell>
          <cell r="CI4">
            <v>51711.5230649851</v>
          </cell>
          <cell r="CJ4">
            <v>51203.692722435</v>
          </cell>
          <cell r="CK4">
            <v>50950.907977865</v>
          </cell>
          <cell r="CL4">
            <v>50660.5645170049</v>
          </cell>
          <cell r="CM4">
            <v>50566.8869648348</v>
          </cell>
          <cell r="CN4">
            <v>50352.0702475048</v>
          </cell>
          <cell r="CO4">
            <v>50289.9477829847</v>
          </cell>
          <cell r="CP4">
            <v>49988.4861473048</v>
          </cell>
          <cell r="CQ4">
            <v>49865.5503248348</v>
          </cell>
          <cell r="CR4">
            <v>50361.2760518147</v>
          </cell>
          <cell r="CS4">
            <v>50756.1043782544</v>
          </cell>
          <cell r="CT4">
            <v>50652.3844181442</v>
          </cell>
          <cell r="CU4">
            <v>50535.7689443141</v>
          </cell>
          <cell r="CV4">
            <v>50027.6161651281</v>
          </cell>
          <cell r="CW4">
            <v>49414.817363058</v>
          </cell>
          <cell r="CX4">
            <v>48780.793379818</v>
          </cell>
          <cell r="CY4">
            <v>48519.4839678679</v>
          </cell>
          <cell r="CZ4">
            <v>48295.6870348689</v>
          </cell>
          <cell r="DA4">
            <v>48204.9929537979</v>
          </cell>
          <cell r="DB4">
            <v>47823.8472454579</v>
          </cell>
          <cell r="DC4">
            <v>47442.4912392759</v>
          </cell>
          <cell r="DD4">
            <v>47642.6101283027</v>
          </cell>
          <cell r="DE4">
            <v>48111.1104628566</v>
          </cell>
          <cell r="DF4">
            <v>48697</v>
          </cell>
          <cell r="DG4">
            <v>48353</v>
          </cell>
          <cell r="DH4">
            <v>47805</v>
          </cell>
          <cell r="DI4">
            <v>47325</v>
          </cell>
          <cell r="DJ4">
            <v>46929</v>
          </cell>
          <cell r="DK4">
            <v>46890</v>
          </cell>
          <cell r="DL4">
            <v>46666.5923875029</v>
          </cell>
          <cell r="DM4">
            <v>46724</v>
          </cell>
          <cell r="DN4">
            <v>46338.8161414259</v>
          </cell>
          <cell r="DO4">
            <v>46025.5463801089</v>
          </cell>
          <cell r="DP4">
            <v>46287.8689574039</v>
          </cell>
          <cell r="DQ4">
            <v>46640.5995855679</v>
          </cell>
          <cell r="DR4">
            <v>47280.8819411669</v>
          </cell>
          <cell r="DS4">
            <v>47200.1880630219</v>
          </cell>
          <cell r="DT4">
            <v>47424.594266364</v>
          </cell>
          <cell r="DU4">
            <v>47256.153972883</v>
          </cell>
          <cell r="DV4">
            <v>46833.182900619</v>
          </cell>
          <cell r="DW4">
            <v>46203.1218089781</v>
          </cell>
          <cell r="DX4">
            <v>46156.661252585</v>
          </cell>
          <cell r="DY4">
            <v>46063.9186055071</v>
          </cell>
          <cell r="DZ4">
            <v>45858.1432818101</v>
          </cell>
          <cell r="EA4">
            <v>45734.231195316</v>
          </cell>
          <cell r="EB4">
            <v>46188.0463306751</v>
          </cell>
          <cell r="EC4">
            <v>46765.0519570861</v>
          </cell>
          <cell r="ED4">
            <v>47090.2246716081</v>
          </cell>
          <cell r="EE4">
            <v>47240.1918855581</v>
          </cell>
          <cell r="EF4">
            <v>46889.6461997961</v>
          </cell>
          <cell r="EG4">
            <v>46749.8775528731</v>
          </cell>
          <cell r="EH4">
            <v>46040</v>
          </cell>
          <cell r="EI4">
            <v>45690.5558347183</v>
          </cell>
          <cell r="EJ4">
            <v>45775</v>
          </cell>
          <cell r="EK4">
            <v>45782.8299153244</v>
          </cell>
          <cell r="EL4">
            <v>45415.1215619724</v>
          </cell>
          <cell r="EM4">
            <v>45282.8022403934</v>
          </cell>
          <cell r="EN4">
            <v>45510.4531576164</v>
          </cell>
          <cell r="EO4">
            <v>46520.6538221087</v>
          </cell>
          <cell r="EP4">
            <v>46921.6231253777</v>
          </cell>
          <cell r="EQ4">
            <v>46909.5905382047</v>
          </cell>
          <cell r="ER4">
            <v>46766.3399166306</v>
          </cell>
          <cell r="ES4">
            <v>45819.3605946977</v>
          </cell>
          <cell r="ET4">
            <v>45401.7056617257</v>
          </cell>
          <cell r="EU4">
            <v>45181.6611110977</v>
          </cell>
          <cell r="EV4">
            <v>44861</v>
          </cell>
          <cell r="EW4">
            <v>44792.8701452171</v>
          </cell>
          <cell r="EX4">
            <v>44523</v>
          </cell>
          <cell r="EY4">
            <v>44354</v>
          </cell>
          <cell r="EZ4">
            <v>44615.2811372124</v>
          </cell>
          <cell r="FA4">
            <v>45223.3645584585</v>
          </cell>
          <cell r="FB4">
            <v>45555.5609127185</v>
          </cell>
          <cell r="FC4">
            <v>45962.4788304575</v>
          </cell>
          <cell r="FD4">
            <v>45411.7878963706</v>
          </cell>
          <cell r="FE4">
            <v>45320.3592940246</v>
          </cell>
          <cell r="FF4">
            <v>44751.0000415167</v>
          </cell>
          <cell r="FG4">
            <v>44507.7352536377</v>
          </cell>
          <cell r="FH4">
            <v>45027</v>
          </cell>
          <cell r="FI4">
            <v>44916</v>
          </cell>
          <cell r="FJ4">
            <v>44401</v>
          </cell>
          <cell r="FK4">
            <v>44040</v>
          </cell>
          <cell r="FL4">
            <v>44516</v>
          </cell>
          <cell r="FM4">
            <v>45407</v>
          </cell>
          <cell r="FN4">
            <v>45929</v>
          </cell>
          <cell r="FO4">
            <v>45856</v>
          </cell>
          <cell r="FP4">
            <v>45341</v>
          </cell>
        </row>
        <row r="5">
          <cell r="B5">
            <v>4419.079</v>
          </cell>
          <cell r="C5">
            <v>4655.67</v>
          </cell>
          <cell r="D5">
            <v>4686.289</v>
          </cell>
          <cell r="E5">
            <v>4778.906</v>
          </cell>
          <cell r="F5">
            <v>4940.587</v>
          </cell>
          <cell r="G5">
            <v>5201.225</v>
          </cell>
          <cell r="H5">
            <v>5353.802</v>
          </cell>
          <cell r="I5">
            <v>5591.138</v>
          </cell>
          <cell r="J5">
            <v>5680.699</v>
          </cell>
          <cell r="K5">
            <v>5992.705871506</v>
          </cell>
          <cell r="L5">
            <v>6843.868509108</v>
          </cell>
          <cell r="M5">
            <v>7086.262509108</v>
          </cell>
          <cell r="N5">
            <v>6894.911760368</v>
          </cell>
          <cell r="O5">
            <v>7136.099131268</v>
          </cell>
          <cell r="P5">
            <v>6973.44982339346</v>
          </cell>
          <cell r="Q5">
            <v>7274.96472217141</v>
          </cell>
          <cell r="R5">
            <v>6978.26861812077</v>
          </cell>
          <cell r="S5">
            <v>7490.18791575131</v>
          </cell>
          <cell r="T5">
            <v>7766.38111796751</v>
          </cell>
          <cell r="U5">
            <v>8010.22655492915</v>
          </cell>
          <cell r="V5">
            <v>8312.719867927</v>
          </cell>
          <cell r="W5">
            <v>8558.46150655877</v>
          </cell>
          <cell r="X5">
            <v>8749.71077753797</v>
          </cell>
          <cell r="Y5">
            <v>8738.01407681813</v>
          </cell>
          <cell r="Z5">
            <v>8630.85048325983</v>
          </cell>
          <cell r="AA5">
            <v>8625.04860815683</v>
          </cell>
          <cell r="AB5">
            <v>8849.61416756483</v>
          </cell>
          <cell r="AC5">
            <v>8548.53060875573</v>
          </cell>
          <cell r="AD5">
            <v>8566.4821504262</v>
          </cell>
          <cell r="AE5">
            <v>8675.36825410727</v>
          </cell>
          <cell r="AF5">
            <v>8629.6403206247</v>
          </cell>
          <cell r="AG5">
            <v>8689.43111220817</v>
          </cell>
          <cell r="AH5">
            <v>8819.52485683682</v>
          </cell>
          <cell r="AI5">
            <v>8752.79001279525</v>
          </cell>
          <cell r="AJ5">
            <v>8919.80875025003</v>
          </cell>
          <cell r="AK5">
            <v>9138.37907681813</v>
          </cell>
          <cell r="AL5">
            <v>9422.37725695949</v>
          </cell>
          <cell r="AM5">
            <v>9600.82444725582</v>
          </cell>
          <cell r="AN5">
            <v>9795.83955831469</v>
          </cell>
          <cell r="AO5">
            <v>9781.79293648891</v>
          </cell>
          <cell r="AP5">
            <v>9893.4920724906</v>
          </cell>
          <cell r="AQ5">
            <v>10252.300454784</v>
          </cell>
          <cell r="AR5">
            <v>10318.0904629124</v>
          </cell>
          <cell r="AS5">
            <v>10486.9676902613</v>
          </cell>
          <cell r="AT5">
            <v>10419.190986909</v>
          </cell>
          <cell r="AU5">
            <v>10320.734100479</v>
          </cell>
          <cell r="AV5">
            <v>10192.0570244288</v>
          </cell>
          <cell r="AW5">
            <v>10148.9324112638</v>
          </cell>
          <cell r="AX5">
            <v>10067.1331290038</v>
          </cell>
          <cell r="AY5">
            <v>10072.6807526289</v>
          </cell>
          <cell r="AZ5">
            <v>10132.9836641617</v>
          </cell>
          <cell r="BA5">
            <v>10228.1806420817</v>
          </cell>
          <cell r="BB5">
            <v>10256.6414071617</v>
          </cell>
          <cell r="BC5">
            <v>10408.4122449306</v>
          </cell>
          <cell r="BD5">
            <v>10534.7955199949</v>
          </cell>
          <cell r="BE5">
            <v>10744.4677808459</v>
          </cell>
          <cell r="BF5">
            <v>10649.0513060859</v>
          </cell>
          <cell r="BG5">
            <v>10649.0513060859</v>
          </cell>
          <cell r="BH5">
            <v>10649.0513060859</v>
          </cell>
          <cell r="BI5">
            <v>10649.0513060859</v>
          </cell>
          <cell r="BJ5">
            <v>10123.8995387659</v>
          </cell>
          <cell r="BK5">
            <v>10407.8724403959</v>
          </cell>
          <cell r="BL5">
            <v>10645.0150829159</v>
          </cell>
          <cell r="BM5">
            <v>10649.3641672959</v>
          </cell>
          <cell r="BN5">
            <v>10632.7699277259</v>
          </cell>
          <cell r="BO5">
            <v>10781.1016962884</v>
          </cell>
          <cell r="BP5">
            <v>11076.2218611284</v>
          </cell>
          <cell r="BQ5">
            <v>11208.2335498084</v>
          </cell>
          <cell r="BR5">
            <v>11066.2064724584</v>
          </cell>
          <cell r="BS5">
            <v>10758.6420606384</v>
          </cell>
          <cell r="BT5">
            <v>10883.5484881084</v>
          </cell>
          <cell r="BU5">
            <v>11104.8277779184</v>
          </cell>
          <cell r="BV5">
            <v>10993.4615269683</v>
          </cell>
          <cell r="BW5">
            <v>10978.8338820883</v>
          </cell>
          <cell r="BX5">
            <v>11019.0018867281</v>
          </cell>
          <cell r="BY5">
            <v>11091.4067002281</v>
          </cell>
          <cell r="BZ5">
            <v>10344.1747604182</v>
          </cell>
          <cell r="CA5">
            <v>10720.7195976082</v>
          </cell>
          <cell r="CB5">
            <v>10950.7166435682</v>
          </cell>
          <cell r="CC5">
            <v>10884.9055722382</v>
          </cell>
          <cell r="CD5">
            <v>10746.5853911176</v>
          </cell>
          <cell r="CE5">
            <v>10561.0209071377</v>
          </cell>
          <cell r="CF5">
            <v>10800.2158504476</v>
          </cell>
          <cell r="CG5">
            <v>11097.7099813476</v>
          </cell>
          <cell r="CH5">
            <v>10996.0337319275</v>
          </cell>
          <cell r="CI5">
            <v>10996.0881319868</v>
          </cell>
          <cell r="CJ5">
            <v>10906.7835796368</v>
          </cell>
          <cell r="CK5">
            <v>10989.7449853968</v>
          </cell>
          <cell r="CL5">
            <v>10909.9883764664</v>
          </cell>
          <cell r="CM5">
            <v>11137.8502439364</v>
          </cell>
          <cell r="CN5">
            <v>11479.7197095964</v>
          </cell>
          <cell r="CO5">
            <v>11599.2662458964</v>
          </cell>
          <cell r="CP5">
            <v>11264.2064581764</v>
          </cell>
          <cell r="CQ5">
            <v>11021.4309114764</v>
          </cell>
          <cell r="CR5">
            <v>11120.6447901963</v>
          </cell>
          <cell r="CS5">
            <v>11447.1791386909</v>
          </cell>
          <cell r="CT5">
            <v>11141.2276667089</v>
          </cell>
          <cell r="CU5">
            <v>11189.9779968159</v>
          </cell>
          <cell r="CV5">
            <v>11192.8639829809</v>
          </cell>
          <cell r="CW5">
            <v>10893.2278630699</v>
          </cell>
          <cell r="CX5">
            <v>10928.9667814999</v>
          </cell>
          <cell r="CY5">
            <v>11179.6501284919</v>
          </cell>
          <cell r="CZ5">
            <v>11439.4276126429</v>
          </cell>
          <cell r="DA5">
            <v>11589.6492978889</v>
          </cell>
          <cell r="DB5">
            <v>11468.7958787029</v>
          </cell>
          <cell r="DC5">
            <v>11102.1864242197</v>
          </cell>
          <cell r="DD5">
            <v>11235.2877692689</v>
          </cell>
          <cell r="DE5">
            <v>11445.5471060069</v>
          </cell>
          <cell r="DF5">
            <v>11327</v>
          </cell>
          <cell r="DG5">
            <v>11235</v>
          </cell>
          <cell r="DH5">
            <v>11122</v>
          </cell>
          <cell r="DI5">
            <v>11088</v>
          </cell>
          <cell r="DJ5">
            <v>11032</v>
          </cell>
          <cell r="DK5">
            <v>11432</v>
          </cell>
          <cell r="DL5">
            <v>11555.4842657819</v>
          </cell>
          <cell r="DM5">
            <v>11432</v>
          </cell>
          <cell r="DN5">
            <v>11435.193202756</v>
          </cell>
          <cell r="DO5">
            <v>11118.200383318</v>
          </cell>
          <cell r="DP5">
            <v>11252.890550193</v>
          </cell>
          <cell r="DQ5">
            <v>11304.491888938</v>
          </cell>
          <cell r="DR5">
            <v>11163.673072363</v>
          </cell>
          <cell r="DS5">
            <v>11268.080721964</v>
          </cell>
          <cell r="DT5">
            <v>11075.54381616</v>
          </cell>
          <cell r="DU5">
            <v>10710.254445879</v>
          </cell>
          <cell r="DV5">
            <v>10631.507762399</v>
          </cell>
          <cell r="DW5">
            <v>10880.092204702</v>
          </cell>
          <cell r="DX5">
            <v>11415.058096408</v>
          </cell>
          <cell r="DY5">
            <v>11474.738220775</v>
          </cell>
          <cell r="DZ5">
            <v>11373.2816310081</v>
          </cell>
          <cell r="EA5">
            <v>11066.1836730851</v>
          </cell>
          <cell r="EB5">
            <v>11109.7575377361</v>
          </cell>
          <cell r="EC5">
            <v>11100.1827165581</v>
          </cell>
          <cell r="ED5">
            <v>11076.0904464871</v>
          </cell>
          <cell r="EE5">
            <v>11142.3330752531</v>
          </cell>
          <cell r="EF5">
            <v>11032.6670565382</v>
          </cell>
          <cell r="EG5">
            <v>11097.2518840932</v>
          </cell>
          <cell r="EH5">
            <v>10862</v>
          </cell>
          <cell r="EI5">
            <v>11129.5160209374</v>
          </cell>
          <cell r="EJ5">
            <v>11669</v>
          </cell>
          <cell r="EK5">
            <v>11822.6081406844</v>
          </cell>
          <cell r="EL5">
            <v>11514.3442396536</v>
          </cell>
          <cell r="EM5">
            <v>11097.6156602416</v>
          </cell>
          <cell r="EN5">
            <v>11132.646776367</v>
          </cell>
          <cell r="EO5">
            <v>11392.862706988</v>
          </cell>
          <cell r="EP5">
            <v>11677.5097486851</v>
          </cell>
          <cell r="EQ5">
            <v>12007.5387854381</v>
          </cell>
          <cell r="ER5">
            <v>11899.7316262751</v>
          </cell>
          <cell r="ES5">
            <v>11617.6737190481</v>
          </cell>
          <cell r="ET5">
            <v>11729.2628602401</v>
          </cell>
          <cell r="EU5">
            <v>12084.4168863602</v>
          </cell>
          <cell r="EV5">
            <v>12079.8045619503</v>
          </cell>
          <cell r="EW5">
            <v>12028.0147256313</v>
          </cell>
          <cell r="EX5">
            <v>11782</v>
          </cell>
          <cell r="EY5">
            <v>11538</v>
          </cell>
          <cell r="EZ5">
            <v>11589.4867608512</v>
          </cell>
          <cell r="FA5">
            <v>11712.24933998</v>
          </cell>
          <cell r="FB5">
            <v>11597.159761012</v>
          </cell>
          <cell r="FC5">
            <v>11790.069488487</v>
          </cell>
          <cell r="FD5">
            <v>11615.7654055883</v>
          </cell>
          <cell r="FE5">
            <v>11637.8432783123</v>
          </cell>
          <cell r="FF5">
            <v>11585.8117696944</v>
          </cell>
          <cell r="FG5">
            <v>11736.9524788994</v>
          </cell>
          <cell r="FH5">
            <v>12535</v>
          </cell>
          <cell r="FI5">
            <v>12523</v>
          </cell>
          <cell r="FJ5">
            <v>12177</v>
          </cell>
          <cell r="FK5">
            <v>11364</v>
          </cell>
          <cell r="FL5">
            <v>11498</v>
          </cell>
          <cell r="FM5">
            <v>11690</v>
          </cell>
          <cell r="FN5">
            <v>10869</v>
          </cell>
          <cell r="FO5">
            <v>10560</v>
          </cell>
          <cell r="FP5">
            <v>10361</v>
          </cell>
        </row>
        <row r="6">
          <cell r="B6">
            <v>1274.107</v>
          </cell>
          <cell r="C6">
            <v>1394.801</v>
          </cell>
          <cell r="D6">
            <v>1353.539</v>
          </cell>
          <cell r="E6">
            <v>1321.738</v>
          </cell>
          <cell r="F6">
            <v>1247.314</v>
          </cell>
          <cell r="G6">
            <v>1250.048</v>
          </cell>
          <cell r="H6">
            <v>1294.721</v>
          </cell>
          <cell r="I6">
            <v>1305.029</v>
          </cell>
          <cell r="J6">
            <v>1332.818</v>
          </cell>
          <cell r="K6">
            <v>1334.43360894</v>
          </cell>
          <cell r="L6">
            <v>1403.34065184</v>
          </cell>
          <cell r="M6">
            <v>1538.07065184</v>
          </cell>
          <cell r="N6">
            <v>1665.47988424</v>
          </cell>
          <cell r="O6">
            <v>1796.24433991</v>
          </cell>
          <cell r="P6">
            <v>1807.13857838428</v>
          </cell>
          <cell r="Q6">
            <v>1872.87554450627</v>
          </cell>
          <cell r="R6">
            <v>1889.58058115606</v>
          </cell>
          <cell r="S6">
            <v>1994.7559583255</v>
          </cell>
          <cell r="T6">
            <v>2076.3941795155</v>
          </cell>
          <cell r="U6">
            <v>2110.80065621296</v>
          </cell>
          <cell r="V6">
            <v>2421.49446886967</v>
          </cell>
          <cell r="W6">
            <v>2433.18039215817</v>
          </cell>
          <cell r="X6">
            <v>2618.08942897816</v>
          </cell>
          <cell r="Y6">
            <v>2840.5144625589</v>
          </cell>
          <cell r="Z6">
            <v>2912.5519476089</v>
          </cell>
          <cell r="AA6">
            <v>3002.7707337489</v>
          </cell>
          <cell r="AB6">
            <v>3439.5958195189</v>
          </cell>
          <cell r="AC6">
            <v>3077.65046435451</v>
          </cell>
          <cell r="AD6">
            <v>3018.57601732919</v>
          </cell>
          <cell r="AE6">
            <v>3073.73746606189</v>
          </cell>
          <cell r="AF6">
            <v>3075.99028973532</v>
          </cell>
          <cell r="AG6">
            <v>3097.71330645274</v>
          </cell>
          <cell r="AH6">
            <v>3053.70346249926</v>
          </cell>
          <cell r="AI6">
            <v>3036.40525804973</v>
          </cell>
          <cell r="AJ6">
            <v>3170.71769188649</v>
          </cell>
          <cell r="AK6">
            <v>3222.8814625589</v>
          </cell>
          <cell r="AL6">
            <v>3533.84035328174</v>
          </cell>
          <cell r="AM6">
            <v>3686.35361872922</v>
          </cell>
          <cell r="AN6">
            <v>3780.41754494082</v>
          </cell>
          <cell r="AO6">
            <v>3789.91637370082</v>
          </cell>
          <cell r="AP6">
            <v>3798.08152777093</v>
          </cell>
          <cell r="AQ6">
            <v>3827.46773343333</v>
          </cell>
          <cell r="AR6">
            <v>3921.57518434797</v>
          </cell>
          <cell r="AS6">
            <v>3896.77619496797</v>
          </cell>
          <cell r="AT6">
            <v>3904.93606826797</v>
          </cell>
          <cell r="AU6">
            <v>3913.32182296597</v>
          </cell>
          <cell r="AV6">
            <v>4001.13419287597</v>
          </cell>
          <cell r="AW6">
            <v>3886.31218460404</v>
          </cell>
          <cell r="AX6">
            <v>4097.79233409404</v>
          </cell>
          <cell r="AY6">
            <v>4163.66587945204</v>
          </cell>
          <cell r="AZ6">
            <v>4282.17241199204</v>
          </cell>
          <cell r="BA6">
            <v>2899.32807846204</v>
          </cell>
          <cell r="BB6">
            <v>4216.14753067204</v>
          </cell>
          <cell r="BC6">
            <v>3094.98409436204</v>
          </cell>
          <cell r="BD6">
            <v>3131.83518650927</v>
          </cell>
          <cell r="BE6">
            <v>3180.62278193927</v>
          </cell>
          <cell r="BF6">
            <v>3222.22522933927</v>
          </cell>
          <cell r="BG6">
            <v>3222.22522933927</v>
          </cell>
          <cell r="BH6">
            <v>3222.22522933927</v>
          </cell>
          <cell r="BI6">
            <v>3222.22522933927</v>
          </cell>
          <cell r="BJ6">
            <v>2855.14150328927</v>
          </cell>
          <cell r="BK6">
            <v>2928.85926175927</v>
          </cell>
          <cell r="BL6">
            <v>3016.99963310927</v>
          </cell>
          <cell r="BM6">
            <v>2594.62610765927</v>
          </cell>
          <cell r="BN6">
            <v>2054.61347379927</v>
          </cell>
          <cell r="BO6">
            <v>2026.61068935427</v>
          </cell>
          <cell r="BP6">
            <v>2032.58524271427</v>
          </cell>
          <cell r="BQ6">
            <v>1727.68851118427</v>
          </cell>
          <cell r="BR6">
            <v>1739.57756258427</v>
          </cell>
          <cell r="BS6">
            <v>1767.27952516427</v>
          </cell>
          <cell r="BT6">
            <v>1846.45326036427</v>
          </cell>
          <cell r="BU6">
            <v>1914.90580164427</v>
          </cell>
          <cell r="BV6">
            <v>2079.02380732427</v>
          </cell>
          <cell r="BW6">
            <v>2055.68385082427</v>
          </cell>
          <cell r="BX6">
            <v>2091.60391869427</v>
          </cell>
          <cell r="BY6">
            <v>1964.15218450427</v>
          </cell>
          <cell r="BZ6">
            <v>1874.59223927427</v>
          </cell>
          <cell r="CA6">
            <v>1859.56146809427</v>
          </cell>
          <cell r="CB6">
            <v>1900.34691790427</v>
          </cell>
          <cell r="CC6">
            <v>1957.83446531427</v>
          </cell>
          <cell r="CD6">
            <v>1966.06480628427</v>
          </cell>
          <cell r="CE6">
            <v>2047.80489939427</v>
          </cell>
          <cell r="CF6">
            <v>2186.93279590427</v>
          </cell>
          <cell r="CG6">
            <v>2263.65208107427</v>
          </cell>
          <cell r="CH6">
            <v>2397.96664832427</v>
          </cell>
          <cell r="CI6">
            <v>2401.22343659427</v>
          </cell>
          <cell r="CJ6">
            <v>2328.30932022427</v>
          </cell>
          <cell r="CK6">
            <v>2348.63973511427</v>
          </cell>
          <cell r="CL6">
            <v>2280.57028377427</v>
          </cell>
          <cell r="CM6">
            <v>2282.40596818427</v>
          </cell>
          <cell r="CN6">
            <v>2346.00590248427</v>
          </cell>
          <cell r="CO6">
            <v>2397.37436237427</v>
          </cell>
          <cell r="CP6">
            <v>2402.67214238427</v>
          </cell>
          <cell r="CQ6">
            <v>2454.07283285427</v>
          </cell>
          <cell r="CR6">
            <v>2608.06190960427</v>
          </cell>
          <cell r="CS6">
            <v>2741.09365653427</v>
          </cell>
          <cell r="CT6">
            <v>2805.10534512427</v>
          </cell>
          <cell r="CU6">
            <v>2746.94433103327</v>
          </cell>
          <cell r="CV6">
            <v>2791.62375858327</v>
          </cell>
          <cell r="CW6">
            <v>2690.19627670127</v>
          </cell>
          <cell r="CX6">
            <v>2702.76807380127</v>
          </cell>
          <cell r="CY6">
            <v>2743.85735664527</v>
          </cell>
          <cell r="CZ6">
            <v>2797.55808836927</v>
          </cell>
          <cell r="DA6">
            <v>2868.43292124127</v>
          </cell>
          <cell r="DB6">
            <v>2883.69036213127</v>
          </cell>
          <cell r="DC6">
            <v>2921.07697125527</v>
          </cell>
          <cell r="DD6">
            <v>3061.87308083727</v>
          </cell>
          <cell r="DE6">
            <v>3157.45560182857</v>
          </cell>
          <cell r="DF6">
            <v>3331</v>
          </cell>
          <cell r="DG6">
            <v>3348</v>
          </cell>
          <cell r="DH6">
            <v>3328</v>
          </cell>
          <cell r="DI6">
            <v>3328</v>
          </cell>
          <cell r="DJ6">
            <v>3372</v>
          </cell>
          <cell r="DK6">
            <v>3374</v>
          </cell>
          <cell r="DL6">
            <v>3389.04879218057</v>
          </cell>
          <cell r="DM6">
            <v>3464</v>
          </cell>
          <cell r="DN6">
            <v>3504.24981159457</v>
          </cell>
          <cell r="DO6">
            <v>3479.99680917157</v>
          </cell>
          <cell r="DP6">
            <v>3584.71537134277</v>
          </cell>
          <cell r="DQ6">
            <v>3681.22443570877</v>
          </cell>
          <cell r="DR6">
            <v>3831.29027878077</v>
          </cell>
          <cell r="DS6">
            <v>3823.32361263277</v>
          </cell>
          <cell r="DT6">
            <v>3879.33951163677</v>
          </cell>
          <cell r="DU6">
            <v>3760.49938669877</v>
          </cell>
          <cell r="DV6">
            <v>3764.47018475877</v>
          </cell>
          <cell r="DW6">
            <v>3769.06803987277</v>
          </cell>
          <cell r="DX6">
            <v>3822.89292498</v>
          </cell>
          <cell r="DY6">
            <v>3887.64044144877</v>
          </cell>
          <cell r="DZ6">
            <v>3922.41888945977</v>
          </cell>
          <cell r="EA6">
            <v>3926.39199370577</v>
          </cell>
          <cell r="EB6">
            <v>4043.62295896677</v>
          </cell>
          <cell r="EC6">
            <v>4103.52126228477</v>
          </cell>
          <cell r="ED6">
            <v>4268.32141176877</v>
          </cell>
          <cell r="EE6">
            <v>4341.31956659677</v>
          </cell>
          <cell r="EF6">
            <v>4329.13038862677</v>
          </cell>
          <cell r="EG6">
            <v>4332.45128590077</v>
          </cell>
          <cell r="EH6">
            <v>4287</v>
          </cell>
          <cell r="EI6">
            <v>4307.82902837077</v>
          </cell>
          <cell r="EJ6">
            <v>4383</v>
          </cell>
          <cell r="EK6">
            <v>4616.50966939677</v>
          </cell>
          <cell r="EL6">
            <v>4526.82435472277</v>
          </cell>
          <cell r="EM6">
            <v>4614.04975323877</v>
          </cell>
          <cell r="EN6">
            <v>4661.70031392677</v>
          </cell>
          <cell r="EO6">
            <v>4760.53407001877</v>
          </cell>
          <cell r="EP6">
            <v>4958.30982589077</v>
          </cell>
          <cell r="EQ6">
            <v>5000.92021294677</v>
          </cell>
          <cell r="ER6">
            <v>4986.63422724477</v>
          </cell>
          <cell r="ES6">
            <v>4982.45273051077</v>
          </cell>
          <cell r="ET6">
            <v>4939.44749409477</v>
          </cell>
          <cell r="EU6">
            <v>4976.08297775277</v>
          </cell>
          <cell r="EV6">
            <v>4997.38341269077</v>
          </cell>
          <cell r="EW6">
            <v>4898.00848315877</v>
          </cell>
          <cell r="EX6">
            <v>4725</v>
          </cell>
          <cell r="EY6">
            <v>4679</v>
          </cell>
          <cell r="EZ6">
            <v>4735.72076913977</v>
          </cell>
          <cell r="FA6">
            <v>4787.09263579077</v>
          </cell>
          <cell r="FB6">
            <v>4819.73453954877</v>
          </cell>
          <cell r="FC6">
            <v>4827.52695519277</v>
          </cell>
          <cell r="FD6">
            <v>4654.43471194577</v>
          </cell>
          <cell r="FE6">
            <v>4686.19648285577</v>
          </cell>
          <cell r="FF6">
            <v>4602.52710835477</v>
          </cell>
          <cell r="FG6">
            <v>4637.76498641077</v>
          </cell>
          <cell r="FH6">
            <v>4753</v>
          </cell>
          <cell r="FI6">
            <v>4772</v>
          </cell>
          <cell r="FJ6">
            <v>4708</v>
          </cell>
          <cell r="FK6">
            <v>4691</v>
          </cell>
          <cell r="FL6">
            <v>4804</v>
          </cell>
          <cell r="FM6">
            <v>4835</v>
          </cell>
          <cell r="FN6">
            <v>4894</v>
          </cell>
          <cell r="FO6">
            <v>4851</v>
          </cell>
          <cell r="FP6">
            <v>4822</v>
          </cell>
        </row>
        <row r="7">
          <cell r="B7">
            <v>2729.294</v>
          </cell>
          <cell r="C7">
            <v>2929.444</v>
          </cell>
          <cell r="D7">
            <v>2983.997</v>
          </cell>
          <cell r="E7">
            <v>2998.394</v>
          </cell>
          <cell r="F7">
            <v>3169.79</v>
          </cell>
          <cell r="G7">
            <v>3252.515</v>
          </cell>
          <cell r="H7">
            <v>3376.12</v>
          </cell>
          <cell r="I7">
            <v>1579.56</v>
          </cell>
          <cell r="J7">
            <v>1730.152</v>
          </cell>
          <cell r="K7">
            <v>1936.6452575</v>
          </cell>
          <cell r="L7">
            <v>2129.568670172</v>
          </cell>
          <cell r="M7">
            <v>2269.062670172</v>
          </cell>
          <cell r="N7">
            <v>2540.090781272</v>
          </cell>
          <cell r="O7">
            <v>2729.596157952</v>
          </cell>
          <cell r="P7">
            <v>2772.21143851934</v>
          </cell>
          <cell r="Q7">
            <v>3038.93417201534</v>
          </cell>
          <cell r="R7">
            <v>2844.16360073166</v>
          </cell>
          <cell r="S7">
            <v>2773.63185015471</v>
          </cell>
          <cell r="T7">
            <v>2914.09468728531</v>
          </cell>
          <cell r="U7">
            <v>2660.80296380029</v>
          </cell>
          <cell r="V7">
            <v>2929.4024624763</v>
          </cell>
          <cell r="W7">
            <v>3204.61562816127</v>
          </cell>
          <cell r="X7">
            <v>3403.78002952127</v>
          </cell>
          <cell r="Y7">
            <v>3516.01941347127</v>
          </cell>
          <cell r="Z7">
            <v>3544.89637685127</v>
          </cell>
          <cell r="AA7">
            <v>3694.59901406127</v>
          </cell>
          <cell r="AB7">
            <v>3804.24414035127</v>
          </cell>
          <cell r="AC7">
            <v>3891.31431893052</v>
          </cell>
          <cell r="AD7">
            <v>3861.79011526379</v>
          </cell>
          <cell r="AE7">
            <v>3694.08738280747</v>
          </cell>
          <cell r="AF7">
            <v>3858.85598354246</v>
          </cell>
          <cell r="AG7">
            <v>3830.25978102691</v>
          </cell>
          <cell r="AH7">
            <v>4033.41126380958</v>
          </cell>
          <cell r="AI7">
            <v>3941.9359749885</v>
          </cell>
          <cell r="AJ7">
            <v>3808.60861562926</v>
          </cell>
          <cell r="AK7">
            <v>3687.71541347127</v>
          </cell>
          <cell r="AL7">
            <v>4010.85124526436</v>
          </cell>
          <cell r="AM7">
            <v>4081.22364237169</v>
          </cell>
          <cell r="AN7">
            <v>3960.58080253163</v>
          </cell>
          <cell r="AO7">
            <v>3945.03091336563</v>
          </cell>
          <cell r="AP7">
            <v>4058.22211838391</v>
          </cell>
          <cell r="AQ7">
            <v>4136.65393465858</v>
          </cell>
          <cell r="AR7">
            <v>4307.37811025938</v>
          </cell>
          <cell r="AS7">
            <v>4585.11162780938</v>
          </cell>
          <cell r="AT7">
            <v>4718.16756182938</v>
          </cell>
          <cell r="AU7">
            <v>4779.83934624938</v>
          </cell>
          <cell r="AV7">
            <v>4871.00792817938</v>
          </cell>
          <cell r="AW7">
            <v>5026.08252575938</v>
          </cell>
          <cell r="AX7">
            <v>5187.73125153938</v>
          </cell>
          <cell r="AY7">
            <v>5291.89571123938</v>
          </cell>
          <cell r="AZ7">
            <v>5469.82147338938</v>
          </cell>
          <cell r="BA7">
            <v>3086.68883686938</v>
          </cell>
          <cell r="BB7">
            <v>5472.52723799938</v>
          </cell>
          <cell r="BC7">
            <v>3493.67050726938</v>
          </cell>
          <cell r="BD7">
            <v>3613.59747866938</v>
          </cell>
          <cell r="BE7">
            <v>3725.54400783938</v>
          </cell>
          <cell r="BF7">
            <v>3061.34432040938</v>
          </cell>
          <cell r="BG7">
            <v>3061.34432040938</v>
          </cell>
          <cell r="BH7">
            <v>3061.34432040938</v>
          </cell>
          <cell r="BI7">
            <v>3061.34432040938</v>
          </cell>
          <cell r="BJ7">
            <v>3141.93168529938</v>
          </cell>
          <cell r="BK7">
            <v>3349.34253391938</v>
          </cell>
          <cell r="BL7">
            <v>3575.15002568938</v>
          </cell>
          <cell r="BM7">
            <v>2813.67062767938</v>
          </cell>
          <cell r="BN7">
            <v>1576.66953485938</v>
          </cell>
          <cell r="BO7">
            <v>1729.37007611938</v>
          </cell>
          <cell r="BP7">
            <v>1900.19866388938</v>
          </cell>
          <cell r="BQ7">
            <v>2074.17666003938</v>
          </cell>
          <cell r="BR7">
            <v>2327.82668761938</v>
          </cell>
          <cell r="BS7">
            <v>2511.75511601938</v>
          </cell>
          <cell r="BT7">
            <v>2746.85001968938</v>
          </cell>
          <cell r="BU7">
            <v>2981.29905404938</v>
          </cell>
          <cell r="BV7">
            <v>3063.24863812938</v>
          </cell>
          <cell r="BW7">
            <v>3313.89093392938</v>
          </cell>
          <cell r="BX7">
            <v>3566.75859865938</v>
          </cell>
          <cell r="BY7">
            <v>3821.14304232938</v>
          </cell>
          <cell r="BZ7">
            <v>3792.65654139938</v>
          </cell>
          <cell r="CA7">
            <v>4022.11376287938</v>
          </cell>
          <cell r="CB7">
            <v>4334.53564304938</v>
          </cell>
          <cell r="CC7">
            <v>4660.35679479938</v>
          </cell>
          <cell r="CD7">
            <v>4933.00291851938</v>
          </cell>
          <cell r="CE7">
            <v>5252.26912417938</v>
          </cell>
          <cell r="CF7">
            <v>5514.91857037938</v>
          </cell>
          <cell r="CG7">
            <v>5775.64185842938</v>
          </cell>
          <cell r="CH7">
            <v>6056.84966822938</v>
          </cell>
          <cell r="CI7">
            <v>6239.34584784938</v>
          </cell>
          <cell r="CJ7">
            <v>6425.20835949938</v>
          </cell>
          <cell r="CK7">
            <v>6574.65091062938</v>
          </cell>
          <cell r="CL7">
            <v>6547.41363694938</v>
          </cell>
          <cell r="CM7">
            <v>6800.46140849938</v>
          </cell>
          <cell r="CN7">
            <v>7143.07370519938</v>
          </cell>
          <cell r="CO7">
            <v>7374.95902461938</v>
          </cell>
          <cell r="CP7">
            <v>7497.32265375938</v>
          </cell>
          <cell r="CQ7">
            <v>7706.54437768938</v>
          </cell>
          <cell r="CR7">
            <v>7941.54290866938</v>
          </cell>
          <cell r="CS7">
            <v>7904.30686051938</v>
          </cell>
          <cell r="CT7">
            <v>8071.08804416938</v>
          </cell>
          <cell r="CU7">
            <v>8199.01919028538</v>
          </cell>
          <cell r="CV7">
            <v>8323.90258963538</v>
          </cell>
          <cell r="CW7">
            <v>8390.16500661538</v>
          </cell>
          <cell r="CX7">
            <v>8492.08175014938</v>
          </cell>
          <cell r="CY7">
            <v>8699.04312701938</v>
          </cell>
          <cell r="CZ7">
            <v>8788.24506006738</v>
          </cell>
          <cell r="DA7">
            <v>8944.98105753738</v>
          </cell>
          <cell r="DB7">
            <v>9078.66215598338</v>
          </cell>
          <cell r="DC7">
            <v>9275.25858003338</v>
          </cell>
          <cell r="DD7">
            <v>9330.88910383738</v>
          </cell>
          <cell r="DE7">
            <v>9182.59496053138</v>
          </cell>
          <cell r="DF7">
            <v>9239</v>
          </cell>
          <cell r="DG7">
            <v>9264</v>
          </cell>
          <cell r="DH7">
            <v>9603</v>
          </cell>
          <cell r="DI7">
            <v>9675</v>
          </cell>
          <cell r="DJ7">
            <v>9876</v>
          </cell>
          <cell r="DK7">
            <v>10067</v>
          </cell>
          <cell r="DL7">
            <v>10275.5726043564</v>
          </cell>
          <cell r="DM7">
            <v>10409</v>
          </cell>
          <cell r="DN7">
            <v>10543.7783484524</v>
          </cell>
          <cell r="DO7">
            <v>10738.0980969404</v>
          </cell>
          <cell r="DP7">
            <v>11052.6399209124</v>
          </cell>
          <cell r="DQ7">
            <v>10947.3580873724</v>
          </cell>
          <cell r="DR7">
            <v>11094.1777509824</v>
          </cell>
          <cell r="DS7">
            <v>11225.4633902644</v>
          </cell>
          <cell r="DT7">
            <v>11537.2278844764</v>
          </cell>
          <cell r="DU7">
            <v>11740.8097807844</v>
          </cell>
          <cell r="DV7">
            <v>12005.1093518844</v>
          </cell>
          <cell r="DW7">
            <v>12153.1810514834</v>
          </cell>
          <cell r="DX7">
            <v>12471.224872534</v>
          </cell>
          <cell r="DY7">
            <v>12718.5056163074</v>
          </cell>
          <cell r="DZ7">
            <v>12846.9820103194</v>
          </cell>
          <cell r="EA7">
            <v>13063.9486265354</v>
          </cell>
          <cell r="EB7">
            <v>13330.5640032894</v>
          </cell>
          <cell r="EC7">
            <v>13640.8998034434</v>
          </cell>
          <cell r="ED7">
            <v>13837.8570230714</v>
          </cell>
          <cell r="EE7">
            <v>14102.5633840474</v>
          </cell>
          <cell r="EF7">
            <v>14354.3761627314</v>
          </cell>
          <cell r="EG7">
            <v>14639.1864982934</v>
          </cell>
          <cell r="EH7">
            <v>14934</v>
          </cell>
          <cell r="EI7">
            <v>14796.7666374254</v>
          </cell>
          <cell r="EJ7">
            <v>15097</v>
          </cell>
          <cell r="EK7">
            <v>15256.1336742854</v>
          </cell>
          <cell r="EL7">
            <v>15476.9595174194</v>
          </cell>
          <cell r="EM7">
            <v>15290.0748352254</v>
          </cell>
          <cell r="EN7">
            <v>15400.0401449494</v>
          </cell>
          <cell r="EO7">
            <v>15720.3633737634</v>
          </cell>
          <cell r="EP7">
            <v>15880.0502014334</v>
          </cell>
          <cell r="EQ7">
            <v>16370.7960359114</v>
          </cell>
          <cell r="ER7">
            <v>16773.5839122134</v>
          </cell>
          <cell r="ES7">
            <v>17197.9096167394</v>
          </cell>
          <cell r="ET7">
            <v>17765.7954725534</v>
          </cell>
          <cell r="EU7">
            <v>18092.2122564394</v>
          </cell>
          <cell r="EV7">
            <v>18067.5488627674</v>
          </cell>
          <cell r="EW7">
            <v>18072.7765848954</v>
          </cell>
          <cell r="EX7">
            <v>18185</v>
          </cell>
          <cell r="EY7">
            <v>18059</v>
          </cell>
          <cell r="EZ7">
            <v>18201.3400249714</v>
          </cell>
          <cell r="FA7">
            <v>18187.5456531734</v>
          </cell>
          <cell r="FB7">
            <v>18293.0354150894</v>
          </cell>
          <cell r="FC7">
            <v>18348.6714499714</v>
          </cell>
          <cell r="FD7">
            <v>18343.9468341594</v>
          </cell>
          <cell r="FE7">
            <v>18578.8177102434</v>
          </cell>
          <cell r="FF7">
            <v>18463.4537166674</v>
          </cell>
          <cell r="FG7">
            <v>18782.6122494794</v>
          </cell>
          <cell r="FH7">
            <v>18307</v>
          </cell>
          <cell r="FI7">
            <v>18937</v>
          </cell>
          <cell r="FJ7">
            <v>18836</v>
          </cell>
          <cell r="FK7">
            <v>18802</v>
          </cell>
          <cell r="FL7">
            <v>18672</v>
          </cell>
          <cell r="FM7">
            <v>18967</v>
          </cell>
          <cell r="FN7">
            <v>19237</v>
          </cell>
          <cell r="FO7">
            <v>19305</v>
          </cell>
          <cell r="FP7">
            <v>19327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l Report"/>
      <sheetName val="Detailed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inal Report"/>
      <sheetName val="Detailed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2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rnrgy.com/" TargetMode="External"/><Relationship Id="rId8" Type="http://schemas.openxmlformats.org/officeDocument/2006/relationships/hyperlink" Target="http://www.infotelecom.al/" TargetMode="External"/><Relationship Id="rId7" Type="http://schemas.openxmlformats.org/officeDocument/2006/relationships/hyperlink" Target="http://www.ost.al/te-dhena/" TargetMode="External"/><Relationship Id="rId6" Type="http://schemas.openxmlformats.org/officeDocument/2006/relationships/hyperlink" Target="http://www.ost.al/" TargetMode="External"/><Relationship Id="rId5" Type="http://schemas.openxmlformats.org/officeDocument/2006/relationships/hyperlink" Target="http://www.noaenergy.al/" TargetMode="External"/><Relationship Id="rId44" Type="http://schemas.openxmlformats.org/officeDocument/2006/relationships/hyperlink" Target="mailto:hidroalbania_k@hotmail.com" TargetMode="External"/><Relationship Id="rId43" Type="http://schemas.openxmlformats.org/officeDocument/2006/relationships/hyperlink" Target="mailto:Aida.maho@infotelecom.al" TargetMode="External"/><Relationship Id="rId42" Type="http://schemas.openxmlformats.org/officeDocument/2006/relationships/hyperlink" Target="mailto:kocizija@hotmail.com" TargetMode="External"/><Relationship Id="rId41" Type="http://schemas.openxmlformats.org/officeDocument/2006/relationships/hyperlink" Target="mailto:5gxenergy@gmail.com" TargetMode="External"/><Relationship Id="rId40" Type="http://schemas.openxmlformats.org/officeDocument/2006/relationships/hyperlink" Target="http://www.en-commodities.com/" TargetMode="External"/><Relationship Id="rId4" Type="http://schemas.openxmlformats.org/officeDocument/2006/relationships/hyperlink" Target="http://www.kesh.al/" TargetMode="External"/><Relationship Id="rId39" Type="http://schemas.openxmlformats.org/officeDocument/2006/relationships/hyperlink" Target="mailto:al_pwc_albania@pwc.com" TargetMode="External"/><Relationship Id="rId38" Type="http://schemas.openxmlformats.org/officeDocument/2006/relationships/hyperlink" Target="mailto:p_loris@hotmail.com" TargetMode="External"/><Relationship Id="rId37" Type="http://schemas.openxmlformats.org/officeDocument/2006/relationships/hyperlink" Target="mailto:anisa.skendaj@rnrgy.com" TargetMode="External"/><Relationship Id="rId36" Type="http://schemas.openxmlformats.org/officeDocument/2006/relationships/hyperlink" Target="http://www.tidalbania.com/" TargetMode="External"/><Relationship Id="rId35" Type="http://schemas.openxmlformats.org/officeDocument/2006/relationships/hyperlink" Target="mailto:info@tidalbania.com" TargetMode="External"/><Relationship Id="rId34" Type="http://schemas.openxmlformats.org/officeDocument/2006/relationships/hyperlink" Target="mailto:marsel.zhupa@yahoo.com" TargetMode="External"/><Relationship Id="rId33" Type="http://schemas.openxmlformats.org/officeDocument/2006/relationships/hyperlink" Target="mailto:a.dervishi@dufercoalbania.com," TargetMode="External"/><Relationship Id="rId32" Type="http://schemas.openxmlformats.org/officeDocument/2006/relationships/hyperlink" Target="mailto:teodori2003@yahoo.com%20/%20,%20konc-0682023892,%20drejtori%200695201838,%20koordinatorja%200682094215" TargetMode="External"/><Relationship Id="rId31" Type="http://schemas.openxmlformats.org/officeDocument/2006/relationships/hyperlink" Target="https://mft-energy.com/" TargetMode="External"/><Relationship Id="rId30" Type="http://schemas.openxmlformats.org/officeDocument/2006/relationships/hyperlink" Target="http://www.protergia.gr/" TargetMode="External"/><Relationship Id="rId3" Type="http://schemas.openxmlformats.org/officeDocument/2006/relationships/hyperlink" Target="http://www.albesptc.al/" TargetMode="External"/><Relationship Id="rId29" Type="http://schemas.openxmlformats.org/officeDocument/2006/relationships/hyperlink" Target="http://www.cosmogral.al/" TargetMode="External"/><Relationship Id="rId28" Type="http://schemas.openxmlformats.org/officeDocument/2006/relationships/hyperlink" Target="https://www.spvblue.com/" TargetMode="External"/><Relationship Id="rId27" Type="http://schemas.openxmlformats.org/officeDocument/2006/relationships/hyperlink" Target="https://www.ersekasolarpark.com/" TargetMode="External"/><Relationship Id="rId26" Type="http://schemas.openxmlformats.org/officeDocument/2006/relationships/hyperlink" Target="mailto:idroenergjiapulitashpk@gmail.com" TargetMode="External"/><Relationship Id="rId25" Type="http://schemas.openxmlformats.org/officeDocument/2006/relationships/hyperlink" Target="http://www.essegei.eu/" TargetMode="External"/><Relationship Id="rId24" Type="http://schemas.openxmlformats.org/officeDocument/2006/relationships/hyperlink" Target="http://www.ossh.al/" TargetMode="External"/><Relationship Id="rId23" Type="http://schemas.openxmlformats.org/officeDocument/2006/relationships/hyperlink" Target="http://www.axpo.com/" TargetMode="External"/><Relationship Id="rId22" Type="http://schemas.openxmlformats.org/officeDocument/2006/relationships/hyperlink" Target="http://www.fshu.al/" TargetMode="External"/><Relationship Id="rId21" Type="http://schemas.openxmlformats.org/officeDocument/2006/relationships/hyperlink" Target="http://www.natyreenergy.com/" TargetMode="External"/><Relationship Id="rId20" Type="http://schemas.openxmlformats.org/officeDocument/2006/relationships/hyperlink" Target="http://www.danskecommodities.com/" TargetMode="External"/><Relationship Id="rId2" Type="http://schemas.openxmlformats.org/officeDocument/2006/relationships/hyperlink" Target="https://www.gen-i.eu/at/en/" TargetMode="External"/><Relationship Id="rId19" Type="http://schemas.openxmlformats.org/officeDocument/2006/relationships/hyperlink" Target="http://www.kurum.al/" TargetMode="External"/><Relationship Id="rId18" Type="http://schemas.openxmlformats.org/officeDocument/2006/relationships/hyperlink" Target="http://www.ensohydro.at/" TargetMode="External"/><Relationship Id="rId17" Type="http://schemas.openxmlformats.org/officeDocument/2006/relationships/hyperlink" Target="https://www.ensco.eu/" TargetMode="External"/><Relationship Id="rId16" Type="http://schemas.openxmlformats.org/officeDocument/2006/relationships/hyperlink" Target="https://www.statkraft.al/" TargetMode="External"/><Relationship Id="rId15" Type="http://schemas.openxmlformats.org/officeDocument/2006/relationships/hyperlink" Target="https://www.ez-5energy.com/" TargetMode="External"/><Relationship Id="rId14" Type="http://schemas.openxmlformats.org/officeDocument/2006/relationships/hyperlink" Target="http://www.ayen.com.tr/en/ayen-as-energji-sha-arnautluk" TargetMode="External"/><Relationship Id="rId13" Type="http://schemas.openxmlformats.org/officeDocument/2006/relationships/hyperlink" Target="http://www.ayen.com.tr/" TargetMode="External"/><Relationship Id="rId12" Type="http://schemas.openxmlformats.org/officeDocument/2006/relationships/hyperlink" Target="http://www.fuentedynamics.com/" TargetMode="External"/><Relationship Id="rId11" Type="http://schemas.openxmlformats.org/officeDocument/2006/relationships/hyperlink" Target="http://www.eft-group.net/" TargetMode="External"/><Relationship Id="rId10" Type="http://schemas.openxmlformats.org/officeDocument/2006/relationships/hyperlink" Target="https://www.linkedin.com/company%20%20%20/ener-trade-shpk/mycompany" TargetMode="External"/><Relationship Id="rId1" Type="http://schemas.openxmlformats.org/officeDocument/2006/relationships/hyperlink" Target="http://www.gsa.al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7"/>
  <sheetViews>
    <sheetView showGridLines="0" tabSelected="1" view="pageBreakPreview" zoomScale="80" zoomScaleNormal="100" workbookViewId="0">
      <selection activeCell="U6" sqref="U6"/>
    </sheetView>
  </sheetViews>
  <sheetFormatPr defaultColWidth="6.14285714285714" defaultRowHeight="12.75"/>
  <cols>
    <col min="1" max="1" width="48" style="1893" customWidth="1"/>
    <col min="2" max="2" width="12.7142857142857" style="1893" customWidth="1"/>
    <col min="3" max="3" width="6.14285714285714" style="1893"/>
    <col min="4" max="4" width="14" style="1893" customWidth="1"/>
    <col min="5" max="5" width="14.4285714285714" style="1893" customWidth="1"/>
    <col min="6" max="6" width="10.1428571428571" style="1893" customWidth="1"/>
    <col min="7" max="7" width="16.2857142857143" style="1893" customWidth="1"/>
    <col min="8" max="8" width="13.2857142857143" style="1893" customWidth="1"/>
    <col min="9" max="9" width="13.7142857142857" style="1893" customWidth="1"/>
    <col min="10" max="10" width="12" style="1893" customWidth="1"/>
    <col min="11" max="11" width="14" style="1893" customWidth="1"/>
    <col min="12" max="12" width="11.5714285714286" style="1893" customWidth="1"/>
    <col min="13" max="13" width="11" style="1893" customWidth="1"/>
    <col min="14" max="14" width="11.7142857142857" style="1893" customWidth="1"/>
    <col min="15" max="15" width="9.71428571428571" style="1893" customWidth="1"/>
    <col min="16" max="16" width="10.2857142857143" style="1893" customWidth="1"/>
    <col min="17" max="17" width="12.8571428571429" style="1893" customWidth="1"/>
    <col min="18" max="18" width="6.14285714285714" style="1893"/>
    <col min="19" max="19" width="9" style="1893" customWidth="1"/>
    <col min="20" max="16384" width="6.14285714285714" style="1893"/>
  </cols>
  <sheetData>
    <row r="1" ht="24.95" customHeight="1" spans="1:17">
      <c r="A1" s="1372" t="s">
        <v>0</v>
      </c>
      <c r="B1" s="1373"/>
      <c r="C1" s="1373"/>
      <c r="D1" s="1373"/>
      <c r="E1" s="1373"/>
      <c r="F1" s="1373"/>
      <c r="G1" s="1373"/>
      <c r="H1" s="1373"/>
      <c r="I1" s="1373"/>
      <c r="J1" s="1373"/>
      <c r="K1" s="1373"/>
      <c r="L1" s="1373"/>
      <c r="M1" s="1373"/>
      <c r="N1" s="1373"/>
      <c r="O1" s="1373"/>
      <c r="P1" s="1373"/>
      <c r="Q1" s="1512"/>
    </row>
    <row r="2" ht="24.95" customHeight="1" spans="1:17">
      <c r="A2" s="1489"/>
      <c r="B2" s="1489"/>
      <c r="C2" s="1489"/>
      <c r="D2" s="1489"/>
      <c r="E2" s="1489"/>
      <c r="F2" s="1489"/>
      <c r="G2" s="1489"/>
      <c r="H2" s="1489"/>
      <c r="I2" s="1489"/>
      <c r="J2" s="1489"/>
      <c r="K2" s="1489"/>
      <c r="L2" s="1489"/>
      <c r="M2" s="1489"/>
      <c r="N2" s="1489"/>
      <c r="O2" s="1489"/>
      <c r="P2" s="1489"/>
      <c r="Q2" s="1489"/>
    </row>
    <row r="3" ht="42" customHeight="1" spans="1:17">
      <c r="A3" s="1894" t="s">
        <v>1</v>
      </c>
      <c r="B3" s="1895"/>
      <c r="C3" s="1500"/>
      <c r="D3" s="1896" t="s">
        <v>2</v>
      </c>
      <c r="E3" s="1897"/>
      <c r="F3" s="1898"/>
      <c r="G3" s="1899" t="s">
        <v>3</v>
      </c>
      <c r="H3" s="1900"/>
      <c r="I3" s="1991" t="s">
        <v>4</v>
      </c>
      <c r="J3" s="1992"/>
      <c r="K3" s="1992"/>
      <c r="L3" s="1992"/>
      <c r="M3" s="1992"/>
      <c r="N3" s="1992"/>
      <c r="O3" s="1993"/>
      <c r="P3" s="1425"/>
      <c r="Q3" s="1946" t="s">
        <v>5</v>
      </c>
    </row>
    <row r="4" ht="92.25" customHeight="1" spans="1:17">
      <c r="A4" s="1901" t="s">
        <v>6</v>
      </c>
      <c r="B4" s="1902"/>
      <c r="C4" s="1903"/>
      <c r="D4" s="1904" t="s">
        <v>7</v>
      </c>
      <c r="E4" s="1905" t="s">
        <v>8</v>
      </c>
      <c r="F4" s="1905" t="s">
        <v>9</v>
      </c>
      <c r="G4" s="1906" t="s">
        <v>10</v>
      </c>
      <c r="H4" s="1907" t="s">
        <v>11</v>
      </c>
      <c r="I4" s="1994" t="s">
        <v>12</v>
      </c>
      <c r="J4" s="1994" t="s">
        <v>13</v>
      </c>
      <c r="K4" s="1995" t="s">
        <v>14</v>
      </c>
      <c r="L4" s="1994" t="s">
        <v>15</v>
      </c>
      <c r="M4" s="1994" t="s">
        <v>16</v>
      </c>
      <c r="N4" s="1994" t="s">
        <v>17</v>
      </c>
      <c r="O4" s="1996" t="s">
        <v>18</v>
      </c>
      <c r="P4" s="1484"/>
      <c r="Q4" s="1946"/>
    </row>
    <row r="5" ht="24.95" customHeight="1" spans="1:19">
      <c r="A5" s="1908">
        <v>4371085</v>
      </c>
      <c r="B5" s="1909"/>
      <c r="C5" s="1910"/>
      <c r="D5" s="1911">
        <v>15134</v>
      </c>
      <c r="E5" s="1911">
        <v>860912</v>
      </c>
      <c r="F5" s="1911">
        <v>67700</v>
      </c>
      <c r="G5" s="1912">
        <v>962633</v>
      </c>
      <c r="H5" s="1912">
        <v>243883</v>
      </c>
      <c r="I5" s="1997">
        <v>163535</v>
      </c>
      <c r="J5" s="1997">
        <v>286146</v>
      </c>
      <c r="K5" s="1997">
        <v>361969</v>
      </c>
      <c r="L5" s="1997">
        <v>105519</v>
      </c>
      <c r="M5" s="1997">
        <v>236864</v>
      </c>
      <c r="N5" s="1997">
        <v>3141</v>
      </c>
      <c r="O5" s="1997">
        <v>158105</v>
      </c>
      <c r="P5" s="1998"/>
      <c r="Q5" s="2036">
        <f>A5+D5+E5+F5+G5+H5+I5+J5+K5+L5+M5+N5+O5</f>
        <v>7836626</v>
      </c>
      <c r="S5" s="2037"/>
    </row>
    <row r="6" ht="24.95" customHeight="1" spans="1:17">
      <c r="A6" s="1913" t="s">
        <v>19</v>
      </c>
      <c r="B6" s="1914"/>
      <c r="C6" s="1910"/>
      <c r="D6" s="1915"/>
      <c r="E6" s="1915"/>
      <c r="F6" s="1915"/>
      <c r="G6" s="1916"/>
      <c r="H6" s="1915"/>
      <c r="I6" s="1915"/>
      <c r="J6" s="1915"/>
      <c r="K6" s="1915"/>
      <c r="L6" s="1915"/>
      <c r="M6" s="1915"/>
      <c r="N6" s="1915"/>
      <c r="O6" s="1915"/>
      <c r="P6" s="1998"/>
      <c r="Q6" s="1501"/>
    </row>
    <row r="7" ht="24.95" customHeight="1" spans="1:17">
      <c r="A7" s="1917" t="s">
        <v>20</v>
      </c>
      <c r="B7" s="1914">
        <f>A5+B6</f>
        <v>4371085</v>
      </c>
      <c r="C7" s="1910"/>
      <c r="D7" s="1915"/>
      <c r="E7" s="1915"/>
      <c r="F7" s="1915"/>
      <c r="G7" s="1916"/>
      <c r="H7" s="1915"/>
      <c r="I7" s="1915"/>
      <c r="J7" s="1915"/>
      <c r="K7" s="1915"/>
      <c r="L7" s="1915"/>
      <c r="M7" s="1915"/>
      <c r="N7" s="1915"/>
      <c r="O7" s="1915"/>
      <c r="P7" s="1998"/>
      <c r="Q7" s="1501"/>
    </row>
    <row r="8" ht="15.75" spans="1:17">
      <c r="A8" s="1918" t="s">
        <v>21</v>
      </c>
      <c r="B8" s="1919">
        <f>B7-B11</f>
        <v>-267735</v>
      </c>
      <c r="C8" s="1500"/>
      <c r="D8" s="1920"/>
      <c r="E8" s="1376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</row>
    <row r="9" ht="15.75" spans="1:17">
      <c r="A9" s="1918" t="s">
        <v>22</v>
      </c>
      <c r="B9" s="1921"/>
      <c r="C9" s="1500"/>
      <c r="D9" s="1920"/>
      <c r="E9" s="1376"/>
      <c r="F9" s="1376"/>
      <c r="G9" s="89"/>
      <c r="H9" s="89"/>
      <c r="I9" s="89"/>
      <c r="J9" s="1376"/>
      <c r="K9" s="89"/>
      <c r="L9" s="89"/>
      <c r="M9" s="654"/>
      <c r="N9" s="89"/>
      <c r="O9" s="89"/>
      <c r="P9" s="89"/>
      <c r="Q9" s="654"/>
    </row>
    <row r="10" ht="15.75" spans="1:17">
      <c r="A10" s="1922" t="s">
        <v>23</v>
      </c>
      <c r="B10" s="1923"/>
      <c r="C10" s="1500"/>
      <c r="D10" s="1920"/>
      <c r="E10" s="89"/>
      <c r="F10" s="89"/>
      <c r="G10" s="89"/>
      <c r="H10" s="89"/>
      <c r="I10" s="89"/>
      <c r="J10" s="89"/>
      <c r="K10" s="89"/>
      <c r="L10" s="1376"/>
      <c r="M10" s="1376"/>
      <c r="N10" s="89"/>
      <c r="O10" s="89"/>
      <c r="P10" s="89"/>
      <c r="Q10" s="89"/>
    </row>
    <row r="11" ht="28.5" customHeight="1" spans="1:17">
      <c r="A11" s="1924" t="s">
        <v>24</v>
      </c>
      <c r="B11" s="1914">
        <v>4638820</v>
      </c>
      <c r="C11" s="1903"/>
      <c r="D11" s="1925"/>
      <c r="E11" s="1376"/>
      <c r="F11" s="1376"/>
      <c r="G11" s="89"/>
      <c r="H11" s="89"/>
      <c r="I11" s="89"/>
      <c r="J11" s="89"/>
      <c r="K11" s="89"/>
      <c r="L11" s="89"/>
      <c r="M11" s="1376"/>
      <c r="N11" s="1376"/>
      <c r="O11" s="89"/>
      <c r="P11" s="89"/>
      <c r="Q11" s="89"/>
    </row>
    <row r="12" ht="24.95" customHeight="1" spans="1:19">
      <c r="A12" s="1926"/>
      <c r="B12" s="1927"/>
      <c r="C12" s="1928"/>
      <c r="D12" s="1929"/>
      <c r="E12" s="1376"/>
      <c r="F12" s="1376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S12" s="2038"/>
    </row>
    <row r="13" ht="24.95" customHeight="1" spans="1:17">
      <c r="A13" s="1434"/>
      <c r="B13" s="1930"/>
      <c r="C13" s="1931"/>
      <c r="D13" s="1932" t="s">
        <v>25</v>
      </c>
      <c r="E13" s="1933"/>
      <c r="F13" s="1933"/>
      <c r="G13" s="1933"/>
      <c r="H13" s="1933"/>
      <c r="I13" s="1933"/>
      <c r="J13" s="1999"/>
      <c r="K13" s="2000"/>
      <c r="L13" s="131"/>
      <c r="M13" s="2001"/>
      <c r="N13" s="2001"/>
      <c r="O13" s="2001"/>
      <c r="P13" s="89"/>
      <c r="Q13" s="2039" t="s">
        <v>26</v>
      </c>
    </row>
    <row r="14" ht="79.5" customHeight="1" spans="1:17">
      <c r="A14" s="1434"/>
      <c r="B14" s="1425"/>
      <c r="C14" s="1934"/>
      <c r="D14" s="1935" t="s">
        <v>27</v>
      </c>
      <c r="E14" s="1936" t="s">
        <v>28</v>
      </c>
      <c r="F14" s="1936" t="s">
        <v>29</v>
      </c>
      <c r="G14" s="1937" t="s">
        <v>30</v>
      </c>
      <c r="H14" s="1937" t="s">
        <v>31</v>
      </c>
      <c r="I14" s="2002" t="s">
        <v>32</v>
      </c>
      <c r="J14" s="2003"/>
      <c r="K14" s="2004"/>
      <c r="L14" s="131"/>
      <c r="M14" s="2005"/>
      <c r="N14" s="2005"/>
      <c r="O14" s="2005"/>
      <c r="P14" s="89"/>
      <c r="Q14" s="2040"/>
    </row>
    <row r="15" ht="15.75" spans="1:17">
      <c r="A15" s="1434"/>
      <c r="B15" s="1938"/>
      <c r="C15" s="1934"/>
      <c r="D15" s="1939">
        <f>D5</f>
        <v>15134</v>
      </c>
      <c r="E15" s="1939">
        <f>E5</f>
        <v>860912</v>
      </c>
      <c r="F15" s="1939">
        <f>F5</f>
        <v>67700</v>
      </c>
      <c r="G15" s="1939">
        <f>G5</f>
        <v>962633</v>
      </c>
      <c r="H15" s="1940">
        <f>H5</f>
        <v>243883</v>
      </c>
      <c r="I15" s="1940">
        <v>446430</v>
      </c>
      <c r="J15" s="1940"/>
      <c r="K15" s="2006"/>
      <c r="L15" s="2007"/>
      <c r="M15" s="2008"/>
      <c r="N15" s="2008"/>
      <c r="O15" s="2008"/>
      <c r="P15" s="89"/>
      <c r="Q15" s="2040"/>
    </row>
    <row r="16" ht="15.75" spans="1:18">
      <c r="A16" s="1434"/>
      <c r="B16" s="1941"/>
      <c r="C16" s="1931"/>
      <c r="D16" s="1942">
        <f>D15+E15+F15+G15+H15+I15</f>
        <v>2596692</v>
      </c>
      <c r="E16" s="1943"/>
      <c r="F16" s="1943"/>
      <c r="G16" s="1943"/>
      <c r="H16" s="1943"/>
      <c r="I16" s="1943"/>
      <c r="J16" s="2009"/>
      <c r="K16" s="2010"/>
      <c r="L16" s="2011"/>
      <c r="M16" s="2011"/>
      <c r="N16" s="2011"/>
      <c r="O16" s="2011"/>
      <c r="P16" s="89"/>
      <c r="Q16" s="2040"/>
      <c r="R16" s="1990"/>
    </row>
    <row r="17" ht="24.95" customHeight="1" spans="1:17">
      <c r="A17" s="1434"/>
      <c r="B17" s="1941"/>
      <c r="C17" s="1944"/>
      <c r="D17" s="1944"/>
      <c r="E17" s="1944"/>
      <c r="F17" s="1944"/>
      <c r="G17" s="1945"/>
      <c r="H17" s="1945"/>
      <c r="I17" s="1945"/>
      <c r="J17" s="89"/>
      <c r="K17" s="89"/>
      <c r="L17" s="89"/>
      <c r="M17" s="89"/>
      <c r="N17" s="89"/>
      <c r="O17" s="89"/>
      <c r="P17" s="89"/>
      <c r="Q17" s="2041"/>
    </row>
    <row r="18" ht="24.95" customHeight="1" spans="1:17">
      <c r="A18" s="1434"/>
      <c r="B18" s="1941"/>
      <c r="C18" s="1944"/>
      <c r="D18" s="1944"/>
      <c r="E18" s="1944"/>
      <c r="F18" s="1944"/>
      <c r="G18" s="1945"/>
      <c r="H18" s="1945"/>
      <c r="I18" s="1945"/>
      <c r="J18" s="89"/>
      <c r="K18" s="654"/>
      <c r="L18" s="654"/>
      <c r="M18" s="89"/>
      <c r="N18" s="89"/>
      <c r="O18" s="89"/>
      <c r="P18" s="89"/>
      <c r="Q18" s="2042">
        <v>-333892</v>
      </c>
    </row>
    <row r="19" ht="24.95" customHeight="1" spans="1:17">
      <c r="A19" s="1434"/>
      <c r="B19" s="1941"/>
      <c r="C19" s="1944"/>
      <c r="D19" s="1944"/>
      <c r="E19" s="1944"/>
      <c r="F19" s="1944"/>
      <c r="G19" s="1945"/>
      <c r="H19" s="1945"/>
      <c r="I19" s="1945"/>
      <c r="J19" s="89"/>
      <c r="K19" s="89"/>
      <c r="L19" s="89"/>
      <c r="M19" s="89"/>
      <c r="N19" s="89"/>
      <c r="O19" s="89"/>
      <c r="P19" s="89"/>
      <c r="Q19" s="89"/>
    </row>
    <row r="20" ht="24.95" customHeight="1" spans="1:17">
      <c r="A20" s="89"/>
      <c r="B20" s="1941"/>
      <c r="C20" s="1944"/>
      <c r="D20" s="1944"/>
      <c r="E20" s="1944"/>
      <c r="F20" s="1944"/>
      <c r="G20" s="1945"/>
      <c r="H20" s="1945"/>
      <c r="I20" s="1945"/>
      <c r="J20" s="89"/>
      <c r="K20" s="89"/>
      <c r="L20" s="89"/>
      <c r="M20" s="89"/>
      <c r="N20" s="89"/>
      <c r="O20" s="89"/>
      <c r="P20" s="89"/>
      <c r="Q20" s="89"/>
    </row>
    <row r="21" ht="15" customHeight="1" spans="1:20">
      <c r="A21" s="89"/>
      <c r="B21" s="1941"/>
      <c r="C21" s="1945"/>
      <c r="D21" s="1945"/>
      <c r="E21" s="1945"/>
      <c r="F21" s="1945"/>
      <c r="G21" s="1945"/>
      <c r="H21" s="1945"/>
      <c r="I21" s="1945"/>
      <c r="J21" s="89"/>
      <c r="K21" s="89"/>
      <c r="L21" s="89"/>
      <c r="M21" s="89"/>
      <c r="N21" s="89"/>
      <c r="O21" s="89"/>
      <c r="P21" s="89"/>
      <c r="Q21" s="89"/>
      <c r="T21" s="2043"/>
    </row>
    <row r="22" ht="78" customHeight="1" spans="1:17">
      <c r="A22" s="89"/>
      <c r="B22" s="1946" t="s">
        <v>33</v>
      </c>
      <c r="C22" s="1947"/>
      <c r="D22" s="1946" t="s">
        <v>34</v>
      </c>
      <c r="E22" s="89"/>
      <c r="F22" s="89"/>
      <c r="G22" s="1948" t="s">
        <v>35</v>
      </c>
      <c r="H22" s="1949"/>
      <c r="I22" s="2012" t="s">
        <v>36</v>
      </c>
      <c r="J22" s="89"/>
      <c r="K22" s="2013" t="s">
        <v>37</v>
      </c>
      <c r="L22" s="89"/>
      <c r="M22" s="2014" t="s">
        <v>38</v>
      </c>
      <c r="N22" s="2015"/>
      <c r="O22" s="2016"/>
      <c r="P22" s="89"/>
      <c r="Q22" s="89"/>
    </row>
    <row r="23" ht="15.75" spans="1:17">
      <c r="A23" s="1434"/>
      <c r="B23" s="1263">
        <f>B11</f>
        <v>4638820</v>
      </c>
      <c r="C23" s="1950"/>
      <c r="D23" s="1325">
        <f>D16-G23-I23-K23-M28</f>
        <v>834740</v>
      </c>
      <c r="E23" s="1951"/>
      <c r="F23" s="1951"/>
      <c r="G23" s="1948">
        <v>1412918</v>
      </c>
      <c r="H23" s="1952"/>
      <c r="I23" s="2017">
        <v>348760</v>
      </c>
      <c r="J23" s="2018"/>
      <c r="K23" s="2019">
        <v>0</v>
      </c>
      <c r="L23" s="89"/>
      <c r="M23" s="2020"/>
      <c r="N23" s="2021"/>
      <c r="O23" s="2016"/>
      <c r="P23" s="89"/>
      <c r="Q23" s="654"/>
    </row>
    <row r="24" ht="15.75" spans="1:17">
      <c r="A24" s="1434"/>
      <c r="B24" s="1953">
        <f>B23+D23</f>
        <v>5473560</v>
      </c>
      <c r="C24" s="1954"/>
      <c r="D24" s="1955"/>
      <c r="E24" s="1376"/>
      <c r="F24" s="1376"/>
      <c r="G24" s="1956"/>
      <c r="H24" s="1957"/>
      <c r="I24" s="2022"/>
      <c r="J24" s="89"/>
      <c r="K24" s="2023"/>
      <c r="L24" s="89"/>
      <c r="M24" s="2020"/>
      <c r="N24" s="2021"/>
      <c r="O24" s="2016"/>
      <c r="P24" s="89"/>
      <c r="Q24" s="89"/>
    </row>
    <row r="25" ht="15.75" spans="1:17">
      <c r="A25" s="1958">
        <f>B24-B27</f>
        <v>5473560</v>
      </c>
      <c r="B25" s="1959" t="s">
        <v>39</v>
      </c>
      <c r="C25" s="1960"/>
      <c r="D25" s="1961"/>
      <c r="E25" s="1376"/>
      <c r="F25" s="1376"/>
      <c r="G25" s="1962"/>
      <c r="H25" s="1957"/>
      <c r="I25" s="2024"/>
      <c r="J25" s="89"/>
      <c r="K25" s="2025"/>
      <c r="L25" s="89"/>
      <c r="M25" s="2020"/>
      <c r="N25" s="2021"/>
      <c r="O25" s="2016"/>
      <c r="P25" s="654"/>
      <c r="Q25" s="89"/>
    </row>
    <row r="26" ht="15.75" spans="1:17">
      <c r="A26" s="1963" t="s">
        <v>40</v>
      </c>
      <c r="B26" s="1964" t="s">
        <v>41</v>
      </c>
      <c r="C26" s="1965"/>
      <c r="D26" s="1966"/>
      <c r="E26" s="1376"/>
      <c r="F26" s="1376"/>
      <c r="G26" s="1962"/>
      <c r="H26" s="1957"/>
      <c r="I26" s="2024"/>
      <c r="J26" s="89"/>
      <c r="K26" s="2025"/>
      <c r="L26" s="89"/>
      <c r="M26" s="2026"/>
      <c r="N26" s="2027"/>
      <c r="O26" s="2016"/>
      <c r="P26" s="89"/>
      <c r="Q26" s="1686"/>
    </row>
    <row r="27" ht="15.75" spans="1:17">
      <c r="A27" s="1963"/>
      <c r="B27" s="1967"/>
      <c r="C27" s="1967"/>
      <c r="D27" s="1967"/>
      <c r="E27" s="1376"/>
      <c r="F27" s="1376"/>
      <c r="G27" s="1962"/>
      <c r="H27" s="1957"/>
      <c r="I27" s="2024"/>
      <c r="J27" s="89"/>
      <c r="K27" s="2025"/>
      <c r="L27" s="89"/>
      <c r="M27" s="1948"/>
      <c r="N27" s="2028"/>
      <c r="O27" s="2016"/>
      <c r="P27" s="89"/>
      <c r="Q27" s="1686"/>
    </row>
    <row r="28" ht="15.75" spans="1:17">
      <c r="A28" s="1963" t="s">
        <v>42</v>
      </c>
      <c r="B28" s="1968"/>
      <c r="C28" s="1968"/>
      <c r="D28" s="1969"/>
      <c r="E28" s="1376"/>
      <c r="F28" s="1376"/>
      <c r="G28" s="1962"/>
      <c r="H28" s="1957"/>
      <c r="I28" s="2024"/>
      <c r="J28" s="89"/>
      <c r="K28" s="2025"/>
      <c r="L28" s="89"/>
      <c r="M28" s="2029">
        <v>274</v>
      </c>
      <c r="N28" s="2030"/>
      <c r="O28" s="2031"/>
      <c r="P28" s="89"/>
      <c r="Q28" s="89"/>
    </row>
    <row r="29" ht="15.75" spans="1:17">
      <c r="A29" s="1970"/>
      <c r="B29" s="1971"/>
      <c r="C29" s="1972"/>
      <c r="D29" s="1973"/>
      <c r="E29" s="1687"/>
      <c r="F29" s="1687"/>
      <c r="G29" s="1974"/>
      <c r="H29" s="1957"/>
      <c r="I29" s="2032"/>
      <c r="J29" s="89"/>
      <c r="K29" s="2033"/>
      <c r="L29" s="89"/>
      <c r="M29" s="2029">
        <v>-274</v>
      </c>
      <c r="N29" s="2030"/>
      <c r="O29" s="2031"/>
      <c r="P29" s="89"/>
      <c r="Q29" s="89"/>
    </row>
    <row r="30" ht="15.75" spans="1:17">
      <c r="A30" s="1689"/>
      <c r="B30" s="1975"/>
      <c r="C30" s="1976"/>
      <c r="D30" s="1976"/>
      <c r="E30" s="1687"/>
      <c r="F30" s="1687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</row>
    <row r="31" ht="15.75" spans="1:17">
      <c r="A31" s="1977"/>
      <c r="B31" s="1977"/>
      <c r="C31" s="1978"/>
      <c r="D31" s="1978"/>
      <c r="E31" s="1978"/>
      <c r="F31" s="197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</row>
    <row r="32" ht="15.75" spans="1:17">
      <c r="A32" s="1977"/>
      <c r="B32" s="1977"/>
      <c r="C32" s="1977"/>
      <c r="D32" s="1977"/>
      <c r="E32" s="1977"/>
      <c r="F32" s="1980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</row>
    <row r="33" ht="15.75" spans="1:17">
      <c r="A33" s="1981"/>
      <c r="B33" s="1981"/>
      <c r="C33" s="1981"/>
      <c r="D33" s="1981"/>
      <c r="E33" s="1981"/>
      <c r="F33" s="1980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</row>
    <row r="34" ht="15.75" spans="1:17">
      <c r="A34" s="1977"/>
      <c r="B34" s="1977"/>
      <c r="C34" s="1977"/>
      <c r="D34" s="1977"/>
      <c r="E34" s="1977"/>
      <c r="F34" s="1982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</row>
    <row r="35" ht="15.75" spans="1:17">
      <c r="A35" s="1977"/>
      <c r="B35" s="1977"/>
      <c r="C35" s="1977"/>
      <c r="D35" s="1977"/>
      <c r="E35" s="1977"/>
      <c r="F35" s="1982"/>
      <c r="G35" s="153"/>
      <c r="H35" s="153"/>
      <c r="I35" s="2034"/>
      <c r="J35" s="89"/>
      <c r="K35" s="89"/>
      <c r="L35" s="89"/>
      <c r="M35" s="89"/>
      <c r="N35" s="89"/>
      <c r="O35" s="89"/>
      <c r="P35" s="89"/>
      <c r="Q35" s="89"/>
    </row>
    <row r="36" ht="15.75" spans="1:17">
      <c r="A36" s="1983" t="s">
        <v>43</v>
      </c>
      <c r="B36" s="1984"/>
      <c r="C36" s="1985"/>
      <c r="D36" s="1986">
        <v>8170518</v>
      </c>
      <c r="E36" s="1987"/>
      <c r="F36" s="1988"/>
      <c r="G36" s="1988"/>
      <c r="H36" s="153"/>
      <c r="I36" s="89"/>
      <c r="J36" s="89"/>
      <c r="K36" s="89"/>
      <c r="L36" s="89"/>
      <c r="M36" s="654"/>
      <c r="N36" s="89"/>
      <c r="O36" s="89"/>
      <c r="P36" s="2035">
        <f>Q5-Q18</f>
        <v>8170518</v>
      </c>
      <c r="Q36" s="654"/>
    </row>
    <row r="37" ht="12" customHeight="1" spans="1:17">
      <c r="A37" s="89"/>
      <c r="B37" s="153"/>
      <c r="C37" s="89"/>
      <c r="D37" s="89"/>
      <c r="E37" s="89"/>
      <c r="F37" s="153"/>
      <c r="G37" s="153"/>
      <c r="H37" s="153"/>
      <c r="I37" s="153"/>
      <c r="J37" s="89"/>
      <c r="K37" s="654"/>
      <c r="L37" s="89"/>
      <c r="M37" s="654"/>
      <c r="N37" s="654"/>
      <c r="O37" s="89"/>
      <c r="P37" s="89"/>
      <c r="Q37" s="89"/>
    </row>
    <row r="38" ht="12" customHeight="1" spans="1:17">
      <c r="A38" s="89"/>
      <c r="B38" s="89"/>
      <c r="C38" s="89"/>
      <c r="D38" s="89"/>
      <c r="E38" s="89"/>
      <c r="F38" s="89"/>
      <c r="G38" s="89"/>
      <c r="H38" s="1989"/>
      <c r="I38" s="1989"/>
      <c r="J38" s="1989"/>
      <c r="K38" s="1989"/>
      <c r="L38" s="1989"/>
      <c r="M38" s="1989"/>
      <c r="N38" s="1989"/>
      <c r="O38" s="1989"/>
      <c r="P38" s="1989"/>
      <c r="Q38" s="1501"/>
    </row>
    <row r="39" ht="12" customHeight="1" spans="1:17">
      <c r="A39" s="89"/>
      <c r="B39" s="89"/>
      <c r="C39" s="89"/>
      <c r="D39" s="89"/>
      <c r="E39" s="89"/>
      <c r="F39" s="89"/>
      <c r="G39" s="89"/>
      <c r="H39" s="89"/>
      <c r="I39" s="89"/>
      <c r="J39" s="654"/>
      <c r="K39" s="654"/>
      <c r="L39" s="89"/>
      <c r="M39" s="89"/>
      <c r="N39" s="89"/>
      <c r="O39" s="89"/>
      <c r="P39" s="89"/>
      <c r="Q39" s="1501"/>
    </row>
    <row r="40" ht="12" customHeight="1" spans="1:17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654"/>
      <c r="L40" s="89"/>
      <c r="M40" s="89"/>
      <c r="N40" s="89"/>
      <c r="O40" s="89"/>
      <c r="P40" s="89"/>
      <c r="Q40" s="1501"/>
    </row>
    <row r="41" ht="16.5" spans="1:17">
      <c r="A41" s="89"/>
      <c r="B41" s="89"/>
      <c r="C41" s="89"/>
      <c r="D41" s="89"/>
      <c r="E41" s="89"/>
      <c r="F41" s="89"/>
      <c r="G41" s="89"/>
      <c r="H41" s="1510" t="s">
        <v>44</v>
      </c>
      <c r="I41" s="1511"/>
      <c r="J41" s="1511"/>
      <c r="K41" s="1511"/>
      <c r="L41" s="1511"/>
      <c r="M41" s="1511"/>
      <c r="N41" s="1511"/>
      <c r="O41" s="1511"/>
      <c r="P41" s="1523"/>
      <c r="Q41" s="89"/>
    </row>
    <row r="53" spans="1:4">
      <c r="A53" s="1990"/>
      <c r="B53" s="1990"/>
      <c r="C53" s="1990"/>
      <c r="D53" s="1990"/>
    </row>
    <row r="54" spans="1:4">
      <c r="A54" s="1990"/>
      <c r="B54" s="1990"/>
      <c r="C54" s="1990"/>
      <c r="D54" s="1990"/>
    </row>
    <row r="55" spans="1:4">
      <c r="A55" s="1990"/>
      <c r="B55" s="1990"/>
      <c r="C55" s="1990"/>
      <c r="D55" s="1990"/>
    </row>
    <row r="56" spans="1:4">
      <c r="A56" s="1990"/>
      <c r="B56" s="1990"/>
      <c r="C56" s="1990"/>
      <c r="D56" s="1990"/>
    </row>
    <row r="57" spans="1:4">
      <c r="A57" s="1990"/>
      <c r="B57" s="1990"/>
      <c r="C57" s="1990"/>
      <c r="D57" s="1990"/>
    </row>
  </sheetData>
  <mergeCells count="31">
    <mergeCell ref="A1:Q1"/>
    <mergeCell ref="A3:B3"/>
    <mergeCell ref="D3:F3"/>
    <mergeCell ref="G3:H3"/>
    <mergeCell ref="I3:O3"/>
    <mergeCell ref="A4:B4"/>
    <mergeCell ref="A5:B5"/>
    <mergeCell ref="D13:J13"/>
    <mergeCell ref="M13:N13"/>
    <mergeCell ref="I14:J14"/>
    <mergeCell ref="M14:N14"/>
    <mergeCell ref="M15:N15"/>
    <mergeCell ref="D16:J16"/>
    <mergeCell ref="B24:D24"/>
    <mergeCell ref="B25:D25"/>
    <mergeCell ref="B26:D26"/>
    <mergeCell ref="B27:D27"/>
    <mergeCell ref="M27:N27"/>
    <mergeCell ref="M28:N28"/>
    <mergeCell ref="M29:N29"/>
    <mergeCell ref="A36:C36"/>
    <mergeCell ref="F36:G36"/>
    <mergeCell ref="H38:P38"/>
    <mergeCell ref="H41:P41"/>
    <mergeCell ref="B8:B10"/>
    <mergeCell ref="G24:G29"/>
    <mergeCell ref="I24:I29"/>
    <mergeCell ref="K24:K29"/>
    <mergeCell ref="Q3:Q4"/>
    <mergeCell ref="Q13:Q17"/>
    <mergeCell ref="M22:N26"/>
  </mergeCells>
  <pageMargins left="0.7" right="0.7" top="0.75" bottom="0.75" header="0.3" footer="0.3"/>
  <pageSetup paperSize="9" scale="38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1"/>
  <sheetViews>
    <sheetView view="pageBreakPreview" zoomScaleNormal="100" workbookViewId="0">
      <selection activeCell="A10" sqref="A10"/>
    </sheetView>
  </sheetViews>
  <sheetFormatPr defaultColWidth="9.14285714285714" defaultRowHeight="11.25"/>
  <cols>
    <col min="1" max="1" width="10" style="542" customWidth="1"/>
    <col min="2" max="3" width="14.8571428571429" style="542" customWidth="1"/>
    <col min="4" max="4" width="25.7142857142857" style="542" customWidth="1"/>
    <col min="5" max="5" width="31.4285714285714" style="542" customWidth="1"/>
    <col min="6" max="6" width="39.2857142857143" style="542" customWidth="1"/>
    <col min="7" max="7" width="30.7142857142857" style="542" customWidth="1"/>
    <col min="8" max="8" width="28.8571428571429" style="542" customWidth="1"/>
    <col min="9" max="9" width="19.8571428571429" style="542" customWidth="1"/>
    <col min="10" max="16384" width="9.14285714285714" style="542"/>
  </cols>
  <sheetData>
    <row r="1" ht="12" customHeight="1" spans="1:13">
      <c r="A1" s="892"/>
      <c r="B1" s="893"/>
      <c r="C1" s="893"/>
      <c r="D1" s="893"/>
      <c r="E1" s="893"/>
      <c r="F1" s="893"/>
      <c r="G1" s="893"/>
      <c r="H1" s="893"/>
      <c r="I1" s="963"/>
      <c r="J1" s="751"/>
      <c r="K1" s="751"/>
      <c r="L1" s="751"/>
      <c r="M1" s="751"/>
    </row>
    <row r="2" ht="41.45" customHeight="1" spans="1:11">
      <c r="A2" s="894">
        <v>2014</v>
      </c>
      <c r="B2" s="895" t="s">
        <v>898</v>
      </c>
      <c r="C2" s="895" t="s">
        <v>899</v>
      </c>
      <c r="D2" s="896" t="s">
        <v>900</v>
      </c>
      <c r="E2" s="896" t="s">
        <v>901</v>
      </c>
      <c r="F2" s="896" t="s">
        <v>902</v>
      </c>
      <c r="G2" s="896" t="s">
        <v>903</v>
      </c>
      <c r="H2" s="896" t="s">
        <v>904</v>
      </c>
      <c r="I2" s="964" t="s">
        <v>905</v>
      </c>
      <c r="J2" s="965"/>
      <c r="K2" s="965"/>
    </row>
    <row r="3" ht="21" customHeight="1" spans="1:9">
      <c r="A3" s="897"/>
      <c r="B3" s="898">
        <v>71374446.7264409</v>
      </c>
      <c r="C3" s="899"/>
      <c r="D3" s="899"/>
      <c r="E3" s="899"/>
      <c r="F3" s="899"/>
      <c r="G3" s="899"/>
      <c r="H3" s="899"/>
      <c r="I3" s="966"/>
    </row>
    <row r="4" ht="12" spans="1:9">
      <c r="A4" s="900"/>
      <c r="B4" s="901"/>
      <c r="C4" s="902">
        <v>2</v>
      </c>
      <c r="D4" s="903">
        <v>5</v>
      </c>
      <c r="E4" s="903">
        <v>7</v>
      </c>
      <c r="F4" s="903" t="s">
        <v>906</v>
      </c>
      <c r="G4" s="903" t="s">
        <v>907</v>
      </c>
      <c r="H4" s="903" t="s">
        <v>908</v>
      </c>
      <c r="I4" s="967" t="s">
        <v>909</v>
      </c>
    </row>
    <row r="5" spans="1:9">
      <c r="A5" s="904" t="s">
        <v>46</v>
      </c>
      <c r="B5" s="905">
        <f>B3+H5</f>
        <v>72385326.4275809</v>
      </c>
      <c r="C5" s="906">
        <v>4899949.28339999</v>
      </c>
      <c r="D5" s="907">
        <v>3593287.91119</v>
      </c>
      <c r="E5" s="907">
        <v>295781.67107</v>
      </c>
      <c r="F5" s="908">
        <v>3889070</v>
      </c>
      <c r="G5" s="909">
        <f t="shared" ref="G5:G16" si="0">C5-D5</f>
        <v>1306661.37220999</v>
      </c>
      <c r="H5" s="909">
        <f t="shared" ref="H5:H16" si="1">C5-D5-E5-I5</f>
        <v>1010879.70113999</v>
      </c>
      <c r="I5" s="968">
        <v>0</v>
      </c>
    </row>
    <row r="6" spans="1:9">
      <c r="A6" s="910" t="s">
        <v>47</v>
      </c>
      <c r="B6" s="911">
        <f>B5+H6</f>
        <v>73231147.8173578</v>
      </c>
      <c r="C6" s="912">
        <v>4623940.78584999</v>
      </c>
      <c r="D6" s="825">
        <v>1224858.21246</v>
      </c>
      <c r="E6" s="825">
        <v>2553261.18361311</v>
      </c>
      <c r="F6" s="909">
        <f t="shared" ref="F6:F16" si="2">D6+E6</f>
        <v>3778119.3960731</v>
      </c>
      <c r="G6" s="909">
        <f t="shared" si="0"/>
        <v>3399082.57338999</v>
      </c>
      <c r="H6" s="909">
        <f t="shared" si="1"/>
        <v>845821.389776884</v>
      </c>
      <c r="I6" s="968">
        <v>0</v>
      </c>
    </row>
    <row r="7" spans="1:9">
      <c r="A7" s="910" t="s">
        <v>48</v>
      </c>
      <c r="B7" s="911">
        <f>B6+H7</f>
        <v>73905561.6144326</v>
      </c>
      <c r="C7" s="912">
        <v>4645564.20399284</v>
      </c>
      <c r="D7" s="825">
        <v>3226835.580515</v>
      </c>
      <c r="E7" s="825">
        <v>744314.826403</v>
      </c>
      <c r="F7" s="909">
        <f t="shared" si="2"/>
        <v>3971150.406918</v>
      </c>
      <c r="G7" s="909">
        <f t="shared" si="0"/>
        <v>1418728.62347784</v>
      </c>
      <c r="H7" s="909">
        <f t="shared" si="1"/>
        <v>674413.797074839</v>
      </c>
      <c r="I7" s="968">
        <v>0</v>
      </c>
    </row>
    <row r="8" spans="1:9">
      <c r="A8" s="910" t="s">
        <v>49</v>
      </c>
      <c r="B8" s="911">
        <f t="shared" ref="B8:B16" si="3">B7+H8</f>
        <v>70676445.6144326</v>
      </c>
      <c r="C8" s="540">
        <v>4538921</v>
      </c>
      <c r="D8" s="540">
        <v>3291530</v>
      </c>
      <c r="E8" s="540">
        <v>680634</v>
      </c>
      <c r="F8" s="913">
        <f t="shared" si="2"/>
        <v>3972164</v>
      </c>
      <c r="G8" s="913">
        <f t="shared" si="0"/>
        <v>1247391</v>
      </c>
      <c r="H8" s="913">
        <f t="shared" si="1"/>
        <v>-3229116</v>
      </c>
      <c r="I8" s="968">
        <v>3795873</v>
      </c>
    </row>
    <row r="9" spans="1:9">
      <c r="A9" s="910" t="s">
        <v>50</v>
      </c>
      <c r="B9" s="911">
        <f t="shared" si="3"/>
        <v>71544529.6144326</v>
      </c>
      <c r="C9" s="914">
        <v>4190118</v>
      </c>
      <c r="D9" s="540">
        <v>3345044</v>
      </c>
      <c r="E9" s="540">
        <v>374413</v>
      </c>
      <c r="F9" s="913">
        <f t="shared" si="2"/>
        <v>3719457</v>
      </c>
      <c r="G9" s="913">
        <f t="shared" si="0"/>
        <v>845074</v>
      </c>
      <c r="H9" s="913">
        <f t="shared" si="1"/>
        <v>868084</v>
      </c>
      <c r="I9" s="969">
        <v>-397423</v>
      </c>
    </row>
    <row r="10" spans="1:9">
      <c r="A10" s="910" t="s">
        <v>51</v>
      </c>
      <c r="B10" s="915">
        <f t="shared" si="3"/>
        <v>72209336.6144326</v>
      </c>
      <c r="C10" s="540">
        <v>4025464</v>
      </c>
      <c r="D10" s="916">
        <v>3065523</v>
      </c>
      <c r="E10" s="540">
        <v>295134</v>
      </c>
      <c r="F10" s="913">
        <f t="shared" si="2"/>
        <v>3360657</v>
      </c>
      <c r="G10" s="913">
        <f t="shared" si="0"/>
        <v>959941</v>
      </c>
      <c r="H10" s="913">
        <f t="shared" si="1"/>
        <v>664807</v>
      </c>
      <c r="I10" s="968"/>
    </row>
    <row r="11" spans="1:9">
      <c r="A11" s="910" t="s">
        <v>52</v>
      </c>
      <c r="B11" s="917">
        <f t="shared" si="3"/>
        <v>72816892.6251662</v>
      </c>
      <c r="C11" s="540">
        <v>4097546.58296631</v>
      </c>
      <c r="D11" s="780">
        <v>3184902.3519406</v>
      </c>
      <c r="E11" s="918">
        <v>305088.220292168</v>
      </c>
      <c r="F11" s="909">
        <f t="shared" si="2"/>
        <v>3489990.57223277</v>
      </c>
      <c r="G11" s="909">
        <f t="shared" si="0"/>
        <v>912644.231025711</v>
      </c>
      <c r="H11" s="913">
        <f t="shared" si="1"/>
        <v>607556.010733543</v>
      </c>
      <c r="I11" s="968"/>
    </row>
    <row r="12" spans="1:9">
      <c r="A12" s="910" t="s">
        <v>53</v>
      </c>
      <c r="B12" s="917">
        <f t="shared" si="3"/>
        <v>73694774.116275</v>
      </c>
      <c r="C12" s="912">
        <v>4299884.94734</v>
      </c>
      <c r="D12" s="919">
        <v>3115140.6067506</v>
      </c>
      <c r="E12" s="825">
        <v>311466.849480601</v>
      </c>
      <c r="F12" s="909">
        <f t="shared" si="2"/>
        <v>3426607.4562312</v>
      </c>
      <c r="G12" s="909">
        <f t="shared" si="0"/>
        <v>1184744.3405894</v>
      </c>
      <c r="H12" s="913">
        <f t="shared" si="1"/>
        <v>877881.491108799</v>
      </c>
      <c r="I12" s="970">
        <v>-4604</v>
      </c>
    </row>
    <row r="13" spans="1:9">
      <c r="A13" s="910" t="s">
        <v>54</v>
      </c>
      <c r="B13" s="917">
        <f t="shared" si="3"/>
        <v>72527144.566365</v>
      </c>
      <c r="C13" s="912">
        <v>4065705.31199001</v>
      </c>
      <c r="D13" s="919">
        <v>3343187.7485699</v>
      </c>
      <c r="E13" s="825">
        <v>1069912.1133301</v>
      </c>
      <c r="F13" s="909">
        <f t="shared" si="2"/>
        <v>4413099.8619</v>
      </c>
      <c r="G13" s="909">
        <f t="shared" si="0"/>
        <v>722517.563420109</v>
      </c>
      <c r="H13" s="913">
        <f t="shared" si="1"/>
        <v>-1167629.54990999</v>
      </c>
      <c r="I13" s="968">
        <v>820235</v>
      </c>
    </row>
    <row r="14" spans="1:9">
      <c r="A14" s="920" t="s">
        <v>55</v>
      </c>
      <c r="B14" s="917">
        <f t="shared" si="3"/>
        <v>72630239.566365</v>
      </c>
      <c r="C14" s="921">
        <v>4280796</v>
      </c>
      <c r="D14" s="919">
        <v>3647110</v>
      </c>
      <c r="E14" s="825">
        <v>457224</v>
      </c>
      <c r="F14" s="909">
        <f t="shared" si="2"/>
        <v>4104334</v>
      </c>
      <c r="G14" s="909">
        <f t="shared" si="0"/>
        <v>633686</v>
      </c>
      <c r="H14" s="913">
        <f t="shared" si="1"/>
        <v>103095</v>
      </c>
      <c r="I14" s="968">
        <v>73367</v>
      </c>
    </row>
    <row r="15" spans="1:9">
      <c r="A15" s="910" t="s">
        <v>56</v>
      </c>
      <c r="B15" s="917">
        <f t="shared" si="3"/>
        <v>72771143.566365</v>
      </c>
      <c r="C15" s="922">
        <v>4504528</v>
      </c>
      <c r="D15" s="923">
        <v>3459192</v>
      </c>
      <c r="E15" s="924">
        <v>904432</v>
      </c>
      <c r="F15" s="909">
        <f t="shared" si="2"/>
        <v>4363624</v>
      </c>
      <c r="G15" s="909">
        <f t="shared" si="0"/>
        <v>1045336</v>
      </c>
      <c r="H15" s="913">
        <f t="shared" si="1"/>
        <v>140904</v>
      </c>
      <c r="I15" s="968"/>
    </row>
    <row r="16" spans="1:9">
      <c r="A16" s="910" t="s">
        <v>57</v>
      </c>
      <c r="B16" s="917">
        <f t="shared" si="3"/>
        <v>71406046.566365</v>
      </c>
      <c r="C16" s="913">
        <v>4985556</v>
      </c>
      <c r="D16" s="923">
        <v>4273473</v>
      </c>
      <c r="E16" s="909">
        <v>2077180</v>
      </c>
      <c r="F16" s="909">
        <f t="shared" si="2"/>
        <v>6350653</v>
      </c>
      <c r="G16" s="909">
        <f t="shared" si="0"/>
        <v>712083</v>
      </c>
      <c r="H16" s="913">
        <f t="shared" si="1"/>
        <v>-1365097</v>
      </c>
      <c r="I16" s="968"/>
    </row>
    <row r="17" ht="12" spans="1:9">
      <c r="A17" s="925" t="s">
        <v>871</v>
      </c>
      <c r="B17" s="926"/>
      <c r="C17" s="927">
        <f>SUM(C5:C16)</f>
        <v>53157974.1155391</v>
      </c>
      <c r="D17" s="928">
        <f>SUM(D5:D16)</f>
        <v>38770084.4114261</v>
      </c>
      <c r="E17" s="929">
        <f>SUM(E5:E16)</f>
        <v>10068841.864189</v>
      </c>
      <c r="F17" s="930">
        <f>SUM(F5:F16)</f>
        <v>48838926.6933551</v>
      </c>
      <c r="G17" s="930">
        <f>SUM(G5:G16)</f>
        <v>14387889.704113</v>
      </c>
      <c r="H17" s="931"/>
      <c r="I17" s="971">
        <f>SUM(I5:I16)</f>
        <v>4287448</v>
      </c>
    </row>
    <row r="18" ht="12" spans="2:9">
      <c r="B18" s="747"/>
      <c r="C18" s="539"/>
      <c r="D18" s="740"/>
      <c r="E18" s="740"/>
      <c r="F18" s="740"/>
      <c r="G18" s="740"/>
      <c r="I18" s="760"/>
    </row>
    <row r="19" ht="12" spans="1:9">
      <c r="A19" s="932" t="s">
        <v>910</v>
      </c>
      <c r="B19" s="933"/>
      <c r="C19" s="934"/>
      <c r="D19" s="935"/>
      <c r="E19" s="935"/>
      <c r="F19" s="935"/>
      <c r="G19" s="935"/>
      <c r="H19" s="936"/>
      <c r="I19" s="972"/>
    </row>
    <row r="20" ht="12.75" customHeight="1" spans="1:9">
      <c r="A20" s="894">
        <v>2015</v>
      </c>
      <c r="B20" s="937" t="s">
        <v>898</v>
      </c>
      <c r="C20" s="938" t="s">
        <v>911</v>
      </c>
      <c r="D20" s="939" t="s">
        <v>912</v>
      </c>
      <c r="E20" s="940" t="s">
        <v>913</v>
      </c>
      <c r="F20" s="940" t="s">
        <v>902</v>
      </c>
      <c r="G20" s="940" t="s">
        <v>914</v>
      </c>
      <c r="H20" s="896" t="s">
        <v>915</v>
      </c>
      <c r="I20" s="964" t="s">
        <v>916</v>
      </c>
    </row>
    <row r="21" ht="25.9" customHeight="1" spans="1:9">
      <c r="A21" s="897"/>
      <c r="B21" s="898"/>
      <c r="C21" s="941"/>
      <c r="D21" s="899"/>
      <c r="E21" s="899"/>
      <c r="F21" s="899"/>
      <c r="G21" s="899"/>
      <c r="H21" s="899"/>
      <c r="I21" s="966"/>
    </row>
    <row r="22" ht="12" spans="1:9">
      <c r="A22" s="900"/>
      <c r="B22" s="942">
        <v>71406046.566365</v>
      </c>
      <c r="C22" s="943">
        <v>2</v>
      </c>
      <c r="D22" s="944">
        <v>5</v>
      </c>
      <c r="E22" s="902">
        <v>7</v>
      </c>
      <c r="F22" s="902" t="s">
        <v>906</v>
      </c>
      <c r="G22" s="902" t="s">
        <v>907</v>
      </c>
      <c r="H22" s="902" t="s">
        <v>908</v>
      </c>
      <c r="I22" s="967" t="s">
        <v>909</v>
      </c>
    </row>
    <row r="23" spans="1:9">
      <c r="A23" s="904" t="s">
        <v>46</v>
      </c>
      <c r="B23" s="945">
        <f t="shared" ref="B23:B34" si="4">B22+H23</f>
        <v>65787460.0742949</v>
      </c>
      <c r="C23" s="902">
        <v>2</v>
      </c>
      <c r="D23" s="919">
        <v>58385.00093</v>
      </c>
      <c r="E23" s="907">
        <v>5560203.4911401</v>
      </c>
      <c r="F23" s="909">
        <f t="shared" ref="F23:F34" si="5">D23+E23</f>
        <v>5618588.4920701</v>
      </c>
      <c r="G23" s="909">
        <f t="shared" ref="G23:G34" si="6">C23-D23</f>
        <v>-58383.00093</v>
      </c>
      <c r="H23" s="913">
        <f t="shared" ref="H23:H34" si="7">C23-D23-E23-I23</f>
        <v>-5618586.4920701</v>
      </c>
      <c r="I23" s="968">
        <v>0</v>
      </c>
    </row>
    <row r="24" spans="1:9">
      <c r="A24" s="910" t="s">
        <v>47</v>
      </c>
      <c r="B24" s="917">
        <f t="shared" si="4"/>
        <v>59101173.4074848</v>
      </c>
      <c r="C24" s="902">
        <v>2</v>
      </c>
      <c r="D24" s="919">
        <v>4241483.66949</v>
      </c>
      <c r="E24" s="825">
        <v>2444804.9973201</v>
      </c>
      <c r="F24" s="909">
        <f t="shared" si="5"/>
        <v>6686288.6668101</v>
      </c>
      <c r="G24" s="909">
        <f t="shared" si="6"/>
        <v>-4241481.66949</v>
      </c>
      <c r="H24" s="913">
        <f t="shared" si="7"/>
        <v>-6686286.6668101</v>
      </c>
      <c r="I24" s="968">
        <v>0</v>
      </c>
    </row>
    <row r="25" spans="1:10">
      <c r="A25" s="910" t="s">
        <v>48</v>
      </c>
      <c r="B25" s="917">
        <f t="shared" si="4"/>
        <v>53303725.4387246</v>
      </c>
      <c r="C25" s="902">
        <v>2</v>
      </c>
      <c r="D25" s="919">
        <v>4663802.3094501</v>
      </c>
      <c r="E25" s="825">
        <v>1133647.6593101</v>
      </c>
      <c r="F25" s="909">
        <f t="shared" si="5"/>
        <v>5797449.9687602</v>
      </c>
      <c r="G25" s="909">
        <f t="shared" si="6"/>
        <v>-4663800.3094501</v>
      </c>
      <c r="H25" s="913">
        <f t="shared" si="7"/>
        <v>-5797447.9687602</v>
      </c>
      <c r="I25" s="968">
        <v>0</v>
      </c>
      <c r="J25" s="973"/>
    </row>
    <row r="26" spans="1:10">
      <c r="A26" s="910" t="s">
        <v>49</v>
      </c>
      <c r="B26" s="917">
        <f t="shared" si="4"/>
        <v>47129424.6171046</v>
      </c>
      <c r="C26" s="902">
        <v>2</v>
      </c>
      <c r="D26" s="919">
        <v>4470297.9732899</v>
      </c>
      <c r="E26" s="825">
        <v>366899.848330101</v>
      </c>
      <c r="F26" s="909">
        <f t="shared" si="5"/>
        <v>4837197.82162</v>
      </c>
      <c r="G26" s="909">
        <f t="shared" si="6"/>
        <v>-4470295.9732899</v>
      </c>
      <c r="H26" s="913">
        <f t="shared" si="7"/>
        <v>-6174300.82162</v>
      </c>
      <c r="I26" s="968">
        <v>1337105</v>
      </c>
      <c r="J26" s="973"/>
    </row>
    <row r="27" spans="1:10">
      <c r="A27" s="910" t="s">
        <v>50</v>
      </c>
      <c r="B27" s="917">
        <f t="shared" si="4"/>
        <v>40663646.4049846</v>
      </c>
      <c r="C27" s="902">
        <v>2</v>
      </c>
      <c r="D27" s="919">
        <v>4234873.3531699</v>
      </c>
      <c r="E27" s="825">
        <v>504755.858950101</v>
      </c>
      <c r="F27" s="909">
        <f t="shared" si="5"/>
        <v>4739629.21212</v>
      </c>
      <c r="G27" s="909">
        <f t="shared" si="6"/>
        <v>-4234871.3531699</v>
      </c>
      <c r="H27" s="913">
        <f t="shared" si="7"/>
        <v>-6465778.21212</v>
      </c>
      <c r="I27" s="968">
        <v>1726151</v>
      </c>
      <c r="J27" s="973"/>
    </row>
    <row r="28" spans="1:10">
      <c r="A28" s="910" t="s">
        <v>51</v>
      </c>
      <c r="B28" s="917">
        <f t="shared" si="4"/>
        <v>36200965.247807</v>
      </c>
      <c r="C28" s="902">
        <v>2</v>
      </c>
      <c r="D28" s="919">
        <v>4081633.16769495</v>
      </c>
      <c r="E28" s="825">
        <v>309419.9894826</v>
      </c>
      <c r="F28" s="909">
        <f t="shared" si="5"/>
        <v>4391053.15717755</v>
      </c>
      <c r="G28" s="909">
        <f t="shared" si="6"/>
        <v>-4081631.16769495</v>
      </c>
      <c r="H28" s="913">
        <f t="shared" si="7"/>
        <v>-4462681.15717755</v>
      </c>
      <c r="I28" s="968">
        <v>71630</v>
      </c>
      <c r="J28" s="973"/>
    </row>
    <row r="29" spans="1:9">
      <c r="A29" s="910" t="s">
        <v>52</v>
      </c>
      <c r="B29" s="917">
        <f t="shared" si="4"/>
        <v>31391091.2761469</v>
      </c>
      <c r="C29" s="902">
        <v>2</v>
      </c>
      <c r="D29" s="919">
        <v>4246166.7589599</v>
      </c>
      <c r="E29" s="918">
        <v>372576.212700197</v>
      </c>
      <c r="F29" s="909">
        <f t="shared" si="5"/>
        <v>4618742.9716601</v>
      </c>
      <c r="G29" s="909">
        <f t="shared" si="6"/>
        <v>-4246164.7589599</v>
      </c>
      <c r="H29" s="913">
        <f t="shared" si="7"/>
        <v>-4809873.9716601</v>
      </c>
      <c r="I29" s="968">
        <v>191133</v>
      </c>
    </row>
    <row r="30" spans="1:9">
      <c r="A30" s="910" t="s">
        <v>53</v>
      </c>
      <c r="B30" s="917">
        <f t="shared" si="4"/>
        <v>26213833.3699269</v>
      </c>
      <c r="C30" s="902">
        <v>2</v>
      </c>
      <c r="D30" s="919">
        <v>4481963.96433</v>
      </c>
      <c r="E30" s="825">
        <v>354382.941890001</v>
      </c>
      <c r="F30" s="909">
        <f t="shared" si="5"/>
        <v>4836346.90622</v>
      </c>
      <c r="G30" s="909">
        <f t="shared" si="6"/>
        <v>-4481961.96433</v>
      </c>
      <c r="H30" s="913">
        <f t="shared" si="7"/>
        <v>-5177257.90622</v>
      </c>
      <c r="I30" s="968">
        <v>340913</v>
      </c>
    </row>
    <row r="31" spans="1:9">
      <c r="A31" s="910" t="s">
        <v>54</v>
      </c>
      <c r="B31" s="915">
        <f t="shared" si="4"/>
        <v>21220539.9993469</v>
      </c>
      <c r="C31" s="902">
        <v>2</v>
      </c>
      <c r="D31" s="919">
        <v>4700033.11395981</v>
      </c>
      <c r="E31" s="825">
        <v>293262.256620198</v>
      </c>
      <c r="F31" s="909">
        <f t="shared" si="5"/>
        <v>4993295.37058001</v>
      </c>
      <c r="G31" s="909">
        <f t="shared" si="6"/>
        <v>-4700031.11395981</v>
      </c>
      <c r="H31" s="913">
        <f t="shared" si="7"/>
        <v>-4993293.37058001</v>
      </c>
      <c r="I31" s="968">
        <v>0</v>
      </c>
    </row>
    <row r="32" spans="1:9">
      <c r="A32" s="920" t="s">
        <v>55</v>
      </c>
      <c r="B32" s="911">
        <f t="shared" si="4"/>
        <v>21053851.4927068</v>
      </c>
      <c r="C32" s="946">
        <v>4683923.81060001</v>
      </c>
      <c r="D32" s="540">
        <v>4541794.3010299</v>
      </c>
      <c r="E32" s="540">
        <v>308818.016210202</v>
      </c>
      <c r="F32" s="913">
        <f t="shared" si="5"/>
        <v>4850612.3172401</v>
      </c>
      <c r="G32" s="913">
        <f t="shared" si="6"/>
        <v>142129.509570107</v>
      </c>
      <c r="H32" s="913">
        <f t="shared" si="7"/>
        <v>-166688.506640095</v>
      </c>
      <c r="I32" s="968">
        <v>0</v>
      </c>
    </row>
    <row r="33" spans="1:9">
      <c r="A33" s="910" t="s">
        <v>56</v>
      </c>
      <c r="B33" s="915">
        <f t="shared" si="4"/>
        <v>21726696.3614468</v>
      </c>
      <c r="C33" s="922">
        <v>4991543.02086</v>
      </c>
      <c r="D33" s="916">
        <v>4020207.8537899</v>
      </c>
      <c r="E33" s="922">
        <v>298490.2983301</v>
      </c>
      <c r="F33" s="913">
        <f t="shared" si="5"/>
        <v>4318698.15212</v>
      </c>
      <c r="G33" s="913">
        <f t="shared" si="6"/>
        <v>971335.167070106</v>
      </c>
      <c r="H33" s="913">
        <f t="shared" si="7"/>
        <v>672844.868740005</v>
      </c>
      <c r="I33" s="968">
        <v>0</v>
      </c>
    </row>
    <row r="34" spans="1:9">
      <c r="A34" s="910" t="s">
        <v>57</v>
      </c>
      <c r="B34" s="915">
        <f t="shared" si="4"/>
        <v>22570251.0381468</v>
      </c>
      <c r="C34" s="913">
        <v>5872242.52160999</v>
      </c>
      <c r="D34" s="916">
        <v>4750947.74767001</v>
      </c>
      <c r="E34" s="913">
        <v>277740.097239999</v>
      </c>
      <c r="F34" s="913">
        <f t="shared" si="5"/>
        <v>5028687.84491001</v>
      </c>
      <c r="G34" s="913">
        <f t="shared" si="6"/>
        <v>1121294.77393998</v>
      </c>
      <c r="H34" s="913">
        <f t="shared" si="7"/>
        <v>843554.676699983</v>
      </c>
      <c r="I34" s="968">
        <v>0</v>
      </c>
    </row>
    <row r="35" ht="12" spans="1:9">
      <c r="A35" s="925" t="s">
        <v>871</v>
      </c>
      <c r="B35" s="947"/>
      <c r="C35" s="927">
        <f>SUM(C23:C34)</f>
        <v>15547727.35307</v>
      </c>
      <c r="D35" s="948">
        <f>SUM(D23:D34)</f>
        <v>48491589.2137644</v>
      </c>
      <c r="E35" s="949">
        <f>SUM(E23:E34)</f>
        <v>12225001.6675238</v>
      </c>
      <c r="F35" s="931">
        <f>SUM(F23:F34)</f>
        <v>60716590.8812882</v>
      </c>
      <c r="G35" s="931">
        <f>SUM(G23:G34)</f>
        <v>-32943861.8606944</v>
      </c>
      <c r="H35" s="931"/>
      <c r="I35" s="974">
        <f>SUM(I23:I34)</f>
        <v>3666932</v>
      </c>
    </row>
    <row r="36" ht="12" spans="3:3">
      <c r="C36" s="539"/>
    </row>
    <row r="37" ht="12" spans="1:9">
      <c r="A37" s="932" t="s">
        <v>917</v>
      </c>
      <c r="B37" s="936"/>
      <c r="C37" s="934"/>
      <c r="D37" s="936"/>
      <c r="E37" s="936"/>
      <c r="F37" s="936"/>
      <c r="G37" s="936"/>
      <c r="H37" s="936"/>
      <c r="I37" s="972"/>
    </row>
    <row r="38" ht="12.75" customHeight="1" spans="1:9">
      <c r="A38" s="894">
        <v>2016</v>
      </c>
      <c r="B38" s="895" t="s">
        <v>898</v>
      </c>
      <c r="C38" s="899" t="s">
        <v>918</v>
      </c>
      <c r="D38" s="896" t="s">
        <v>919</v>
      </c>
      <c r="E38" s="896" t="s">
        <v>920</v>
      </c>
      <c r="F38" s="896" t="s">
        <v>902</v>
      </c>
      <c r="G38" s="896" t="s">
        <v>921</v>
      </c>
      <c r="H38" s="896" t="s">
        <v>922</v>
      </c>
      <c r="I38" s="964" t="s">
        <v>916</v>
      </c>
    </row>
    <row r="39" ht="22.5" customHeight="1" spans="1:9">
      <c r="A39" s="897"/>
      <c r="B39" s="898"/>
      <c r="C39" s="899"/>
      <c r="D39" s="899"/>
      <c r="E39" s="899"/>
      <c r="F39" s="899"/>
      <c r="G39" s="899"/>
      <c r="H39" s="899"/>
      <c r="I39" s="966"/>
    </row>
    <row r="40" spans="1:9">
      <c r="A40" s="950"/>
      <c r="B40" s="951">
        <v>68803188.8143368</v>
      </c>
      <c r="C40" s="902">
        <v>2</v>
      </c>
      <c r="D40" s="902">
        <v>5</v>
      </c>
      <c r="E40" s="902">
        <v>7</v>
      </c>
      <c r="F40" s="902" t="s">
        <v>906</v>
      </c>
      <c r="G40" s="902" t="s">
        <v>907</v>
      </c>
      <c r="H40" s="902"/>
      <c r="I40" s="975" t="s">
        <v>923</v>
      </c>
    </row>
    <row r="41" spans="1:9">
      <c r="A41" s="952" t="s">
        <v>46</v>
      </c>
      <c r="B41" s="913">
        <v>69383531.7249968</v>
      </c>
      <c r="C41" s="953">
        <v>5987971.31297</v>
      </c>
      <c r="D41" s="953">
        <v>11009.6465899</v>
      </c>
      <c r="E41" s="953">
        <v>5396618.75572009</v>
      </c>
      <c r="F41" s="954">
        <v>5407628.40230999</v>
      </c>
      <c r="G41" s="954">
        <v>5976961.6663801</v>
      </c>
      <c r="H41" s="954">
        <v>580342.91066001</v>
      </c>
      <c r="I41" s="976">
        <v>0</v>
      </c>
    </row>
    <row r="42" spans="1:9">
      <c r="A42" s="952" t="s">
        <v>47</v>
      </c>
      <c r="B42" s="911">
        <v>69618270.7202268</v>
      </c>
      <c r="C42" s="921">
        <v>5445503.35790998</v>
      </c>
      <c r="D42" s="921">
        <v>3744679.5188201</v>
      </c>
      <c r="E42" s="921">
        <v>1455075.19727</v>
      </c>
      <c r="F42" s="954">
        <v>5199754.7160901</v>
      </c>
      <c r="G42" s="954">
        <v>1700823.83908988</v>
      </c>
      <c r="H42" s="955">
        <v>234738.995229974</v>
      </c>
      <c r="I42" s="976">
        <v>0</v>
      </c>
    </row>
    <row r="43" spans="1:9">
      <c r="A43" s="952" t="s">
        <v>48</v>
      </c>
      <c r="B43" s="911">
        <v>69927157.8753764</v>
      </c>
      <c r="C43" s="921">
        <v>5513517.36165</v>
      </c>
      <c r="D43" s="921">
        <v>4673435.3827399</v>
      </c>
      <c r="E43" s="921">
        <v>531194.823760492</v>
      </c>
      <c r="F43" s="954">
        <v>5204630.20650039</v>
      </c>
      <c r="G43" s="954">
        <v>840081.978910101</v>
      </c>
      <c r="H43" s="954">
        <v>308887.155149609</v>
      </c>
      <c r="I43" s="976">
        <v>0</v>
      </c>
    </row>
    <row r="44" spans="1:9">
      <c r="A44" s="952" t="s">
        <v>49</v>
      </c>
      <c r="B44" s="911">
        <v>69788726.6898164</v>
      </c>
      <c r="C44" s="921">
        <v>4826976.94878999</v>
      </c>
      <c r="D44" s="921">
        <v>4641557.01726</v>
      </c>
      <c r="E44" s="921">
        <v>323851.117090002</v>
      </c>
      <c r="F44" s="954">
        <v>4965408.13435</v>
      </c>
      <c r="G44" s="954">
        <v>185419.931529991</v>
      </c>
      <c r="H44" s="954">
        <v>-138431.18556001</v>
      </c>
      <c r="I44" s="976">
        <v>0</v>
      </c>
    </row>
    <row r="45" spans="1:9">
      <c r="A45" s="952" t="s">
        <v>50</v>
      </c>
      <c r="B45" s="911">
        <v>67042794.8998184</v>
      </c>
      <c r="C45" s="956">
        <v>4835732.5724</v>
      </c>
      <c r="D45" s="956">
        <v>4504255.9182</v>
      </c>
      <c r="E45" s="956">
        <v>276918.43818</v>
      </c>
      <c r="F45" s="954">
        <v>4781174.35638</v>
      </c>
      <c r="G45" s="954">
        <v>331476.654200001</v>
      </c>
      <c r="H45" s="954">
        <v>-2745931.78999799</v>
      </c>
      <c r="I45" s="977">
        <v>2800490.00601799</v>
      </c>
    </row>
    <row r="46" spans="1:9">
      <c r="A46" s="952" t="s">
        <v>51</v>
      </c>
      <c r="B46" s="911">
        <v>67501588.8950283</v>
      </c>
      <c r="C46" s="956">
        <v>4525727.5681558</v>
      </c>
      <c r="D46" s="956">
        <v>4203846.83447</v>
      </c>
      <c r="E46" s="956">
        <v>245815.911470099</v>
      </c>
      <c r="F46" s="954">
        <v>4449662.7459401</v>
      </c>
      <c r="G46" s="954">
        <v>321880.733685795</v>
      </c>
      <c r="H46" s="955">
        <v>458793.995209895</v>
      </c>
      <c r="I46" s="976">
        <v>0</v>
      </c>
    </row>
    <row r="47" spans="1:9">
      <c r="A47" s="952" t="s">
        <v>52</v>
      </c>
      <c r="B47" s="911">
        <v>68121672.6298382</v>
      </c>
      <c r="C47" s="956">
        <v>5241459.14015001</v>
      </c>
      <c r="D47" s="956">
        <v>4390082.6641596</v>
      </c>
      <c r="E47" s="956">
        <v>231292.741180504</v>
      </c>
      <c r="F47" s="954">
        <v>4621375.4053401</v>
      </c>
      <c r="G47" s="954">
        <v>851376.475990411</v>
      </c>
      <c r="H47" s="954">
        <v>620083.734809907</v>
      </c>
      <c r="I47" s="976">
        <v>0</v>
      </c>
    </row>
    <row r="48" spans="1:9">
      <c r="A48" s="952" t="s">
        <v>53</v>
      </c>
      <c r="B48" s="911">
        <v>68364411.6298382</v>
      </c>
      <c r="C48" s="957">
        <v>5309834</v>
      </c>
      <c r="D48" s="957">
        <v>4799986</v>
      </c>
      <c r="E48" s="957">
        <v>267109</v>
      </c>
      <c r="F48" s="954">
        <v>5067095</v>
      </c>
      <c r="G48" s="954">
        <v>509848</v>
      </c>
      <c r="H48" s="954">
        <v>242739</v>
      </c>
      <c r="I48" s="976">
        <v>0</v>
      </c>
    </row>
    <row r="49" spans="1:9">
      <c r="A49" s="952" t="s">
        <v>54</v>
      </c>
      <c r="B49" s="911">
        <f>B48+H49</f>
        <v>68350353.9234177</v>
      </c>
      <c r="C49" s="958">
        <v>4844483.42696</v>
      </c>
      <c r="D49" s="958">
        <v>4650850.65815999</v>
      </c>
      <c r="E49" s="958">
        <v>207690.475220587</v>
      </c>
      <c r="F49" s="954">
        <f>SUM(D49:E49)</f>
        <v>4858541.13338058</v>
      </c>
      <c r="G49" s="954">
        <f>C49-D49</f>
        <v>193632.768800009</v>
      </c>
      <c r="H49" s="954">
        <f>C49-D49-E49-I49</f>
        <v>-14057.7064205781</v>
      </c>
      <c r="I49" s="976">
        <v>0</v>
      </c>
    </row>
    <row r="50" spans="1:9">
      <c r="A50" s="920" t="s">
        <v>55</v>
      </c>
      <c r="B50" s="911">
        <f>B49+H50</f>
        <v>68499704.5126777</v>
      </c>
      <c r="C50" s="958">
        <v>4834628.37988</v>
      </c>
      <c r="D50" s="958">
        <v>4480376.67261</v>
      </c>
      <c r="E50" s="958">
        <v>204901.118009999</v>
      </c>
      <c r="F50" s="954">
        <f>SUM(D50:E50)</f>
        <v>4685277.79062</v>
      </c>
      <c r="G50" s="954">
        <f>C50-D50</f>
        <v>354251.707269996</v>
      </c>
      <c r="H50" s="954">
        <f>C50-D50-E50-I50</f>
        <v>149350.589259997</v>
      </c>
      <c r="I50" s="976">
        <v>0</v>
      </c>
    </row>
    <row r="51" spans="1:9">
      <c r="A51" s="952" t="s">
        <v>56</v>
      </c>
      <c r="B51" s="911">
        <f>B50+H51</f>
        <v>69372495.5941075</v>
      </c>
      <c r="C51" s="958">
        <v>5236378.09954001</v>
      </c>
      <c r="D51" s="958">
        <v>4175054.18163002</v>
      </c>
      <c r="E51" s="958">
        <v>188532.836480103</v>
      </c>
      <c r="F51" s="954">
        <f>SUM(D51:E51)</f>
        <v>4363587.01811012</v>
      </c>
      <c r="G51" s="954">
        <f>C51-D51</f>
        <v>1061323.91790999</v>
      </c>
      <c r="H51" s="954">
        <f>C51-D51-E51-I51</f>
        <v>872791.081429891</v>
      </c>
      <c r="I51" s="976">
        <v>0</v>
      </c>
    </row>
    <row r="52" spans="1:9">
      <c r="A52" s="952" t="s">
        <v>57</v>
      </c>
      <c r="B52" s="911">
        <f>B51+H52</f>
        <v>70720060.9107475</v>
      </c>
      <c r="C52" s="958">
        <v>6410680.96595</v>
      </c>
      <c r="D52" s="958">
        <v>4854704.93952001</v>
      </c>
      <c r="E52" s="958">
        <v>208410.709790001</v>
      </c>
      <c r="F52" s="954">
        <f>SUM(D52:E52)</f>
        <v>5063115.64931001</v>
      </c>
      <c r="G52" s="954">
        <f>C52-D52</f>
        <v>1555976.02643</v>
      </c>
      <c r="H52" s="954">
        <f>C52-D52-E52-I52</f>
        <v>1347565.31664</v>
      </c>
      <c r="I52" s="976">
        <v>0</v>
      </c>
    </row>
    <row r="53" ht="12" spans="1:9">
      <c r="A53" s="959" t="s">
        <v>871</v>
      </c>
      <c r="B53" s="960"/>
      <c r="C53" s="961">
        <f>SUM(C41:C52)</f>
        <v>63012893.1343558</v>
      </c>
      <c r="D53" s="961">
        <f>SUM(D41:D52)</f>
        <v>49129839.4341595</v>
      </c>
      <c r="E53" s="961">
        <f>SUM(E41:E52)</f>
        <v>9537411.12417188</v>
      </c>
      <c r="F53" s="961">
        <f>SUM(F41:F52)</f>
        <v>58667250.5583314</v>
      </c>
      <c r="G53" s="961">
        <f>SUM(G41:G52)</f>
        <v>13883053.7001963</v>
      </c>
      <c r="H53" s="961"/>
      <c r="I53" s="978">
        <f>SUM(I41:I52)</f>
        <v>2800490.00601799</v>
      </c>
    </row>
    <row r="54" ht="12"/>
    <row r="55" ht="12" spans="1:9">
      <c r="A55" s="932" t="s">
        <v>924</v>
      </c>
      <c r="B55" s="936"/>
      <c r="C55" s="936"/>
      <c r="D55" s="936"/>
      <c r="E55" s="936"/>
      <c r="F55" s="936"/>
      <c r="G55" s="936"/>
      <c r="H55" s="936"/>
      <c r="I55" s="972"/>
    </row>
    <row r="56" ht="12.75" customHeight="1" spans="1:9">
      <c r="A56" s="894">
        <v>2017</v>
      </c>
      <c r="B56" s="895" t="s">
        <v>898</v>
      </c>
      <c r="C56" s="895" t="s">
        <v>925</v>
      </c>
      <c r="D56" s="896" t="s">
        <v>926</v>
      </c>
      <c r="E56" s="896" t="s">
        <v>927</v>
      </c>
      <c r="F56" s="896" t="s">
        <v>902</v>
      </c>
      <c r="G56" s="896" t="s">
        <v>928</v>
      </c>
      <c r="H56" s="896" t="s">
        <v>929</v>
      </c>
      <c r="I56" s="964" t="s">
        <v>916</v>
      </c>
    </row>
    <row r="57" ht="24.75" customHeight="1" spans="1:9">
      <c r="A57" s="897"/>
      <c r="B57" s="898"/>
      <c r="C57" s="899"/>
      <c r="D57" s="899"/>
      <c r="E57" s="899"/>
      <c r="F57" s="899"/>
      <c r="G57" s="899"/>
      <c r="H57" s="899"/>
      <c r="I57" s="966"/>
    </row>
    <row r="58" spans="1:9">
      <c r="A58" s="950"/>
      <c r="B58" s="951">
        <f>B52</f>
        <v>70720060.9107475</v>
      </c>
      <c r="C58" s="902">
        <v>2</v>
      </c>
      <c r="D58" s="902">
        <v>5</v>
      </c>
      <c r="E58" s="902">
        <v>7</v>
      </c>
      <c r="F58" s="902" t="s">
        <v>906</v>
      </c>
      <c r="G58" s="902" t="s">
        <v>907</v>
      </c>
      <c r="H58" s="902"/>
      <c r="I58" s="975"/>
    </row>
    <row r="59" spans="1:9">
      <c r="A59" s="952" t="s">
        <v>46</v>
      </c>
      <c r="B59" s="913">
        <f t="shared" ref="B59:B70" si="8">B58+H59</f>
        <v>71449570.9107475</v>
      </c>
      <c r="C59" s="953">
        <v>6192711</v>
      </c>
      <c r="D59" s="953">
        <v>2680</v>
      </c>
      <c r="E59" s="953">
        <v>5460521</v>
      </c>
      <c r="F59" s="954">
        <f>D59+E59</f>
        <v>5463201</v>
      </c>
      <c r="G59" s="954">
        <f>C59-D59</f>
        <v>6190031</v>
      </c>
      <c r="H59" s="954">
        <f>C59-D59-E59</f>
        <v>729510</v>
      </c>
      <c r="I59" s="979">
        <v>0</v>
      </c>
    </row>
    <row r="60" spans="1:9">
      <c r="A60" s="952" t="s">
        <v>47</v>
      </c>
      <c r="B60" s="911">
        <f t="shared" si="8"/>
        <v>71348178.9107475</v>
      </c>
      <c r="C60" s="921">
        <v>5323527</v>
      </c>
      <c r="D60" s="921">
        <v>3823606</v>
      </c>
      <c r="E60" s="921">
        <v>1601313</v>
      </c>
      <c r="F60" s="954">
        <f t="shared" ref="F60:F70" si="9">D60+E60</f>
        <v>5424919</v>
      </c>
      <c r="G60" s="954">
        <f t="shared" ref="G60:G70" si="10">C60-D60</f>
        <v>1499921</v>
      </c>
      <c r="H60" s="954">
        <f t="shared" ref="H60:H70" si="11">C60-D60-E60</f>
        <v>-101392</v>
      </c>
      <c r="I60" s="979">
        <v>0</v>
      </c>
    </row>
    <row r="61" spans="1:9">
      <c r="A61" s="952" t="s">
        <v>48</v>
      </c>
      <c r="B61" s="911">
        <f t="shared" si="8"/>
        <v>70863991.9107475</v>
      </c>
      <c r="C61" s="921">
        <v>5141318</v>
      </c>
      <c r="D61" s="921">
        <v>4963971</v>
      </c>
      <c r="E61" s="921">
        <v>661534</v>
      </c>
      <c r="F61" s="954">
        <f t="shared" si="9"/>
        <v>5625505</v>
      </c>
      <c r="G61" s="954">
        <f t="shared" si="10"/>
        <v>177347</v>
      </c>
      <c r="H61" s="954">
        <f t="shared" si="11"/>
        <v>-484187</v>
      </c>
      <c r="I61" s="979">
        <v>0</v>
      </c>
    </row>
    <row r="62" spans="1:9">
      <c r="A62" s="952" t="s">
        <v>49</v>
      </c>
      <c r="B62" s="911">
        <f t="shared" si="8"/>
        <v>70863941.9107475</v>
      </c>
      <c r="C62" s="921">
        <v>4857464</v>
      </c>
      <c r="D62" s="921">
        <v>4525615</v>
      </c>
      <c r="E62" s="921">
        <v>331899</v>
      </c>
      <c r="F62" s="954">
        <f t="shared" si="9"/>
        <v>4857514</v>
      </c>
      <c r="G62" s="954">
        <f t="shared" si="10"/>
        <v>331849</v>
      </c>
      <c r="H62" s="954">
        <f t="shared" si="11"/>
        <v>-50</v>
      </c>
      <c r="I62" s="979">
        <v>0</v>
      </c>
    </row>
    <row r="63" spans="1:9">
      <c r="A63" s="952" t="s">
        <v>50</v>
      </c>
      <c r="B63" s="911">
        <f t="shared" si="8"/>
        <v>70398535.115937</v>
      </c>
      <c r="C63" s="962">
        <v>4667810.03606</v>
      </c>
      <c r="D63" s="962">
        <v>4599520.0939599</v>
      </c>
      <c r="E63" s="962">
        <v>533696.736910583</v>
      </c>
      <c r="F63" s="954">
        <f t="shared" si="9"/>
        <v>5133216.83087049</v>
      </c>
      <c r="G63" s="954">
        <f t="shared" si="10"/>
        <v>68289.9421000946</v>
      </c>
      <c r="H63" s="954">
        <f t="shared" si="11"/>
        <v>-465406.794810489</v>
      </c>
      <c r="I63" s="977">
        <v>0</v>
      </c>
    </row>
    <row r="64" spans="1:9">
      <c r="A64" s="952" t="s">
        <v>51</v>
      </c>
      <c r="B64" s="911">
        <f t="shared" si="8"/>
        <v>70787602.887197</v>
      </c>
      <c r="C64" s="962">
        <v>4675924.26203</v>
      </c>
      <c r="D64" s="962">
        <v>4055719.96675989</v>
      </c>
      <c r="E64" s="962">
        <v>231136.524010196</v>
      </c>
      <c r="F64" s="954">
        <f t="shared" si="9"/>
        <v>4286856.49077009</v>
      </c>
      <c r="G64" s="954">
        <f t="shared" si="10"/>
        <v>620204.295270111</v>
      </c>
      <c r="H64" s="954">
        <f t="shared" si="11"/>
        <v>389067.771259915</v>
      </c>
      <c r="I64" s="979">
        <v>0</v>
      </c>
    </row>
    <row r="65" spans="1:9">
      <c r="A65" s="952" t="s">
        <v>52</v>
      </c>
      <c r="B65" s="911">
        <f t="shared" si="8"/>
        <v>71320867.866527</v>
      </c>
      <c r="C65" s="962">
        <v>5435008.84162</v>
      </c>
      <c r="D65" s="962">
        <v>4599634.03621992</v>
      </c>
      <c r="E65" s="962">
        <v>302109.82607008</v>
      </c>
      <c r="F65" s="954">
        <f t="shared" si="9"/>
        <v>4901743.86229</v>
      </c>
      <c r="G65" s="954">
        <f t="shared" si="10"/>
        <v>835374.805400081</v>
      </c>
      <c r="H65" s="954">
        <f t="shared" si="11"/>
        <v>533264.979330001</v>
      </c>
      <c r="I65" s="979">
        <v>0</v>
      </c>
    </row>
    <row r="66" spans="1:9">
      <c r="A66" s="952" t="s">
        <v>53</v>
      </c>
      <c r="B66" s="911">
        <f t="shared" si="8"/>
        <v>71661545.7176169</v>
      </c>
      <c r="C66" s="962">
        <v>5635938.71602999</v>
      </c>
      <c r="D66" s="962">
        <v>4996202.67448999</v>
      </c>
      <c r="E66" s="962">
        <v>299058.190450065</v>
      </c>
      <c r="F66" s="954">
        <f t="shared" si="9"/>
        <v>5295260.86494006</v>
      </c>
      <c r="G66" s="954">
        <f t="shared" si="10"/>
        <v>639736.041540001</v>
      </c>
      <c r="H66" s="954">
        <f t="shared" si="11"/>
        <v>340677.851089936</v>
      </c>
      <c r="I66" s="979">
        <v>0</v>
      </c>
    </row>
    <row r="67" spans="1:9">
      <c r="A67" s="952" t="s">
        <v>54</v>
      </c>
      <c r="B67" s="911">
        <f t="shared" si="8"/>
        <v>71152685.7033669</v>
      </c>
      <c r="C67" s="962">
        <v>4824463.07611</v>
      </c>
      <c r="D67" s="962">
        <v>5046488.93665998</v>
      </c>
      <c r="E67" s="962">
        <v>286834.153699988</v>
      </c>
      <c r="F67" s="954">
        <f t="shared" si="9"/>
        <v>5333323.09035997</v>
      </c>
      <c r="G67" s="954">
        <f t="shared" si="10"/>
        <v>-222025.860549979</v>
      </c>
      <c r="H67" s="954">
        <f t="shared" si="11"/>
        <v>-508860.014249967</v>
      </c>
      <c r="I67" s="979">
        <v>0</v>
      </c>
    </row>
    <row r="68" spans="1:9">
      <c r="A68" s="920" t="s">
        <v>55</v>
      </c>
      <c r="B68" s="911">
        <f t="shared" si="8"/>
        <v>71047596.7485969</v>
      </c>
      <c r="C68" s="958">
        <v>4902444.56209</v>
      </c>
      <c r="D68" s="958">
        <v>4759610.25273</v>
      </c>
      <c r="E68" s="958">
        <v>247923.264130021</v>
      </c>
      <c r="F68" s="954">
        <f t="shared" si="9"/>
        <v>5007533.51686003</v>
      </c>
      <c r="G68" s="954">
        <f t="shared" si="10"/>
        <v>142834.309359998</v>
      </c>
      <c r="H68" s="954">
        <f t="shared" si="11"/>
        <v>-105088.954770023</v>
      </c>
      <c r="I68" s="979">
        <v>0</v>
      </c>
    </row>
    <row r="69" spans="1:9">
      <c r="A69" s="952" t="s">
        <v>56</v>
      </c>
      <c r="B69" s="911">
        <f t="shared" si="8"/>
        <v>72031523.9620268</v>
      </c>
      <c r="C69" s="962">
        <v>5527305.94164</v>
      </c>
      <c r="D69" s="958">
        <v>4313656.50571004</v>
      </c>
      <c r="E69" s="958">
        <v>229722.222500114</v>
      </c>
      <c r="F69" s="954">
        <f t="shared" si="9"/>
        <v>4543378.72821015</v>
      </c>
      <c r="G69" s="954">
        <f t="shared" si="10"/>
        <v>1213649.43592996</v>
      </c>
      <c r="H69" s="954">
        <f t="shared" si="11"/>
        <v>983927.213429848</v>
      </c>
      <c r="I69" s="979">
        <v>0</v>
      </c>
    </row>
    <row r="70" spans="1:9">
      <c r="A70" s="952" t="s">
        <v>57</v>
      </c>
      <c r="B70" s="911">
        <f t="shared" si="8"/>
        <v>72848682.335741</v>
      </c>
      <c r="C70" s="962">
        <v>6347228.67571452</v>
      </c>
      <c r="D70" s="958">
        <v>5153618.08276985</v>
      </c>
      <c r="E70" s="958">
        <v>376452.219230404</v>
      </c>
      <c r="F70" s="954">
        <f t="shared" si="9"/>
        <v>5530070.30200025</v>
      </c>
      <c r="G70" s="954">
        <f t="shared" si="10"/>
        <v>1193610.59294467</v>
      </c>
      <c r="H70" s="954">
        <f t="shared" si="11"/>
        <v>817158.373714263</v>
      </c>
      <c r="I70" s="979">
        <v>0</v>
      </c>
    </row>
    <row r="71" ht="12" spans="1:9">
      <c r="A71" s="959" t="s">
        <v>871</v>
      </c>
      <c r="B71" s="960"/>
      <c r="C71" s="961"/>
      <c r="D71" s="961"/>
      <c r="E71" s="961"/>
      <c r="F71" s="961"/>
      <c r="G71" s="961"/>
      <c r="H71" s="961"/>
      <c r="I71" s="978"/>
    </row>
    <row r="72" ht="12"/>
    <row r="73" ht="12" spans="1:9">
      <c r="A73" s="932" t="s">
        <v>930</v>
      </c>
      <c r="B73" s="936"/>
      <c r="C73" s="936"/>
      <c r="D73" s="936"/>
      <c r="E73" s="936"/>
      <c r="F73" s="936"/>
      <c r="G73" s="936"/>
      <c r="H73" s="936"/>
      <c r="I73" s="972"/>
    </row>
    <row r="74" ht="12.75" customHeight="1" spans="1:9">
      <c r="A74" s="894">
        <v>2018</v>
      </c>
      <c r="B74" s="895" t="s">
        <v>898</v>
      </c>
      <c r="C74" s="895" t="s">
        <v>931</v>
      </c>
      <c r="D74" s="896" t="s">
        <v>932</v>
      </c>
      <c r="E74" s="896" t="s">
        <v>933</v>
      </c>
      <c r="F74" s="896" t="s">
        <v>902</v>
      </c>
      <c r="G74" s="896" t="s">
        <v>934</v>
      </c>
      <c r="H74" s="896" t="s">
        <v>935</v>
      </c>
      <c r="I74" s="964" t="s">
        <v>916</v>
      </c>
    </row>
    <row r="75" ht="12" spans="1:9">
      <c r="A75" s="897"/>
      <c r="B75" s="898"/>
      <c r="C75" s="899"/>
      <c r="D75" s="899"/>
      <c r="E75" s="899"/>
      <c r="F75" s="899"/>
      <c r="G75" s="899"/>
      <c r="H75" s="899"/>
      <c r="I75" s="966"/>
    </row>
    <row r="76" spans="1:9">
      <c r="A76" s="950"/>
      <c r="B76" s="951">
        <f>B70</f>
        <v>72848682.335741</v>
      </c>
      <c r="C76" s="902">
        <v>2</v>
      </c>
      <c r="D76" s="902">
        <v>5</v>
      </c>
      <c r="E76" s="902">
        <v>7</v>
      </c>
      <c r="F76" s="902" t="s">
        <v>906</v>
      </c>
      <c r="G76" s="902" t="s">
        <v>907</v>
      </c>
      <c r="H76" s="980"/>
      <c r="I76" s="975"/>
    </row>
    <row r="77" spans="1:9">
      <c r="A77" s="952" t="s">
        <v>46</v>
      </c>
      <c r="B77" s="913">
        <f t="shared" ref="B77:B88" si="12">B76+H77</f>
        <v>72669803.4657188</v>
      </c>
      <c r="C77" s="953">
        <v>5939299</v>
      </c>
      <c r="D77" s="981">
        <v>62279.9854515</v>
      </c>
      <c r="E77" s="981">
        <v>6055897.8845707</v>
      </c>
      <c r="F77" s="954">
        <f>D77+E77</f>
        <v>6118177.8700222</v>
      </c>
      <c r="G77" s="954">
        <f>C77-D77</f>
        <v>5877019.0145485</v>
      </c>
      <c r="H77" s="954">
        <f>C77-D77-E77</f>
        <v>-178878.870022202</v>
      </c>
      <c r="I77" s="979">
        <v>0</v>
      </c>
    </row>
    <row r="78" spans="1:9">
      <c r="A78" s="952" t="s">
        <v>47</v>
      </c>
      <c r="B78" s="911">
        <f t="shared" si="12"/>
        <v>72671708.8513207</v>
      </c>
      <c r="C78" s="921">
        <v>5685334</v>
      </c>
      <c r="D78" s="982">
        <v>3857605.4998839</v>
      </c>
      <c r="E78" s="982">
        <v>1825823.11451421</v>
      </c>
      <c r="F78" s="954">
        <f t="shared" ref="F78:F88" si="13">D78+E78</f>
        <v>5683428.61439811</v>
      </c>
      <c r="G78" s="954">
        <f t="shared" ref="G78:G88" si="14">C78-D78</f>
        <v>1827728.5001161</v>
      </c>
      <c r="H78" s="954">
        <f t="shared" ref="H78:H88" si="15">C78-D78-E78</f>
        <v>1905.38560189214</v>
      </c>
      <c r="I78" s="979">
        <v>0</v>
      </c>
    </row>
    <row r="79" spans="1:9">
      <c r="A79" s="952" t="s">
        <v>48</v>
      </c>
      <c r="B79" s="911">
        <f t="shared" si="12"/>
        <v>72336005.1808997</v>
      </c>
      <c r="C79" s="921">
        <v>5680352</v>
      </c>
      <c r="D79" s="982">
        <v>5325170.56648938</v>
      </c>
      <c r="E79" s="982">
        <v>690885.103931626</v>
      </c>
      <c r="F79" s="954">
        <f t="shared" si="13"/>
        <v>6016055.670421</v>
      </c>
      <c r="G79" s="954">
        <f t="shared" si="14"/>
        <v>355181.433510625</v>
      </c>
      <c r="H79" s="954">
        <f t="shared" si="15"/>
        <v>-335703.670421002</v>
      </c>
      <c r="I79" s="979">
        <v>0</v>
      </c>
    </row>
    <row r="80" spans="1:9">
      <c r="A80" s="952" t="s">
        <v>49</v>
      </c>
      <c r="B80" s="911">
        <f t="shared" si="12"/>
        <v>71388405.3967026</v>
      </c>
      <c r="C80" s="921">
        <v>4671224</v>
      </c>
      <c r="D80" s="982">
        <v>5191293.83716811</v>
      </c>
      <c r="E80" s="982">
        <v>427529.947029</v>
      </c>
      <c r="F80" s="954">
        <f t="shared" si="13"/>
        <v>5618823.78419711</v>
      </c>
      <c r="G80" s="954">
        <f t="shared" si="14"/>
        <v>-520069.837168107</v>
      </c>
      <c r="H80" s="954">
        <f t="shared" si="15"/>
        <v>-947599.784197107</v>
      </c>
      <c r="I80" s="979">
        <v>0</v>
      </c>
    </row>
    <row r="81" spans="1:9">
      <c r="A81" s="952" t="s">
        <v>50</v>
      </c>
      <c r="B81" s="911">
        <f t="shared" si="12"/>
        <v>70904608.8725266</v>
      </c>
      <c r="C81" s="912">
        <v>4731173.185304</v>
      </c>
      <c r="D81" s="982">
        <v>4839352.32004589</v>
      </c>
      <c r="E81" s="982">
        <v>375617.389434097</v>
      </c>
      <c r="F81" s="954">
        <f t="shared" si="13"/>
        <v>5214969.70947999</v>
      </c>
      <c r="G81" s="954">
        <f t="shared" si="14"/>
        <v>-108179.134741887</v>
      </c>
      <c r="H81" s="954">
        <f t="shared" si="15"/>
        <v>-483796.524175985</v>
      </c>
      <c r="I81" s="977">
        <v>0</v>
      </c>
    </row>
    <row r="82" spans="1:9">
      <c r="A82" s="952" t="s">
        <v>51</v>
      </c>
      <c r="B82" s="911">
        <f t="shared" si="12"/>
        <v>71142033.4672825</v>
      </c>
      <c r="C82" s="540">
        <v>4976161.389462</v>
      </c>
      <c r="D82" s="982">
        <v>4395221.10693591</v>
      </c>
      <c r="E82" s="982">
        <v>343515.687770201</v>
      </c>
      <c r="F82" s="954">
        <f t="shared" si="13"/>
        <v>4738736.79470611</v>
      </c>
      <c r="G82" s="954">
        <f t="shared" si="14"/>
        <v>580940.282526094</v>
      </c>
      <c r="H82" s="954">
        <f t="shared" si="15"/>
        <v>237424.594755894</v>
      </c>
      <c r="I82" s="979">
        <v>0</v>
      </c>
    </row>
    <row r="83" spans="1:9">
      <c r="A83" s="952" t="s">
        <v>52</v>
      </c>
      <c r="B83" s="911">
        <f t="shared" si="12"/>
        <v>71320916.5338735</v>
      </c>
      <c r="C83" s="962">
        <v>5403874</v>
      </c>
      <c r="D83" s="982">
        <v>4895796.091531</v>
      </c>
      <c r="E83" s="982">
        <v>329194.841878001</v>
      </c>
      <c r="F83" s="954">
        <f t="shared" si="13"/>
        <v>5224990.933409</v>
      </c>
      <c r="G83" s="954">
        <f t="shared" si="14"/>
        <v>508077.908468999</v>
      </c>
      <c r="H83" s="954">
        <f t="shared" si="15"/>
        <v>178883.066590998</v>
      </c>
      <c r="I83" s="979">
        <v>0</v>
      </c>
    </row>
    <row r="84" spans="1:9">
      <c r="A84" s="952" t="s">
        <v>53</v>
      </c>
      <c r="B84" s="911">
        <f t="shared" si="12"/>
        <v>71608055.3492425</v>
      </c>
      <c r="C84" s="962">
        <v>5805751</v>
      </c>
      <c r="D84" s="982">
        <v>5141751.27968671</v>
      </c>
      <c r="E84" s="982">
        <v>376860.904944301</v>
      </c>
      <c r="F84" s="954">
        <f t="shared" si="13"/>
        <v>5518612.18463101</v>
      </c>
      <c r="G84" s="954">
        <f t="shared" si="14"/>
        <v>663999.720313292</v>
      </c>
      <c r="H84" s="954">
        <f t="shared" si="15"/>
        <v>287138.815368991</v>
      </c>
      <c r="I84" s="979">
        <v>0</v>
      </c>
    </row>
    <row r="85" spans="1:9">
      <c r="A85" s="952" t="s">
        <v>54</v>
      </c>
      <c r="B85" s="911">
        <f t="shared" si="12"/>
        <v>71254994.7610525</v>
      </c>
      <c r="C85" s="962">
        <v>5047858.63759001</v>
      </c>
      <c r="D85" s="982">
        <v>5088650.13461981</v>
      </c>
      <c r="E85" s="982">
        <v>312269.091160199</v>
      </c>
      <c r="F85" s="954">
        <f t="shared" si="13"/>
        <v>5400919.22578001</v>
      </c>
      <c r="G85" s="954">
        <f t="shared" si="14"/>
        <v>-40791.4970297962</v>
      </c>
      <c r="H85" s="954">
        <f t="shared" si="15"/>
        <v>-353060.588189995</v>
      </c>
      <c r="I85" s="979">
        <v>0</v>
      </c>
    </row>
    <row r="86" spans="1:9">
      <c r="A86" s="920" t="s">
        <v>55</v>
      </c>
      <c r="B86" s="911">
        <f t="shared" si="12"/>
        <v>70741012.3335613</v>
      </c>
      <c r="C86" s="962">
        <v>4975892.92006078</v>
      </c>
      <c r="D86" s="982">
        <v>5162026.40206518</v>
      </c>
      <c r="E86" s="982">
        <v>327848.945486804</v>
      </c>
      <c r="F86" s="954">
        <f t="shared" si="13"/>
        <v>5489875.34755198</v>
      </c>
      <c r="G86" s="954">
        <f t="shared" si="14"/>
        <v>-186133.482004397</v>
      </c>
      <c r="H86" s="954">
        <f t="shared" si="15"/>
        <v>-513982.427491201</v>
      </c>
      <c r="I86" s="979">
        <v>0</v>
      </c>
    </row>
    <row r="87" spans="1:9">
      <c r="A87" s="952" t="s">
        <v>56</v>
      </c>
      <c r="B87" s="911">
        <f t="shared" si="12"/>
        <v>71270659.2010233</v>
      </c>
      <c r="C87" s="962">
        <v>5318349.98568501</v>
      </c>
      <c r="D87" s="982">
        <v>4317123.56773172</v>
      </c>
      <c r="E87" s="982">
        <v>471579.550491299</v>
      </c>
      <c r="F87" s="954">
        <f t="shared" si="13"/>
        <v>4788703.11822302</v>
      </c>
      <c r="G87" s="954">
        <f t="shared" si="14"/>
        <v>1001226.41795329</v>
      </c>
      <c r="H87" s="954">
        <f t="shared" si="15"/>
        <v>529646.867461991</v>
      </c>
      <c r="I87" s="979">
        <v>0</v>
      </c>
    </row>
    <row r="88" spans="1:9">
      <c r="A88" s="952" t="s">
        <v>57</v>
      </c>
      <c r="B88" s="911">
        <f t="shared" si="12"/>
        <v>71896707.2500006</v>
      </c>
      <c r="C88" s="962">
        <v>6625288.898328</v>
      </c>
      <c r="D88" s="982">
        <v>5579121.21601471</v>
      </c>
      <c r="E88" s="982">
        <v>420119.633336</v>
      </c>
      <c r="F88" s="954">
        <f t="shared" si="13"/>
        <v>5999240.84935071</v>
      </c>
      <c r="G88" s="954">
        <f t="shared" si="14"/>
        <v>1046167.68231329</v>
      </c>
      <c r="H88" s="954">
        <f t="shared" si="15"/>
        <v>626048.048977293</v>
      </c>
      <c r="I88" s="979">
        <v>0</v>
      </c>
    </row>
    <row r="89" ht="12" spans="1:9">
      <c r="A89" s="959" t="s">
        <v>871</v>
      </c>
      <c r="B89" s="960"/>
      <c r="C89" s="961"/>
      <c r="D89" s="961"/>
      <c r="E89" s="961"/>
      <c r="F89" s="961"/>
      <c r="G89" s="961"/>
      <c r="H89" s="961"/>
      <c r="I89" s="978"/>
    </row>
    <row r="91" ht="12" spans="8:9">
      <c r="H91" s="983"/>
      <c r="I91" s="994"/>
    </row>
    <row r="92" ht="12" spans="1:9">
      <c r="A92" s="932" t="s">
        <v>936</v>
      </c>
      <c r="B92" s="936"/>
      <c r="C92" s="936"/>
      <c r="D92" s="936"/>
      <c r="E92" s="936"/>
      <c r="F92" s="936"/>
      <c r="G92" s="936"/>
      <c r="H92" s="936"/>
      <c r="I92" s="972"/>
    </row>
    <row r="93" ht="12.75" customHeight="1" spans="1:9">
      <c r="A93" s="894">
        <v>2019</v>
      </c>
      <c r="B93" s="895" t="s">
        <v>898</v>
      </c>
      <c r="C93" s="895" t="s">
        <v>937</v>
      </c>
      <c r="D93" s="896" t="s">
        <v>938</v>
      </c>
      <c r="E93" s="896" t="s">
        <v>939</v>
      </c>
      <c r="F93" s="896" t="s">
        <v>902</v>
      </c>
      <c r="G93" s="896" t="s">
        <v>940</v>
      </c>
      <c r="H93" s="896" t="s">
        <v>941</v>
      </c>
      <c r="I93" s="964" t="s">
        <v>916</v>
      </c>
    </row>
    <row r="94" ht="12" spans="1:9">
      <c r="A94" s="897"/>
      <c r="B94" s="898"/>
      <c r="C94" s="899"/>
      <c r="D94" s="899"/>
      <c r="E94" s="899"/>
      <c r="F94" s="899"/>
      <c r="G94" s="899"/>
      <c r="H94" s="899"/>
      <c r="I94" s="966"/>
    </row>
    <row r="95" spans="1:9">
      <c r="A95" s="950"/>
      <c r="B95" s="911">
        <v>71896707.2500006</v>
      </c>
      <c r="C95" s="902">
        <v>2</v>
      </c>
      <c r="D95" s="902">
        <v>5</v>
      </c>
      <c r="E95" s="902">
        <v>7</v>
      </c>
      <c r="F95" s="902" t="s">
        <v>906</v>
      </c>
      <c r="G95" s="902" t="s">
        <v>907</v>
      </c>
      <c r="H95" s="980"/>
      <c r="I95" s="975"/>
    </row>
    <row r="96" spans="1:9">
      <c r="A96" s="952" t="s">
        <v>46</v>
      </c>
      <c r="B96" s="913">
        <f t="shared" ref="B96:B107" si="16">B95+H96</f>
        <v>72594758.3312885</v>
      </c>
      <c r="C96" s="540">
        <v>6710113.95863</v>
      </c>
      <c r="D96" s="984">
        <v>11907.65276</v>
      </c>
      <c r="E96" s="540">
        <v>6000155.22458212</v>
      </c>
      <c r="F96" s="954">
        <f>D96+E96</f>
        <v>6012062.87734212</v>
      </c>
      <c r="G96" s="954">
        <f>C96-D96</f>
        <v>6698206.30587</v>
      </c>
      <c r="H96" s="954">
        <f>C96-D96-E96</f>
        <v>698051.081287882</v>
      </c>
      <c r="I96" s="979">
        <v>0</v>
      </c>
    </row>
    <row r="97" spans="1:9">
      <c r="A97" s="952" t="s">
        <v>47</v>
      </c>
      <c r="B97" s="911">
        <f t="shared" si="16"/>
        <v>72200340.0843885</v>
      </c>
      <c r="C97" s="540">
        <v>5819929.301358</v>
      </c>
      <c r="D97" s="540">
        <v>4371736.3295</v>
      </c>
      <c r="E97" s="540">
        <v>1842611.218758</v>
      </c>
      <c r="F97" s="954">
        <f t="shared" ref="F97:F107" si="17">D97+E97</f>
        <v>6214347.548258</v>
      </c>
      <c r="G97" s="954">
        <f t="shared" ref="G97:G107" si="18">C97-D97</f>
        <v>1448192.971858</v>
      </c>
      <c r="H97" s="954">
        <f t="shared" ref="H97:H107" si="19">C97-D97-E97</f>
        <v>-394418.246900002</v>
      </c>
      <c r="I97" s="979">
        <v>0</v>
      </c>
    </row>
    <row r="98" spans="1:9">
      <c r="A98" s="952" t="s">
        <v>48</v>
      </c>
      <c r="B98" s="911">
        <f t="shared" si="16"/>
        <v>71887839.9944737</v>
      </c>
      <c r="C98" s="540">
        <v>5496920.219824</v>
      </c>
      <c r="D98" s="984">
        <v>5066375.560702</v>
      </c>
      <c r="E98" s="984">
        <v>743044.749036801</v>
      </c>
      <c r="F98" s="954">
        <f t="shared" si="17"/>
        <v>5809420.3097388</v>
      </c>
      <c r="G98" s="954">
        <f t="shared" si="18"/>
        <v>430544.659122001</v>
      </c>
      <c r="H98" s="954">
        <f t="shared" si="19"/>
        <v>-312500.0899148</v>
      </c>
      <c r="I98" s="979">
        <v>0</v>
      </c>
    </row>
    <row r="99" spans="1:9">
      <c r="A99" s="952" t="s">
        <v>49</v>
      </c>
      <c r="B99" s="911">
        <f t="shared" si="16"/>
        <v>71416559.1291948</v>
      </c>
      <c r="C99" s="540">
        <v>5155721.926522</v>
      </c>
      <c r="D99" s="540">
        <v>5183085.57285399</v>
      </c>
      <c r="E99" s="984">
        <v>443917.218946902</v>
      </c>
      <c r="F99" s="954">
        <f t="shared" si="17"/>
        <v>5627002.79180089</v>
      </c>
      <c r="G99" s="954">
        <f t="shared" si="18"/>
        <v>-27363.6463319864</v>
      </c>
      <c r="H99" s="954">
        <f t="shared" si="19"/>
        <v>-471280.865278888</v>
      </c>
      <c r="I99" s="979">
        <v>0</v>
      </c>
    </row>
    <row r="100" spans="1:9">
      <c r="A100" s="952" t="s">
        <v>50</v>
      </c>
      <c r="B100" s="911">
        <f t="shared" si="16"/>
        <v>71210144.1291948</v>
      </c>
      <c r="C100" s="912">
        <v>5075626</v>
      </c>
      <c r="D100" s="985">
        <v>4909283</v>
      </c>
      <c r="E100" s="985">
        <v>372758</v>
      </c>
      <c r="F100" s="954">
        <f t="shared" si="17"/>
        <v>5282041</v>
      </c>
      <c r="G100" s="954">
        <f t="shared" si="18"/>
        <v>166343</v>
      </c>
      <c r="H100" s="954">
        <f t="shared" si="19"/>
        <v>-206415</v>
      </c>
      <c r="I100" s="977">
        <v>0</v>
      </c>
    </row>
    <row r="101" spans="1:9">
      <c r="A101" s="952" t="s">
        <v>51</v>
      </c>
      <c r="B101" s="911">
        <f t="shared" si="16"/>
        <v>71763430.1291948</v>
      </c>
      <c r="C101" s="540">
        <v>5324553</v>
      </c>
      <c r="D101" s="985">
        <v>4464984</v>
      </c>
      <c r="E101" s="985">
        <v>306283</v>
      </c>
      <c r="F101" s="954">
        <f t="shared" si="17"/>
        <v>4771267</v>
      </c>
      <c r="G101" s="954">
        <f t="shared" si="18"/>
        <v>859569</v>
      </c>
      <c r="H101" s="954">
        <f t="shared" si="19"/>
        <v>553286</v>
      </c>
      <c r="I101" s="979">
        <v>0</v>
      </c>
    </row>
    <row r="102" spans="1:9">
      <c r="A102" s="952" t="s">
        <v>52</v>
      </c>
      <c r="B102" s="911">
        <f t="shared" si="16"/>
        <v>71886698.1291948</v>
      </c>
      <c r="C102" s="540">
        <v>5684531</v>
      </c>
      <c r="D102" s="985">
        <v>5061596</v>
      </c>
      <c r="E102" s="985">
        <v>499667</v>
      </c>
      <c r="F102" s="954">
        <f t="shared" si="17"/>
        <v>5561263</v>
      </c>
      <c r="G102" s="954">
        <f t="shared" si="18"/>
        <v>622935</v>
      </c>
      <c r="H102" s="954">
        <f t="shared" si="19"/>
        <v>123268</v>
      </c>
      <c r="I102" s="979">
        <v>0</v>
      </c>
    </row>
    <row r="103" spans="1:9">
      <c r="A103" s="952" t="s">
        <v>53</v>
      </c>
      <c r="B103" s="911">
        <f t="shared" si="16"/>
        <v>72343495.9268869</v>
      </c>
      <c r="C103" s="540">
        <v>6100923.543438</v>
      </c>
      <c r="D103" s="540">
        <v>5315416.57927201</v>
      </c>
      <c r="E103" s="540">
        <v>328709.166473899</v>
      </c>
      <c r="F103" s="954">
        <f t="shared" si="17"/>
        <v>5644125.7457459</v>
      </c>
      <c r="G103" s="954">
        <f t="shared" si="18"/>
        <v>785506.964165989</v>
      </c>
      <c r="H103" s="954">
        <f t="shared" si="19"/>
        <v>456797.79769209</v>
      </c>
      <c r="I103" s="979">
        <v>0</v>
      </c>
    </row>
    <row r="104" spans="1:9">
      <c r="A104" s="952" t="s">
        <v>54</v>
      </c>
      <c r="B104" s="911">
        <f t="shared" si="16"/>
        <v>71822037.5836019</v>
      </c>
      <c r="C104" s="986">
        <v>5207416.855498</v>
      </c>
      <c r="D104" s="986">
        <v>5446624.78574999</v>
      </c>
      <c r="E104" s="986">
        <v>282250.413033001</v>
      </c>
      <c r="F104" s="954">
        <f t="shared" si="17"/>
        <v>5728875.19878299</v>
      </c>
      <c r="G104" s="954">
        <f t="shared" si="18"/>
        <v>-239207.930251986</v>
      </c>
      <c r="H104" s="954">
        <f t="shared" si="19"/>
        <v>-521458.343284987</v>
      </c>
      <c r="I104" s="979">
        <v>0</v>
      </c>
    </row>
    <row r="105" spans="1:9">
      <c r="A105" s="920" t="s">
        <v>55</v>
      </c>
      <c r="B105" s="911">
        <f t="shared" si="16"/>
        <v>71361842.5836019</v>
      </c>
      <c r="C105" s="987">
        <v>4992973</v>
      </c>
      <c r="D105" s="988">
        <v>5051814</v>
      </c>
      <c r="E105" s="987">
        <v>401354</v>
      </c>
      <c r="F105" s="954">
        <f>C105+E105</f>
        <v>5394327</v>
      </c>
      <c r="G105" s="954">
        <f t="shared" si="18"/>
        <v>-58841</v>
      </c>
      <c r="H105" s="954">
        <f t="shared" si="19"/>
        <v>-460195</v>
      </c>
      <c r="I105" s="979">
        <v>0</v>
      </c>
    </row>
    <row r="106" spans="1:9">
      <c r="A106" s="952" t="s">
        <v>56</v>
      </c>
      <c r="B106" s="911">
        <f t="shared" si="16"/>
        <v>72178115.7139151</v>
      </c>
      <c r="C106" s="540">
        <v>5292443.364</v>
      </c>
      <c r="D106" s="540">
        <v>4247863.32046001</v>
      </c>
      <c r="E106" s="984">
        <v>228306.913226802</v>
      </c>
      <c r="F106" s="954">
        <f t="shared" si="17"/>
        <v>4476170.23368681</v>
      </c>
      <c r="G106" s="954">
        <f t="shared" si="18"/>
        <v>1044580.04353999</v>
      </c>
      <c r="H106" s="954">
        <f t="shared" si="19"/>
        <v>816273.130313192</v>
      </c>
      <c r="I106" s="979">
        <v>0</v>
      </c>
    </row>
    <row r="107" spans="1:9">
      <c r="A107" s="952" t="s">
        <v>57</v>
      </c>
      <c r="B107" s="911">
        <f t="shared" si="16"/>
        <v>72573674.9116501</v>
      </c>
      <c r="C107" s="912">
        <v>6251767.33500001</v>
      </c>
      <c r="D107" s="912">
        <v>5518117.911774</v>
      </c>
      <c r="E107" s="912">
        <v>338090.225490998</v>
      </c>
      <c r="F107" s="954">
        <f t="shared" si="17"/>
        <v>5856208.137265</v>
      </c>
      <c r="G107" s="954">
        <f t="shared" si="18"/>
        <v>733649.423226006</v>
      </c>
      <c r="H107" s="954">
        <f t="shared" si="19"/>
        <v>395559.197735008</v>
      </c>
      <c r="I107" s="979">
        <v>0</v>
      </c>
    </row>
    <row r="108" ht="12" spans="1:9">
      <c r="A108" s="959" t="s">
        <v>871</v>
      </c>
      <c r="B108" s="960"/>
      <c r="C108" s="961"/>
      <c r="D108" s="961"/>
      <c r="E108" s="961"/>
      <c r="F108" s="961"/>
      <c r="G108" s="961"/>
      <c r="H108" s="961"/>
      <c r="I108" s="978"/>
    </row>
    <row r="110" ht="12"/>
    <row r="111" ht="12" spans="1:9">
      <c r="A111" s="932" t="s">
        <v>942</v>
      </c>
      <c r="B111" s="936"/>
      <c r="C111" s="936"/>
      <c r="D111" s="936"/>
      <c r="E111" s="936"/>
      <c r="F111" s="936"/>
      <c r="G111" s="936"/>
      <c r="H111" s="936"/>
      <c r="I111" s="972"/>
    </row>
    <row r="112" ht="12.75" customHeight="1" spans="1:9">
      <c r="A112" s="894">
        <v>2020</v>
      </c>
      <c r="B112" s="895" t="s">
        <v>898</v>
      </c>
      <c r="C112" s="895" t="s">
        <v>943</v>
      </c>
      <c r="D112" s="896" t="s">
        <v>944</v>
      </c>
      <c r="E112" s="896" t="s">
        <v>945</v>
      </c>
      <c r="F112" s="896" t="s">
        <v>902</v>
      </c>
      <c r="G112" s="896" t="s">
        <v>946</v>
      </c>
      <c r="H112" s="896" t="s">
        <v>947</v>
      </c>
      <c r="I112" s="964" t="s">
        <v>916</v>
      </c>
    </row>
    <row r="113" ht="12" spans="1:9">
      <c r="A113" s="897"/>
      <c r="B113" s="898"/>
      <c r="C113" s="899"/>
      <c r="D113" s="899"/>
      <c r="E113" s="899"/>
      <c r="F113" s="899"/>
      <c r="G113" s="899"/>
      <c r="H113" s="899"/>
      <c r="I113" s="966"/>
    </row>
    <row r="114" spans="1:9">
      <c r="A114" s="950"/>
      <c r="B114" s="911">
        <v>72573657</v>
      </c>
      <c r="C114" s="902">
        <v>2</v>
      </c>
      <c r="D114" s="902">
        <v>5</v>
      </c>
      <c r="E114" s="902">
        <v>7</v>
      </c>
      <c r="F114" s="902" t="s">
        <v>906</v>
      </c>
      <c r="G114" s="902" t="s">
        <v>907</v>
      </c>
      <c r="H114" s="980"/>
      <c r="I114" s="975"/>
    </row>
    <row r="115" spans="1:9">
      <c r="A115" s="952" t="s">
        <v>46</v>
      </c>
      <c r="B115" s="913">
        <f t="shared" ref="B115:B126" si="20">B114+H115</f>
        <v>73370006.045706</v>
      </c>
      <c r="C115" s="955">
        <v>6508770.433</v>
      </c>
      <c r="D115" s="955">
        <v>16408.511884</v>
      </c>
      <c r="E115" s="955">
        <v>5696012.87540999</v>
      </c>
      <c r="F115" s="954">
        <f>D115+E115</f>
        <v>5712421.38729399</v>
      </c>
      <c r="G115" s="954">
        <f>C115-D115</f>
        <v>6492361.921116</v>
      </c>
      <c r="H115" s="954">
        <f>C115-D115-E115</f>
        <v>796349.045706009</v>
      </c>
      <c r="I115" s="979">
        <v>0</v>
      </c>
    </row>
    <row r="116" spans="1:9">
      <c r="A116" s="952" t="s">
        <v>47</v>
      </c>
      <c r="B116" s="911">
        <f t="shared" si="20"/>
        <v>73517038.790296</v>
      </c>
      <c r="C116" s="921">
        <v>6106516.391</v>
      </c>
      <c r="D116" s="989">
        <v>4215767.289936</v>
      </c>
      <c r="E116" s="989">
        <v>1743716.35647401</v>
      </c>
      <c r="F116" s="954">
        <f t="shared" ref="F116:F123" si="21">D116+E116</f>
        <v>5959483.64641001</v>
      </c>
      <c r="G116" s="954">
        <f t="shared" ref="G116:G126" si="22">C116-D116</f>
        <v>1890749.101064</v>
      </c>
      <c r="H116" s="954">
        <f t="shared" ref="H116:H126" si="23">C116-D116-E116</f>
        <v>147032.744589993</v>
      </c>
      <c r="I116" s="979">
        <v>0</v>
      </c>
    </row>
    <row r="117" spans="1:9">
      <c r="A117" s="952" t="s">
        <v>48</v>
      </c>
      <c r="B117" s="911">
        <f t="shared" si="20"/>
        <v>73916688.4810501</v>
      </c>
      <c r="C117" s="921">
        <v>5129481.053</v>
      </c>
      <c r="D117" s="921">
        <v>4299340.910564</v>
      </c>
      <c r="E117" s="921">
        <v>430490.451681901</v>
      </c>
      <c r="F117" s="954">
        <f t="shared" si="21"/>
        <v>4729831.3622459</v>
      </c>
      <c r="G117" s="954">
        <f t="shared" si="22"/>
        <v>830140.142436001</v>
      </c>
      <c r="H117" s="954">
        <f t="shared" si="23"/>
        <v>399649.690754101</v>
      </c>
      <c r="I117" s="979">
        <v>0</v>
      </c>
    </row>
    <row r="118" spans="1:9">
      <c r="A118" s="952" t="s">
        <v>49</v>
      </c>
      <c r="B118" s="911">
        <f t="shared" si="20"/>
        <v>73467700.5886581</v>
      </c>
      <c r="C118" s="921">
        <v>5029218.604</v>
      </c>
      <c r="D118" s="989">
        <v>5202265.622894</v>
      </c>
      <c r="E118" s="989">
        <v>275940.873497999</v>
      </c>
      <c r="F118" s="954">
        <f t="shared" si="21"/>
        <v>5478206.496392</v>
      </c>
      <c r="G118" s="954">
        <f t="shared" si="22"/>
        <v>-173047.018893996</v>
      </c>
      <c r="H118" s="954">
        <f t="shared" si="23"/>
        <v>-448987.892391996</v>
      </c>
      <c r="I118" s="979">
        <v>0</v>
      </c>
    </row>
    <row r="119" spans="1:9">
      <c r="A119" s="952" t="s">
        <v>50</v>
      </c>
      <c r="B119" s="911">
        <f t="shared" si="20"/>
        <v>73234253.2020741</v>
      </c>
      <c r="C119" s="990">
        <v>4885187.448</v>
      </c>
      <c r="D119" s="991">
        <v>4856458.496524</v>
      </c>
      <c r="E119" s="991">
        <v>262176.338060001</v>
      </c>
      <c r="F119" s="954">
        <f t="shared" si="21"/>
        <v>5118634.834584</v>
      </c>
      <c r="G119" s="954">
        <f t="shared" si="22"/>
        <v>28728.9514759984</v>
      </c>
      <c r="H119" s="954">
        <f t="shared" si="23"/>
        <v>-233447.386584003</v>
      </c>
      <c r="I119" s="977">
        <v>0</v>
      </c>
    </row>
    <row r="120" spans="1:9">
      <c r="A120" s="952" t="s">
        <v>51</v>
      </c>
      <c r="B120" s="911">
        <f t="shared" si="20"/>
        <v>73005446.06859</v>
      </c>
      <c r="C120" s="990">
        <v>4763565.197</v>
      </c>
      <c r="D120" s="991">
        <v>4633611.225608</v>
      </c>
      <c r="E120" s="991">
        <v>358761.104876103</v>
      </c>
      <c r="F120" s="954">
        <f t="shared" si="21"/>
        <v>4992372.3304841</v>
      </c>
      <c r="G120" s="954">
        <f t="shared" si="22"/>
        <v>129953.971392002</v>
      </c>
      <c r="H120" s="954">
        <f t="shared" si="23"/>
        <v>-228807.133484101</v>
      </c>
      <c r="I120" s="979">
        <v>0</v>
      </c>
    </row>
    <row r="121" spans="1:9">
      <c r="A121" s="952" t="s">
        <v>52</v>
      </c>
      <c r="B121" s="911">
        <f t="shared" si="20"/>
        <v>73865820.146507</v>
      </c>
      <c r="C121" s="992">
        <v>5588061</v>
      </c>
      <c r="D121" s="962">
        <v>4444693.922083</v>
      </c>
      <c r="E121" s="962">
        <v>282993</v>
      </c>
      <c r="F121" s="954">
        <f t="shared" si="21"/>
        <v>4727686.922083</v>
      </c>
      <c r="G121" s="954">
        <f t="shared" si="22"/>
        <v>1143367.077917</v>
      </c>
      <c r="H121" s="954">
        <f t="shared" si="23"/>
        <v>860374.077916998</v>
      </c>
      <c r="I121" s="979">
        <v>0</v>
      </c>
    </row>
    <row r="122" spans="1:9">
      <c r="A122" s="952" t="s">
        <v>53</v>
      </c>
      <c r="B122" s="911">
        <f t="shared" si="20"/>
        <v>74144785.8864512</v>
      </c>
      <c r="C122" s="992">
        <v>5606759.796</v>
      </c>
      <c r="D122" s="962">
        <v>5058891.552502</v>
      </c>
      <c r="E122" s="962">
        <v>268902.503553798</v>
      </c>
      <c r="F122" s="954">
        <f t="shared" si="21"/>
        <v>5327794.0560558</v>
      </c>
      <c r="G122" s="954">
        <f t="shared" si="22"/>
        <v>547868.243498005</v>
      </c>
      <c r="H122" s="954">
        <f t="shared" si="23"/>
        <v>278965.739944207</v>
      </c>
      <c r="I122" s="979">
        <v>0</v>
      </c>
    </row>
    <row r="123" spans="1:9">
      <c r="A123" s="952" t="s">
        <v>54</v>
      </c>
      <c r="B123" s="911">
        <f t="shared" si="20"/>
        <v>74000808.8150103</v>
      </c>
      <c r="C123" s="993">
        <v>5327559.109</v>
      </c>
      <c r="D123" s="993">
        <v>5096601.64755</v>
      </c>
      <c r="E123" s="993">
        <v>374934.532890897</v>
      </c>
      <c r="F123" s="954">
        <f t="shared" si="21"/>
        <v>5471536.1804409</v>
      </c>
      <c r="G123" s="954">
        <f t="shared" si="22"/>
        <v>230957.461449996</v>
      </c>
      <c r="H123" s="954">
        <f t="shared" si="23"/>
        <v>-143977.071440902</v>
      </c>
      <c r="I123" s="979">
        <v>0</v>
      </c>
    </row>
    <row r="124" spans="1:9">
      <c r="A124" s="920" t="s">
        <v>55</v>
      </c>
      <c r="B124" s="911">
        <f t="shared" si="20"/>
        <v>73790738.4910553</v>
      </c>
      <c r="C124" s="993">
        <v>5174313.632</v>
      </c>
      <c r="D124" s="993">
        <v>5025381.873101</v>
      </c>
      <c r="E124" s="993">
        <v>359002.082854003</v>
      </c>
      <c r="F124" s="954">
        <f>C124+E124</f>
        <v>5533315.714854</v>
      </c>
      <c r="G124" s="954">
        <f t="shared" si="22"/>
        <v>148931.758899003</v>
      </c>
      <c r="H124" s="954">
        <f t="shared" si="23"/>
        <v>-210070.323954999</v>
      </c>
      <c r="I124" s="979">
        <v>0</v>
      </c>
    </row>
    <row r="125" spans="1:9">
      <c r="A125" s="952" t="s">
        <v>56</v>
      </c>
      <c r="B125" s="911">
        <f t="shared" si="20"/>
        <v>74671973.8330803</v>
      </c>
      <c r="C125" s="993">
        <v>5615129.237</v>
      </c>
      <c r="D125" s="993">
        <v>4483129.53043701</v>
      </c>
      <c r="E125" s="993">
        <v>250764.364538001</v>
      </c>
      <c r="F125" s="954">
        <f>D125+E125</f>
        <v>4733893.89497501</v>
      </c>
      <c r="G125" s="954">
        <f t="shared" si="22"/>
        <v>1131999.706563</v>
      </c>
      <c r="H125" s="954">
        <f t="shared" si="23"/>
        <v>881235.342024995</v>
      </c>
      <c r="I125" s="979">
        <v>0</v>
      </c>
    </row>
    <row r="126" spans="1:9">
      <c r="A126" s="952" t="s">
        <v>57</v>
      </c>
      <c r="B126" s="911">
        <f t="shared" si="20"/>
        <v>75609638.7417853</v>
      </c>
      <c r="C126" s="993">
        <v>6641070.99299999</v>
      </c>
      <c r="D126" s="993">
        <v>5412844.670286</v>
      </c>
      <c r="E126" s="993">
        <v>290561.414008999</v>
      </c>
      <c r="F126" s="954">
        <f>D126+E126</f>
        <v>5703406.084295</v>
      </c>
      <c r="G126" s="954">
        <f t="shared" si="22"/>
        <v>1228226.32271399</v>
      </c>
      <c r="H126" s="954">
        <f t="shared" si="23"/>
        <v>937664.908704994</v>
      </c>
      <c r="I126" s="979">
        <v>0</v>
      </c>
    </row>
    <row r="127" ht="12" spans="1:9">
      <c r="A127" s="959" t="s">
        <v>871</v>
      </c>
      <c r="B127" s="960"/>
      <c r="C127" s="961"/>
      <c r="D127" s="961"/>
      <c r="E127" s="961"/>
      <c r="F127" s="961"/>
      <c r="G127" s="961"/>
      <c r="H127" s="961"/>
      <c r="I127" s="978"/>
    </row>
    <row r="129" ht="12"/>
    <row r="130" ht="12" spans="1:9">
      <c r="A130" s="932" t="s">
        <v>948</v>
      </c>
      <c r="B130" s="936"/>
      <c r="C130" s="936"/>
      <c r="D130" s="936"/>
      <c r="E130" s="936"/>
      <c r="F130" s="936"/>
      <c r="G130" s="936"/>
      <c r="H130" s="936"/>
      <c r="I130" s="972"/>
    </row>
    <row r="131" ht="12.75" customHeight="1" spans="1:9">
      <c r="A131" s="894">
        <v>2021</v>
      </c>
      <c r="B131" s="895" t="s">
        <v>898</v>
      </c>
      <c r="C131" s="895" t="s">
        <v>949</v>
      </c>
      <c r="D131" s="896" t="s">
        <v>950</v>
      </c>
      <c r="E131" s="896" t="s">
        <v>951</v>
      </c>
      <c r="F131" s="896" t="s">
        <v>902</v>
      </c>
      <c r="G131" s="896" t="s">
        <v>952</v>
      </c>
      <c r="H131" s="896" t="s">
        <v>953</v>
      </c>
      <c r="I131" s="964" t="s">
        <v>916</v>
      </c>
    </row>
    <row r="132" ht="27" customHeight="1" spans="1:9">
      <c r="A132" s="897"/>
      <c r="B132" s="898"/>
      <c r="C132" s="899"/>
      <c r="D132" s="899"/>
      <c r="E132" s="899"/>
      <c r="F132" s="899"/>
      <c r="G132" s="899"/>
      <c r="H132" s="899"/>
      <c r="I132" s="966"/>
    </row>
    <row r="133" spans="1:9">
      <c r="A133" s="950"/>
      <c r="B133" s="911">
        <v>75609638.7417853</v>
      </c>
      <c r="C133" s="902">
        <v>2</v>
      </c>
      <c r="D133" s="902">
        <v>5</v>
      </c>
      <c r="E133" s="902">
        <v>7</v>
      </c>
      <c r="F133" s="902" t="s">
        <v>906</v>
      </c>
      <c r="G133" s="902" t="s">
        <v>907</v>
      </c>
      <c r="H133" s="980"/>
      <c r="I133" s="975"/>
    </row>
    <row r="134" spans="1:9">
      <c r="A134" s="952" t="s">
        <v>46</v>
      </c>
      <c r="B134" s="913">
        <f t="shared" ref="B134:B145" si="24">B133+H134</f>
        <v>76272476.5553483</v>
      </c>
      <c r="C134" s="540">
        <v>6400369.516</v>
      </c>
      <c r="D134" s="540">
        <v>19638.54361</v>
      </c>
      <c r="E134" s="540">
        <v>5717893.158827</v>
      </c>
      <c r="F134" s="954">
        <f t="shared" ref="F134:F145" si="25">D134+E134</f>
        <v>5737531.702437</v>
      </c>
      <c r="G134" s="954">
        <f t="shared" ref="G134:G145" si="26">C134-D134</f>
        <v>6380730.97239</v>
      </c>
      <c r="H134" s="954">
        <f t="shared" ref="H134:H145" si="27">C134-D134-E134</f>
        <v>662837.813562997</v>
      </c>
      <c r="I134" s="979">
        <v>0</v>
      </c>
    </row>
    <row r="135" spans="1:9">
      <c r="A135" s="952" t="s">
        <v>47</v>
      </c>
      <c r="B135" s="911">
        <f t="shared" si="24"/>
        <v>76826390.9138683</v>
      </c>
      <c r="C135" s="540">
        <v>6245452.75329</v>
      </c>
      <c r="D135" s="540">
        <v>3770254.273124</v>
      </c>
      <c r="E135" s="540">
        <v>1921284.121646</v>
      </c>
      <c r="F135" s="954">
        <f t="shared" si="25"/>
        <v>5691538.39477</v>
      </c>
      <c r="G135" s="954">
        <f t="shared" si="26"/>
        <v>2475198.480166</v>
      </c>
      <c r="H135" s="954">
        <f t="shared" si="27"/>
        <v>553914.358520001</v>
      </c>
      <c r="I135" s="979">
        <v>0</v>
      </c>
    </row>
    <row r="136" spans="1:9">
      <c r="A136" s="952" t="s">
        <v>48</v>
      </c>
      <c r="B136" s="911">
        <f t="shared" si="24"/>
        <v>76605802.8101054</v>
      </c>
      <c r="C136" s="540">
        <v>6158373.314</v>
      </c>
      <c r="D136" s="540">
        <v>5690523.895832</v>
      </c>
      <c r="E136" s="540">
        <v>688437.521930899</v>
      </c>
      <c r="F136" s="954">
        <f t="shared" si="25"/>
        <v>6378961.4177629</v>
      </c>
      <c r="G136" s="954">
        <f t="shared" si="26"/>
        <v>467849.418168001</v>
      </c>
      <c r="H136" s="954">
        <f t="shared" si="27"/>
        <v>-220588.103762899</v>
      </c>
      <c r="I136" s="979">
        <v>0</v>
      </c>
    </row>
    <row r="137" spans="1:9">
      <c r="A137" s="952" t="s">
        <v>49</v>
      </c>
      <c r="B137" s="911">
        <f t="shared" si="24"/>
        <v>76818750.2235734</v>
      </c>
      <c r="C137" s="540">
        <v>5817547.949</v>
      </c>
      <c r="D137" s="540">
        <v>5302815.809164</v>
      </c>
      <c r="E137" s="540">
        <v>301784.726368</v>
      </c>
      <c r="F137" s="954">
        <f t="shared" si="25"/>
        <v>5604600.53553199</v>
      </c>
      <c r="G137" s="954">
        <f t="shared" si="26"/>
        <v>514732.139836006</v>
      </c>
      <c r="H137" s="954">
        <f t="shared" si="27"/>
        <v>212947.413468006</v>
      </c>
      <c r="I137" s="979">
        <v>0</v>
      </c>
    </row>
    <row r="138" spans="1:9">
      <c r="A138" s="952" t="s">
        <v>50</v>
      </c>
      <c r="B138" s="911">
        <f t="shared" si="24"/>
        <v>76122769.7858705</v>
      </c>
      <c r="C138" s="912">
        <v>5190837.178828</v>
      </c>
      <c r="D138" s="912">
        <v>5558138.106528</v>
      </c>
      <c r="E138" s="912">
        <v>328679.5100029</v>
      </c>
      <c r="F138" s="954">
        <f t="shared" si="25"/>
        <v>5886817.6165309</v>
      </c>
      <c r="G138" s="954">
        <f t="shared" si="26"/>
        <v>-367300.927699996</v>
      </c>
      <c r="H138" s="954">
        <f t="shared" si="27"/>
        <v>-695980.437702896</v>
      </c>
      <c r="I138" s="977">
        <v>0</v>
      </c>
    </row>
    <row r="139" spans="1:9">
      <c r="A139" s="952" t="s">
        <v>51</v>
      </c>
      <c r="B139" s="911">
        <f t="shared" si="24"/>
        <v>75924650.5238648</v>
      </c>
      <c r="C139" s="912">
        <v>5548298.027</v>
      </c>
      <c r="D139" s="912">
        <v>5417458.02325601</v>
      </c>
      <c r="E139" s="912">
        <v>328959.2657497</v>
      </c>
      <c r="F139" s="954">
        <f t="shared" si="25"/>
        <v>5746417.28900571</v>
      </c>
      <c r="G139" s="954">
        <f t="shared" si="26"/>
        <v>130840.003743988</v>
      </c>
      <c r="H139" s="954">
        <f t="shared" si="27"/>
        <v>-198119.262005713</v>
      </c>
      <c r="I139" s="979">
        <v>0</v>
      </c>
    </row>
    <row r="140" spans="1:9">
      <c r="A140" s="952" t="s">
        <v>52</v>
      </c>
      <c r="B140" s="911">
        <f t="shared" si="24"/>
        <v>76924743.2036508</v>
      </c>
      <c r="C140" s="912">
        <v>6377974.33385</v>
      </c>
      <c r="D140" s="912">
        <v>5053269.81102</v>
      </c>
      <c r="E140" s="912">
        <v>324611.843044002</v>
      </c>
      <c r="F140" s="954">
        <f t="shared" si="25"/>
        <v>5377881.654064</v>
      </c>
      <c r="G140" s="954">
        <f t="shared" si="26"/>
        <v>1324704.52283001</v>
      </c>
      <c r="H140" s="954">
        <f t="shared" si="27"/>
        <v>1000092.679786</v>
      </c>
      <c r="I140" s="979">
        <v>0</v>
      </c>
    </row>
    <row r="141" spans="1:9">
      <c r="A141" s="952" t="s">
        <v>53</v>
      </c>
      <c r="B141" s="911">
        <f t="shared" si="24"/>
        <v>77478064.4021039</v>
      </c>
      <c r="C141" s="912">
        <v>6554951.568</v>
      </c>
      <c r="D141" s="912">
        <v>5648399.830138</v>
      </c>
      <c r="E141" s="912">
        <v>353230.5394089</v>
      </c>
      <c r="F141" s="954">
        <f t="shared" si="25"/>
        <v>6001630.3695469</v>
      </c>
      <c r="G141" s="954">
        <f t="shared" si="26"/>
        <v>906551.737861995</v>
      </c>
      <c r="H141" s="954">
        <f t="shared" si="27"/>
        <v>553321.198453095</v>
      </c>
      <c r="I141" s="979">
        <v>0</v>
      </c>
    </row>
    <row r="142" spans="1:9">
      <c r="A142" s="952" t="s">
        <v>54</v>
      </c>
      <c r="B142" s="911">
        <f t="shared" si="24"/>
        <v>76933232.6761811</v>
      </c>
      <c r="C142" s="995">
        <v>5401031.81199999</v>
      </c>
      <c r="D142" s="995">
        <v>5687761.54497399</v>
      </c>
      <c r="E142" s="995">
        <v>258101.9929488</v>
      </c>
      <c r="F142" s="954">
        <f t="shared" si="25"/>
        <v>5945863.53792279</v>
      </c>
      <c r="G142" s="954">
        <f t="shared" si="26"/>
        <v>-286729.732974</v>
      </c>
      <c r="H142" s="954">
        <f t="shared" si="27"/>
        <v>-544831.725922801</v>
      </c>
      <c r="I142" s="979">
        <v>0</v>
      </c>
    </row>
    <row r="143" spans="1:9">
      <c r="A143" s="920" t="s">
        <v>55</v>
      </c>
      <c r="B143" s="911">
        <f t="shared" si="24"/>
        <v>76284525.4915121</v>
      </c>
      <c r="C143" s="912">
        <v>5544031.630956</v>
      </c>
      <c r="D143" s="912">
        <v>5739825.83485001</v>
      </c>
      <c r="E143" s="912">
        <v>452912.980774999</v>
      </c>
      <c r="F143" s="954">
        <f t="shared" si="25"/>
        <v>6192738.81562501</v>
      </c>
      <c r="G143" s="954">
        <f t="shared" si="26"/>
        <v>-195794.203894012</v>
      </c>
      <c r="H143" s="954">
        <f t="shared" si="27"/>
        <v>-648707.18466901</v>
      </c>
      <c r="I143" s="979">
        <v>0</v>
      </c>
    </row>
    <row r="144" spans="1:9">
      <c r="A144" s="952" t="s">
        <v>56</v>
      </c>
      <c r="B144" s="911">
        <f t="shared" si="24"/>
        <v>76704823.3952725</v>
      </c>
      <c r="C144" s="912">
        <v>5794415.914594</v>
      </c>
      <c r="D144" s="912">
        <v>5080753.978411</v>
      </c>
      <c r="E144" s="912">
        <v>293364.0324226</v>
      </c>
      <c r="F144" s="954">
        <f t="shared" si="25"/>
        <v>5374118.0108336</v>
      </c>
      <c r="G144" s="954">
        <f t="shared" si="26"/>
        <v>713661.936183006</v>
      </c>
      <c r="H144" s="954">
        <f t="shared" si="27"/>
        <v>420297.903760405</v>
      </c>
      <c r="I144" s="979">
        <v>0</v>
      </c>
    </row>
    <row r="145" spans="1:9">
      <c r="A145" s="952" t="s">
        <v>57</v>
      </c>
      <c r="B145" s="911">
        <f t="shared" si="24"/>
        <v>78394396.9752918</v>
      </c>
      <c r="C145" s="912">
        <v>7572743.836202</v>
      </c>
      <c r="D145" s="912">
        <v>5583186.345014</v>
      </c>
      <c r="E145" s="912">
        <v>299983.9111687</v>
      </c>
      <c r="F145" s="954">
        <f t="shared" si="25"/>
        <v>5883170.2561827</v>
      </c>
      <c r="G145" s="954">
        <f t="shared" si="26"/>
        <v>1989557.491188</v>
      </c>
      <c r="H145" s="954">
        <f t="shared" si="27"/>
        <v>1689573.5800193</v>
      </c>
      <c r="I145" s="979">
        <v>0</v>
      </c>
    </row>
    <row r="146" ht="12" spans="1:9">
      <c r="A146" s="959" t="s">
        <v>871</v>
      </c>
      <c r="B146" s="960"/>
      <c r="C146" s="961"/>
      <c r="D146" s="961"/>
      <c r="E146" s="961"/>
      <c r="F146" s="961"/>
      <c r="G146" s="961"/>
      <c r="H146" s="961"/>
      <c r="I146" s="978"/>
    </row>
    <row r="148" ht="12"/>
    <row r="149" ht="12" spans="1:9">
      <c r="A149" s="932" t="s">
        <v>954</v>
      </c>
      <c r="B149" s="936"/>
      <c r="C149" s="936"/>
      <c r="D149" s="936"/>
      <c r="E149" s="936"/>
      <c r="F149" s="936"/>
      <c r="G149" s="936"/>
      <c r="H149" s="936"/>
      <c r="I149" s="972"/>
    </row>
    <row r="150" spans="1:9">
      <c r="A150" s="894">
        <v>2022</v>
      </c>
      <c r="B150" s="895" t="s">
        <v>898</v>
      </c>
      <c r="C150" s="895" t="s">
        <v>955</v>
      </c>
      <c r="D150" s="896" t="s">
        <v>956</v>
      </c>
      <c r="E150" s="896" t="s">
        <v>957</v>
      </c>
      <c r="F150" s="896" t="s">
        <v>902</v>
      </c>
      <c r="G150" s="896" t="s">
        <v>958</v>
      </c>
      <c r="H150" s="896" t="s">
        <v>959</v>
      </c>
      <c r="I150" s="964" t="s">
        <v>916</v>
      </c>
    </row>
    <row r="151" ht="24.75" customHeight="1" spans="1:9">
      <c r="A151" s="897"/>
      <c r="B151" s="898"/>
      <c r="C151" s="899"/>
      <c r="D151" s="899"/>
      <c r="E151" s="899"/>
      <c r="F151" s="899"/>
      <c r="G151" s="899"/>
      <c r="H151" s="899"/>
      <c r="I151" s="966"/>
    </row>
    <row r="152" spans="1:9">
      <c r="A152" s="950"/>
      <c r="B152" s="911">
        <f>B145</f>
        <v>78394396.9752918</v>
      </c>
      <c r="C152" s="902">
        <v>2</v>
      </c>
      <c r="D152" s="902">
        <v>5</v>
      </c>
      <c r="E152" s="902">
        <v>7</v>
      </c>
      <c r="F152" s="902" t="s">
        <v>906</v>
      </c>
      <c r="G152" s="902" t="s">
        <v>907</v>
      </c>
      <c r="H152" s="980"/>
      <c r="I152" s="975"/>
    </row>
    <row r="153" spans="1:9">
      <c r="A153" s="952" t="s">
        <v>46</v>
      </c>
      <c r="B153" s="913">
        <f t="shared" ref="B153:B164" si="28">B152+H153</f>
        <v>79437475.9037999</v>
      </c>
      <c r="C153" s="540">
        <v>7902271.863152</v>
      </c>
      <c r="D153" s="540">
        <v>4793435.887776</v>
      </c>
      <c r="E153" s="540">
        <v>2065757.04686789</v>
      </c>
      <c r="F153" s="954">
        <f t="shared" ref="F153:F164" si="29">D153+E153</f>
        <v>6859192.93464389</v>
      </c>
      <c r="G153" s="954">
        <f t="shared" ref="G153:G164" si="30">C153-D153</f>
        <v>3108835.975376</v>
      </c>
      <c r="H153" s="954">
        <f t="shared" ref="H153:H164" si="31">C153-D153-E153</f>
        <v>1043078.92850811</v>
      </c>
      <c r="I153" s="979">
        <v>0</v>
      </c>
    </row>
    <row r="154" spans="1:9">
      <c r="A154" s="952" t="s">
        <v>47</v>
      </c>
      <c r="B154" s="911">
        <f t="shared" si="28"/>
        <v>80288828.5749139</v>
      </c>
      <c r="C154" s="912">
        <v>7515728.455634</v>
      </c>
      <c r="D154" s="912">
        <v>4569541.012954</v>
      </c>
      <c r="E154" s="912">
        <v>2094834.771566</v>
      </c>
      <c r="F154" s="954">
        <f t="shared" si="29"/>
        <v>6664375.78452</v>
      </c>
      <c r="G154" s="954">
        <f t="shared" si="30"/>
        <v>2946187.44268</v>
      </c>
      <c r="H154" s="954">
        <f t="shared" si="31"/>
        <v>851352.671114004</v>
      </c>
      <c r="I154" s="979">
        <v>0</v>
      </c>
    </row>
    <row r="155" spans="1:9">
      <c r="A155" s="952" t="s">
        <v>48</v>
      </c>
      <c r="B155" s="911">
        <f t="shared" si="28"/>
        <v>80426272.6847769</v>
      </c>
      <c r="C155" s="912">
        <v>7857071.26174</v>
      </c>
      <c r="D155" s="912">
        <v>6691412.81247</v>
      </c>
      <c r="E155" s="912">
        <v>1028214.339407</v>
      </c>
      <c r="F155" s="954">
        <f t="shared" si="29"/>
        <v>7719627.151877</v>
      </c>
      <c r="G155" s="954">
        <f t="shared" si="30"/>
        <v>1165658.44927</v>
      </c>
      <c r="H155" s="954">
        <f t="shared" si="31"/>
        <v>137444.109863</v>
      </c>
      <c r="I155" s="979">
        <v>0</v>
      </c>
    </row>
    <row r="156" spans="1:9">
      <c r="A156" s="952" t="s">
        <v>49</v>
      </c>
      <c r="B156" s="911">
        <f t="shared" si="28"/>
        <v>79617379.6847769</v>
      </c>
      <c r="C156" s="996">
        <v>6186945</v>
      </c>
      <c r="D156" s="996">
        <v>6531117</v>
      </c>
      <c r="E156" s="996">
        <v>464721</v>
      </c>
      <c r="F156" s="954">
        <f t="shared" si="29"/>
        <v>6995838</v>
      </c>
      <c r="G156" s="954">
        <f t="shared" si="30"/>
        <v>-344172</v>
      </c>
      <c r="H156" s="954">
        <f t="shared" si="31"/>
        <v>-808893</v>
      </c>
      <c r="I156" s="979">
        <v>0</v>
      </c>
    </row>
    <row r="157" spans="1:9">
      <c r="A157" s="952" t="s">
        <v>50</v>
      </c>
      <c r="B157" s="911">
        <f t="shared" si="28"/>
        <v>79499358.535899</v>
      </c>
      <c r="C157" s="921">
        <v>6188302.736056</v>
      </c>
      <c r="D157" s="921">
        <v>5969487.90843803</v>
      </c>
      <c r="E157" s="921">
        <v>336835.9764959</v>
      </c>
      <c r="F157" s="954">
        <f t="shared" si="29"/>
        <v>6306323.88493393</v>
      </c>
      <c r="G157" s="954">
        <f t="shared" si="30"/>
        <v>218814.827617969</v>
      </c>
      <c r="H157" s="954">
        <f t="shared" si="31"/>
        <v>-118021.148877931</v>
      </c>
      <c r="I157" s="977">
        <v>0</v>
      </c>
    </row>
    <row r="158" spans="1:9">
      <c r="A158" s="952" t="s">
        <v>51</v>
      </c>
      <c r="B158" s="911">
        <f t="shared" si="28"/>
        <v>79997520.2789351</v>
      </c>
      <c r="C158" s="921">
        <v>6553744.284214</v>
      </c>
      <c r="D158" s="921">
        <v>5610348.88426796</v>
      </c>
      <c r="E158" s="921">
        <v>445233.656909901</v>
      </c>
      <c r="F158" s="954">
        <f t="shared" si="29"/>
        <v>6055582.54117786</v>
      </c>
      <c r="G158" s="954">
        <f t="shared" si="30"/>
        <v>943395.399946045</v>
      </c>
      <c r="H158" s="954">
        <f t="shared" si="31"/>
        <v>498161.743036144</v>
      </c>
      <c r="I158" s="979">
        <v>0</v>
      </c>
    </row>
    <row r="159" spans="1:9">
      <c r="A159" s="997" t="s">
        <v>52</v>
      </c>
      <c r="B159" s="998">
        <f t="shared" si="28"/>
        <v>80005681.3643874</v>
      </c>
      <c r="C159" s="546">
        <v>6553744.284214</v>
      </c>
      <c r="D159" s="546">
        <v>6230846.14685202</v>
      </c>
      <c r="E159" s="546">
        <v>314737.051909702</v>
      </c>
      <c r="F159" s="999">
        <f t="shared" si="29"/>
        <v>6545583.19876172</v>
      </c>
      <c r="G159" s="999">
        <f t="shared" si="30"/>
        <v>322898.137361981</v>
      </c>
      <c r="H159" s="999">
        <f t="shared" si="31"/>
        <v>8161.08545227908</v>
      </c>
      <c r="I159" s="1007">
        <v>0</v>
      </c>
    </row>
    <row r="160" spans="1:9">
      <c r="A160" s="997" t="s">
        <v>53</v>
      </c>
      <c r="B160" s="998">
        <f t="shared" si="28"/>
        <v>79791652.9626835</v>
      </c>
      <c r="C160" s="546">
        <v>7358491.039474</v>
      </c>
      <c r="D160" s="546">
        <v>7103149.69201</v>
      </c>
      <c r="E160" s="546">
        <v>469369.7491679</v>
      </c>
      <c r="F160" s="999">
        <f t="shared" si="29"/>
        <v>7572519.4411779</v>
      </c>
      <c r="G160" s="999">
        <f t="shared" si="30"/>
        <v>255341.347464003</v>
      </c>
      <c r="H160" s="999">
        <f t="shared" si="31"/>
        <v>-214028.401703897</v>
      </c>
      <c r="I160" s="1007">
        <v>0</v>
      </c>
    </row>
    <row r="161" spans="1:9">
      <c r="A161" s="997" t="s">
        <v>54</v>
      </c>
      <c r="B161" s="998">
        <f t="shared" si="28"/>
        <v>78554733.5373407</v>
      </c>
      <c r="C161" s="1000">
        <v>6162924.833488</v>
      </c>
      <c r="D161" s="1000">
        <v>7005111.688818</v>
      </c>
      <c r="E161" s="1000">
        <v>394732.570012799</v>
      </c>
      <c r="F161" s="999">
        <f t="shared" si="29"/>
        <v>7399844.2588308</v>
      </c>
      <c r="G161" s="999">
        <f t="shared" si="30"/>
        <v>-842186.855329998</v>
      </c>
      <c r="H161" s="999">
        <f t="shared" si="31"/>
        <v>-1236919.4253428</v>
      </c>
      <c r="I161" s="1007">
        <v>0</v>
      </c>
    </row>
    <row r="162" spans="1:9">
      <c r="A162" s="920" t="s">
        <v>55</v>
      </c>
      <c r="B162" s="998">
        <f t="shared" si="28"/>
        <v>77962798.1394715</v>
      </c>
      <c r="C162" s="546">
        <v>5848662.99789201</v>
      </c>
      <c r="D162" s="546">
        <v>6104849.747636</v>
      </c>
      <c r="E162" s="546">
        <v>335748.6481252</v>
      </c>
      <c r="F162" s="999">
        <f t="shared" si="29"/>
        <v>6440598.3957612</v>
      </c>
      <c r="G162" s="999">
        <f t="shared" si="30"/>
        <v>-256186.749743991</v>
      </c>
      <c r="H162" s="999">
        <f t="shared" si="31"/>
        <v>-591935.39786919</v>
      </c>
      <c r="I162" s="1007">
        <v>0</v>
      </c>
    </row>
    <row r="163" spans="1:9">
      <c r="A163" s="952" t="s">
        <v>56</v>
      </c>
      <c r="B163" s="998">
        <f t="shared" si="28"/>
        <v>78481014.1749297</v>
      </c>
      <c r="C163" s="1000">
        <v>6502314.57545999</v>
      </c>
      <c r="D163" s="1000">
        <v>798011.290742047</v>
      </c>
      <c r="E163" s="1000">
        <v>5186087.24925981</v>
      </c>
      <c r="F163" s="999">
        <f t="shared" si="29"/>
        <v>5984098.54000186</v>
      </c>
      <c r="G163" s="999">
        <f t="shared" si="30"/>
        <v>5704303.28471794</v>
      </c>
      <c r="H163" s="999">
        <f t="shared" si="31"/>
        <v>518216.035458131</v>
      </c>
      <c r="I163" s="1007">
        <v>0</v>
      </c>
    </row>
    <row r="164" spans="1:9">
      <c r="A164" s="952" t="s">
        <v>57</v>
      </c>
      <c r="B164" s="998">
        <f t="shared" si="28"/>
        <v>79249437.6701576</v>
      </c>
      <c r="C164" s="1000">
        <v>7458985.66832201</v>
      </c>
      <c r="D164" s="1000">
        <v>6200688.06628998</v>
      </c>
      <c r="E164" s="1000">
        <v>489874.106804145</v>
      </c>
      <c r="F164" s="999">
        <f t="shared" si="29"/>
        <v>6690562.17309412</v>
      </c>
      <c r="G164" s="999">
        <f t="shared" si="30"/>
        <v>1258297.60203204</v>
      </c>
      <c r="H164" s="999">
        <f t="shared" si="31"/>
        <v>768423.49522789</v>
      </c>
      <c r="I164" s="1007">
        <v>0</v>
      </c>
    </row>
    <row r="165" ht="12" spans="1:9">
      <c r="A165" s="959" t="s">
        <v>871</v>
      </c>
      <c r="B165" s="1001"/>
      <c r="C165" s="1002">
        <f>SUM(C153:C164)</f>
        <v>82089186.999646</v>
      </c>
      <c r="D165" s="1002"/>
      <c r="E165" s="1002"/>
      <c r="F165" s="1002">
        <f>SUM(F153:F164)</f>
        <v>81234146.3047803</v>
      </c>
      <c r="G165" s="1002"/>
      <c r="H165" s="1002"/>
      <c r="I165" s="1008"/>
    </row>
    <row r="167" ht="12"/>
    <row r="168" ht="12" spans="1:9">
      <c r="A168" s="932" t="s">
        <v>960</v>
      </c>
      <c r="B168" s="936"/>
      <c r="C168" s="936"/>
      <c r="D168" s="936"/>
      <c r="E168" s="936"/>
      <c r="F168" s="936"/>
      <c r="G168" s="936"/>
      <c r="H168" s="936"/>
      <c r="I168" s="972"/>
    </row>
    <row r="169" spans="1:9">
      <c r="A169" s="894">
        <v>2023</v>
      </c>
      <c r="B169" s="895" t="s">
        <v>898</v>
      </c>
      <c r="C169" s="895" t="s">
        <v>961</v>
      </c>
      <c r="D169" s="896" t="s">
        <v>962</v>
      </c>
      <c r="E169" s="896" t="s">
        <v>963</v>
      </c>
      <c r="F169" s="896" t="s">
        <v>902</v>
      </c>
      <c r="G169" s="896" t="s">
        <v>964</v>
      </c>
      <c r="H169" s="896" t="s">
        <v>959</v>
      </c>
      <c r="I169" s="964" t="s">
        <v>916</v>
      </c>
    </row>
    <row r="170" ht="12" spans="1:9">
      <c r="A170" s="897"/>
      <c r="B170" s="898"/>
      <c r="C170" s="899"/>
      <c r="D170" s="899"/>
      <c r="E170" s="899"/>
      <c r="F170" s="899"/>
      <c r="G170" s="899"/>
      <c r="H170" s="899"/>
      <c r="I170" s="966"/>
    </row>
    <row r="171" spans="1:9">
      <c r="A171" s="950"/>
      <c r="B171" s="1003">
        <v>79910252</v>
      </c>
      <c r="C171" s="902">
        <v>2</v>
      </c>
      <c r="D171" s="902">
        <v>5</v>
      </c>
      <c r="E171" s="902">
        <v>7</v>
      </c>
      <c r="F171" s="902" t="s">
        <v>906</v>
      </c>
      <c r="G171" s="902" t="s">
        <v>907</v>
      </c>
      <c r="H171" s="980"/>
      <c r="I171" s="975"/>
    </row>
    <row r="172" spans="1:9">
      <c r="A172" s="952" t="s">
        <v>46</v>
      </c>
      <c r="B172" s="913">
        <f t="shared" ref="B172:B183" si="32">B171+H172</f>
        <v>80265490.440966</v>
      </c>
      <c r="C172" s="912">
        <v>7236859.743406</v>
      </c>
      <c r="D172" s="912">
        <v>17571.253622</v>
      </c>
      <c r="E172" s="1004">
        <v>6864050.04881801</v>
      </c>
      <c r="F172" s="954">
        <f t="shared" ref="F172:F183" si="33">D172+E172</f>
        <v>6881621.30244001</v>
      </c>
      <c r="G172" s="954">
        <f t="shared" ref="G172:G180" si="34">C172-D172</f>
        <v>7219288.489784</v>
      </c>
      <c r="H172" s="954">
        <f t="shared" ref="H172:H183" si="35">C172-D172-E172</f>
        <v>355238.440965994</v>
      </c>
      <c r="I172" s="979">
        <v>0</v>
      </c>
    </row>
    <row r="173" spans="1:9">
      <c r="A173" s="952" t="s">
        <v>47</v>
      </c>
      <c r="B173" s="911">
        <f t="shared" si="32"/>
        <v>80928746.536706</v>
      </c>
      <c r="C173" s="912">
        <v>7477014.379662</v>
      </c>
      <c r="D173" s="912">
        <v>4674205.63177</v>
      </c>
      <c r="E173" s="912">
        <v>2139552.652152</v>
      </c>
      <c r="F173" s="954">
        <f t="shared" si="33"/>
        <v>6813758.283922</v>
      </c>
      <c r="G173" s="954">
        <f t="shared" si="34"/>
        <v>2802808.747892</v>
      </c>
      <c r="H173" s="954">
        <f t="shared" si="35"/>
        <v>663256.095739996</v>
      </c>
      <c r="I173" s="979">
        <v>0</v>
      </c>
    </row>
    <row r="174" spans="1:9">
      <c r="A174" s="952" t="s">
        <v>48</v>
      </c>
      <c r="B174" s="911">
        <f t="shared" si="32"/>
        <v>80025934.6606614</v>
      </c>
      <c r="C174" s="912">
        <v>6588875.107088</v>
      </c>
      <c r="D174" s="912">
        <v>6660084.41587</v>
      </c>
      <c r="E174" s="912">
        <v>831602.56726261</v>
      </c>
      <c r="F174" s="954">
        <f t="shared" si="33"/>
        <v>7491686.98313261</v>
      </c>
      <c r="G174" s="954">
        <f t="shared" si="34"/>
        <v>-71209.3087819992</v>
      </c>
      <c r="H174" s="954">
        <f t="shared" si="35"/>
        <v>-902811.87604461</v>
      </c>
      <c r="I174" s="979">
        <v>0</v>
      </c>
    </row>
    <row r="175" spans="1:9">
      <c r="A175" s="997" t="s">
        <v>49</v>
      </c>
      <c r="B175" s="911">
        <f t="shared" si="32"/>
        <v>80223224.6606614</v>
      </c>
      <c r="C175" s="996">
        <v>6321511</v>
      </c>
      <c r="D175" s="996">
        <v>5757211</v>
      </c>
      <c r="E175" s="996">
        <v>367010</v>
      </c>
      <c r="F175" s="954">
        <f t="shared" si="33"/>
        <v>6124221</v>
      </c>
      <c r="G175" s="954">
        <f t="shared" si="34"/>
        <v>564300</v>
      </c>
      <c r="H175" s="954">
        <f t="shared" si="35"/>
        <v>197290</v>
      </c>
      <c r="I175" s="979">
        <v>0</v>
      </c>
    </row>
    <row r="176" spans="1:9">
      <c r="A176" s="997" t="s">
        <v>50</v>
      </c>
      <c r="B176" s="911">
        <f t="shared" si="32"/>
        <v>79402800.5314586</v>
      </c>
      <c r="C176" s="912">
        <v>5993171.932384</v>
      </c>
      <c r="D176" s="912">
        <v>6505113.168964</v>
      </c>
      <c r="E176" s="912">
        <v>308482.892622797</v>
      </c>
      <c r="F176" s="954">
        <f t="shared" si="33"/>
        <v>6813596.0615868</v>
      </c>
      <c r="G176" s="954">
        <f t="shared" si="34"/>
        <v>-511941.236579996</v>
      </c>
      <c r="H176" s="954">
        <f t="shared" si="35"/>
        <v>-820424.129202792</v>
      </c>
      <c r="I176" s="979">
        <v>0</v>
      </c>
    </row>
    <row r="177" spans="1:9">
      <c r="A177" s="997" t="s">
        <v>51</v>
      </c>
      <c r="B177" s="911">
        <f t="shared" si="32"/>
        <v>79665072.8636526</v>
      </c>
      <c r="C177" s="912">
        <v>6074125.180675</v>
      </c>
      <c r="D177" s="912">
        <v>5550743.051202</v>
      </c>
      <c r="E177" s="912">
        <v>261109.797279</v>
      </c>
      <c r="F177" s="954">
        <f t="shared" si="33"/>
        <v>5811852.848481</v>
      </c>
      <c r="G177" s="954">
        <f t="shared" si="34"/>
        <v>523382.129473004</v>
      </c>
      <c r="H177" s="954">
        <f t="shared" si="35"/>
        <v>262272.332194004</v>
      </c>
      <c r="I177" s="979">
        <v>0</v>
      </c>
    </row>
    <row r="178" spans="1:9">
      <c r="A178" s="997" t="s">
        <v>52</v>
      </c>
      <c r="B178" s="911">
        <f t="shared" si="32"/>
        <v>81307081.5449309</v>
      </c>
      <c r="C178" s="1005">
        <v>7326635.122</v>
      </c>
      <c r="D178" s="1005">
        <v>5416994.817246</v>
      </c>
      <c r="E178" s="1005">
        <v>267631.623475619</v>
      </c>
      <c r="F178" s="954">
        <f t="shared" si="33"/>
        <v>5684626.44072162</v>
      </c>
      <c r="G178" s="954">
        <f t="shared" si="34"/>
        <v>1909640.304754</v>
      </c>
      <c r="H178" s="954">
        <f t="shared" si="35"/>
        <v>1642008.68127838</v>
      </c>
      <c r="I178" s="979">
        <v>0</v>
      </c>
    </row>
    <row r="179" spans="1:9">
      <c r="A179" s="997" t="s">
        <v>53</v>
      </c>
      <c r="B179" s="911">
        <f t="shared" si="32"/>
        <v>81148340.360635</v>
      </c>
      <c r="C179" s="1005">
        <v>7281460.28557</v>
      </c>
      <c r="D179" s="1005">
        <v>6976104.11628412</v>
      </c>
      <c r="E179" s="1005">
        <v>464097.353581872</v>
      </c>
      <c r="F179" s="954">
        <f t="shared" si="33"/>
        <v>7440201.469866</v>
      </c>
      <c r="G179" s="954">
        <f t="shared" si="34"/>
        <v>305356.169285879</v>
      </c>
      <c r="H179" s="954">
        <f t="shared" si="35"/>
        <v>-158741.184295993</v>
      </c>
      <c r="I179" s="979">
        <v>0</v>
      </c>
    </row>
    <row r="180" spans="1:9">
      <c r="A180" s="997" t="s">
        <v>54</v>
      </c>
      <c r="B180" s="911">
        <f t="shared" si="32"/>
        <v>80122628.8844903</v>
      </c>
      <c r="C180" s="912">
        <v>6339551.43763799</v>
      </c>
      <c r="D180" s="912">
        <v>6941810.530187</v>
      </c>
      <c r="E180" s="912">
        <v>423452.383595698</v>
      </c>
      <c r="F180" s="954">
        <f t="shared" si="33"/>
        <v>7365262.91378269</v>
      </c>
      <c r="G180" s="954">
        <f t="shared" si="34"/>
        <v>-602259.092549004</v>
      </c>
      <c r="H180" s="954">
        <f t="shared" si="35"/>
        <v>-1025711.4761447</v>
      </c>
      <c r="I180" s="979">
        <v>0</v>
      </c>
    </row>
    <row r="181" spans="1:9">
      <c r="A181" s="997" t="s">
        <v>55</v>
      </c>
      <c r="B181" s="911">
        <f t="shared" si="32"/>
        <v>78896287.6461835</v>
      </c>
      <c r="C181" s="995">
        <v>5987457.77914601</v>
      </c>
      <c r="D181" s="995">
        <v>6799333.666258</v>
      </c>
      <c r="E181" s="995">
        <v>414465.351194803</v>
      </c>
      <c r="F181" s="999">
        <f t="shared" si="33"/>
        <v>7213799.0174528</v>
      </c>
      <c r="G181" s="999">
        <f>C181-E181</f>
        <v>5572992.42795121</v>
      </c>
      <c r="H181" s="954">
        <f t="shared" si="35"/>
        <v>-1226341.23830679</v>
      </c>
      <c r="I181" s="979">
        <v>0</v>
      </c>
    </row>
    <row r="182" spans="1:9">
      <c r="A182" s="997" t="s">
        <v>56</v>
      </c>
      <c r="B182" s="911">
        <f t="shared" si="32"/>
        <v>79489985.6461835</v>
      </c>
      <c r="C182" s="1000">
        <v>6806859</v>
      </c>
      <c r="D182" s="1000">
        <v>5995279</v>
      </c>
      <c r="E182" s="1000">
        <v>217882</v>
      </c>
      <c r="F182" s="999">
        <f t="shared" si="33"/>
        <v>6213161</v>
      </c>
      <c r="G182" s="999">
        <f>C182-E182</f>
        <v>6588977</v>
      </c>
      <c r="H182" s="954">
        <f t="shared" si="35"/>
        <v>593698</v>
      </c>
      <c r="I182" s="979">
        <v>0</v>
      </c>
    </row>
    <row r="183" spans="1:9">
      <c r="A183" s="997" t="s">
        <v>57</v>
      </c>
      <c r="B183" s="911">
        <f t="shared" si="32"/>
        <v>80898724.6461835</v>
      </c>
      <c r="C183" s="1000">
        <v>7990009</v>
      </c>
      <c r="D183" s="1000">
        <v>6461676</v>
      </c>
      <c r="E183" s="1000">
        <v>119594</v>
      </c>
      <c r="F183" s="999">
        <f t="shared" si="33"/>
        <v>6581270</v>
      </c>
      <c r="G183" s="999">
        <f>C183-E183</f>
        <v>7870415</v>
      </c>
      <c r="H183" s="954">
        <f t="shared" si="35"/>
        <v>1408739</v>
      </c>
      <c r="I183" s="979">
        <v>0</v>
      </c>
    </row>
    <row r="184" ht="12" spans="1:9">
      <c r="A184" s="959" t="s">
        <v>871</v>
      </c>
      <c r="B184" s="911"/>
      <c r="C184" s="1002">
        <f>C172+C173+C174+C175+C176+C177+C178+C179+C180+C181+C182+C183</f>
        <v>81423529.967569</v>
      </c>
      <c r="D184" s="1002"/>
      <c r="E184" s="1002"/>
      <c r="F184" s="1002">
        <f>F172+F173+F174+F175+F176+F177+F178+F179+F180+F181+F182+F183</f>
        <v>80435057.3213855</v>
      </c>
      <c r="G184" s="1002"/>
      <c r="H184" s="1002"/>
      <c r="I184" s="1008"/>
    </row>
    <row r="186" ht="12" spans="5:10">
      <c r="E186" s="553" t="s">
        <v>965</v>
      </c>
      <c r="F186" s="552"/>
      <c r="G186" s="712"/>
      <c r="H186" s="712"/>
      <c r="I186" s="712"/>
      <c r="J186" s="712"/>
    </row>
    <row r="187" spans="1:9">
      <c r="A187" s="894">
        <v>2024</v>
      </c>
      <c r="B187" s="895" t="s">
        <v>898</v>
      </c>
      <c r="C187" s="895" t="s">
        <v>966</v>
      </c>
      <c r="D187" s="896" t="s">
        <v>967</v>
      </c>
      <c r="E187" s="941" t="s">
        <v>968</v>
      </c>
      <c r="F187" s="941" t="s">
        <v>902</v>
      </c>
      <c r="G187" s="896" t="s">
        <v>969</v>
      </c>
      <c r="H187" s="896" t="s">
        <v>959</v>
      </c>
      <c r="I187" s="964" t="s">
        <v>916</v>
      </c>
    </row>
    <row r="188" ht="12" spans="1:9">
      <c r="A188" s="897"/>
      <c r="B188" s="898"/>
      <c r="C188" s="899"/>
      <c r="D188" s="899"/>
      <c r="E188" s="899"/>
      <c r="F188" s="899"/>
      <c r="G188" s="899"/>
      <c r="H188" s="899"/>
      <c r="I188" s="966"/>
    </row>
    <row r="189" spans="1:9">
      <c r="A189" s="950"/>
      <c r="B189" s="911">
        <v>80898724.6461835</v>
      </c>
      <c r="C189" s="902">
        <v>2</v>
      </c>
      <c r="D189" s="902">
        <v>5</v>
      </c>
      <c r="E189" s="902">
        <v>7</v>
      </c>
      <c r="F189" s="902" t="s">
        <v>906</v>
      </c>
      <c r="G189" s="902" t="s">
        <v>907</v>
      </c>
      <c r="H189" s="980"/>
      <c r="I189" s="975"/>
    </row>
    <row r="190" spans="1:9">
      <c r="A190" s="1006" t="s">
        <v>46</v>
      </c>
      <c r="B190" s="922">
        <f>B189-H190</f>
        <v>80868781.6461835</v>
      </c>
      <c r="C190" s="912">
        <v>7374630</v>
      </c>
      <c r="D190" s="912">
        <v>43814</v>
      </c>
      <c r="E190" s="1004">
        <v>7300873</v>
      </c>
      <c r="F190" s="954">
        <f t="shared" ref="F190:F201" si="36">D190+E190</f>
        <v>7344687</v>
      </c>
      <c r="G190" s="954">
        <f t="shared" ref="G190:G198" si="37">C190-D190</f>
        <v>7330816</v>
      </c>
      <c r="H190" s="954">
        <f t="shared" ref="H190:H201" si="38">C190-D190-E190</f>
        <v>29943</v>
      </c>
      <c r="I190" s="979">
        <v>0</v>
      </c>
    </row>
    <row r="191" spans="1:9">
      <c r="A191" s="1006" t="s">
        <v>47</v>
      </c>
      <c r="B191" s="922">
        <f>B190+H191</f>
        <v>80512065.6461835</v>
      </c>
      <c r="C191" s="912">
        <v>6650006</v>
      </c>
      <c r="D191" s="912">
        <v>4919897</v>
      </c>
      <c r="E191" s="912">
        <v>2086825</v>
      </c>
      <c r="F191" s="954">
        <f t="shared" si="36"/>
        <v>7006722</v>
      </c>
      <c r="G191" s="954">
        <f t="shared" si="37"/>
        <v>1730109</v>
      </c>
      <c r="H191" s="954">
        <f t="shared" si="38"/>
        <v>-356716</v>
      </c>
      <c r="I191" s="979">
        <v>0</v>
      </c>
    </row>
    <row r="192" spans="1:9">
      <c r="A192" s="1006" t="s">
        <v>48</v>
      </c>
      <c r="B192" s="922">
        <f>B191+H192</f>
        <v>79792095.6461835</v>
      </c>
      <c r="C192" s="912">
        <v>6078325</v>
      </c>
      <c r="D192" s="912">
        <v>5882823</v>
      </c>
      <c r="E192" s="912">
        <v>915472</v>
      </c>
      <c r="F192" s="954">
        <f t="shared" si="36"/>
        <v>6798295</v>
      </c>
      <c r="G192" s="954">
        <f t="shared" si="37"/>
        <v>195502</v>
      </c>
      <c r="H192" s="954">
        <f t="shared" si="38"/>
        <v>-719970</v>
      </c>
      <c r="I192" s="979">
        <v>0</v>
      </c>
    </row>
    <row r="193" spans="1:9">
      <c r="A193" s="1006" t="s">
        <v>49</v>
      </c>
      <c r="B193" s="922">
        <f>B192+H193</f>
        <v>78750196.6461835</v>
      </c>
      <c r="C193" s="996">
        <v>5298149</v>
      </c>
      <c r="D193" s="996">
        <v>5791231</v>
      </c>
      <c r="E193" s="996">
        <v>548817</v>
      </c>
      <c r="F193" s="954">
        <f t="shared" si="36"/>
        <v>6340048</v>
      </c>
      <c r="G193" s="954">
        <f t="shared" si="37"/>
        <v>-493082</v>
      </c>
      <c r="H193" s="954">
        <f t="shared" si="38"/>
        <v>-1041899</v>
      </c>
      <c r="I193" s="979">
        <v>0</v>
      </c>
    </row>
    <row r="194" spans="1:9">
      <c r="A194" s="1006" t="s">
        <v>50</v>
      </c>
      <c r="B194" s="922">
        <f t="shared" ref="B194:B201" si="39">B193+H194</f>
        <v>78164922.1616466</v>
      </c>
      <c r="C194" s="912">
        <v>5291465.548532</v>
      </c>
      <c r="D194" s="912">
        <v>5330755.520605</v>
      </c>
      <c r="E194" s="912">
        <v>545984.512463899</v>
      </c>
      <c r="F194" s="954">
        <f t="shared" si="36"/>
        <v>5876740.0330689</v>
      </c>
      <c r="G194" s="954">
        <f t="shared" si="37"/>
        <v>-39289.9720729981</v>
      </c>
      <c r="H194" s="954">
        <f t="shared" si="38"/>
        <v>-585274.484536897</v>
      </c>
      <c r="I194" s="979">
        <v>0</v>
      </c>
    </row>
    <row r="195" spans="1:9">
      <c r="A195" s="1006" t="s">
        <v>51</v>
      </c>
      <c r="B195" s="922">
        <f t="shared" si="39"/>
        <v>78955725.8346276</v>
      </c>
      <c r="C195" s="912">
        <v>5903682.016836</v>
      </c>
      <c r="D195" s="912">
        <v>4859817.26511601</v>
      </c>
      <c r="E195" s="912">
        <v>253061.078739</v>
      </c>
      <c r="F195" s="954">
        <f t="shared" si="36"/>
        <v>5112878.34385501</v>
      </c>
      <c r="G195" s="954">
        <f t="shared" si="37"/>
        <v>1043864.75171999</v>
      </c>
      <c r="H195" s="954">
        <f t="shared" si="38"/>
        <v>790803.672980992</v>
      </c>
      <c r="I195" s="979">
        <v>0</v>
      </c>
    </row>
    <row r="196" spans="1:9">
      <c r="A196" s="1006" t="s">
        <v>52</v>
      </c>
      <c r="B196" s="922">
        <f t="shared" si="39"/>
        <v>79959319.8346276</v>
      </c>
      <c r="C196" s="1005">
        <v>7200506</v>
      </c>
      <c r="D196" s="1005">
        <v>5762477</v>
      </c>
      <c r="E196" s="1005">
        <v>434435</v>
      </c>
      <c r="F196" s="954">
        <f t="shared" si="36"/>
        <v>6196912</v>
      </c>
      <c r="G196" s="954">
        <f t="shared" si="37"/>
        <v>1438029</v>
      </c>
      <c r="H196" s="954">
        <f t="shared" si="38"/>
        <v>1003594</v>
      </c>
      <c r="I196" s="979">
        <v>0</v>
      </c>
    </row>
    <row r="197" spans="1:9">
      <c r="A197" s="1006" t="s">
        <v>53</v>
      </c>
      <c r="B197" s="922">
        <f t="shared" si="39"/>
        <v>80757167.8346276</v>
      </c>
      <c r="C197" s="1005">
        <v>7524914</v>
      </c>
      <c r="D197" s="1005">
        <v>6460912</v>
      </c>
      <c r="E197" s="1005">
        <v>266154</v>
      </c>
      <c r="F197" s="954">
        <f t="shared" si="36"/>
        <v>6727066</v>
      </c>
      <c r="G197" s="954">
        <f t="shared" si="37"/>
        <v>1064002</v>
      </c>
      <c r="H197" s="954">
        <f t="shared" si="38"/>
        <v>797848</v>
      </c>
      <c r="I197" s="979">
        <v>0</v>
      </c>
    </row>
    <row r="198" spans="1:9">
      <c r="A198" s="1006" t="s">
        <v>54</v>
      </c>
      <c r="B198" s="922">
        <f t="shared" si="39"/>
        <v>79508724.6564186</v>
      </c>
      <c r="C198" s="912">
        <v>5852054.501698</v>
      </c>
      <c r="D198" s="912">
        <v>6768560.044904</v>
      </c>
      <c r="E198" s="912">
        <v>331937.635003</v>
      </c>
      <c r="F198" s="954">
        <f t="shared" si="36"/>
        <v>7100497.679907</v>
      </c>
      <c r="G198" s="954">
        <f t="shared" si="37"/>
        <v>-916505.543205999</v>
      </c>
      <c r="H198" s="954">
        <f t="shared" si="38"/>
        <v>-1248443.178209</v>
      </c>
      <c r="I198" s="979">
        <v>0</v>
      </c>
    </row>
    <row r="199" spans="1:9">
      <c r="A199" s="1006" t="s">
        <v>55</v>
      </c>
      <c r="B199" s="922">
        <f t="shared" si="39"/>
        <v>78494007.6720127</v>
      </c>
      <c r="C199" s="995">
        <v>5427014.690668</v>
      </c>
      <c r="D199" s="995">
        <v>6215716.94727</v>
      </c>
      <c r="E199" s="817">
        <v>226014.727803903</v>
      </c>
      <c r="F199" s="999">
        <f t="shared" si="36"/>
        <v>6441731.6750739</v>
      </c>
      <c r="G199" s="999">
        <f>C199-E199</f>
        <v>5200999.9628641</v>
      </c>
      <c r="H199" s="954">
        <f t="shared" si="38"/>
        <v>-1014716.9844059</v>
      </c>
      <c r="I199" s="979">
        <v>0</v>
      </c>
    </row>
    <row r="200" spans="1:9">
      <c r="A200" s="1006" t="s">
        <v>56</v>
      </c>
      <c r="B200" s="922">
        <f t="shared" si="39"/>
        <v>79443101.0294957</v>
      </c>
      <c r="C200" s="1000">
        <v>6491712.74707599</v>
      </c>
      <c r="D200" s="1000">
        <v>5190199.916351</v>
      </c>
      <c r="E200" s="1000">
        <v>352419.473241998</v>
      </c>
      <c r="F200" s="999">
        <f t="shared" si="36"/>
        <v>5542619.389593</v>
      </c>
      <c r="G200" s="999">
        <f>C200-E200</f>
        <v>6139293.27383399</v>
      </c>
      <c r="H200" s="954">
        <f t="shared" si="38"/>
        <v>949093.357482994</v>
      </c>
      <c r="I200" s="979">
        <v>0</v>
      </c>
    </row>
    <row r="201" spans="1:9">
      <c r="A201" s="1006" t="s">
        <v>57</v>
      </c>
      <c r="B201" s="922">
        <f t="shared" si="39"/>
        <v>80374096.4090941</v>
      </c>
      <c r="C201" s="1000">
        <v>7870276.55048801</v>
      </c>
      <c r="D201" s="1000">
        <v>6674929.48040061</v>
      </c>
      <c r="E201" s="1000">
        <v>264351.690489</v>
      </c>
      <c r="F201" s="999">
        <f t="shared" si="36"/>
        <v>6939281.17088961</v>
      </c>
      <c r="G201" s="999">
        <f>C201-E201</f>
        <v>7605924.85999901</v>
      </c>
      <c r="H201" s="954">
        <f t="shared" si="38"/>
        <v>930995.379598396</v>
      </c>
      <c r="I201" s="979">
        <v>0</v>
      </c>
    </row>
    <row r="202" ht="12" spans="1:9">
      <c r="A202" s="959" t="s">
        <v>871</v>
      </c>
      <c r="B202" s="911"/>
      <c r="C202" s="1002">
        <f>C190+C191+C192+C193+C194+C195+C196+C197+C198+C199+C200+C201</f>
        <v>76962736.055298</v>
      </c>
      <c r="D202" s="1002"/>
      <c r="E202" s="1002"/>
      <c r="F202" s="1002">
        <f>F190+F191+F192+F193+F194+F195+F196+F197+F198+F199+F200+F201</f>
        <v>77427478.2923874</v>
      </c>
      <c r="G202" s="1002"/>
      <c r="H202" s="1002"/>
      <c r="I202" s="1008"/>
    </row>
    <row r="204" spans="2:2">
      <c r="B204" s="973"/>
    </row>
    <row r="205" ht="15.75" spans="2:8">
      <c r="B205" s="760"/>
      <c r="C205" s="973"/>
      <c r="G205" s="1009" t="s">
        <v>970</v>
      </c>
      <c r="H205" s="1010"/>
    </row>
    <row r="207" spans="4:6">
      <c r="D207" s="760"/>
      <c r="E207" s="760"/>
      <c r="F207" s="760"/>
    </row>
    <row r="208" spans="4:6">
      <c r="D208" s="760"/>
      <c r="E208" s="760"/>
      <c r="F208" s="760"/>
    </row>
    <row r="209" spans="4:6">
      <c r="D209" s="760"/>
      <c r="E209" s="760"/>
      <c r="F209" s="760"/>
    </row>
    <row r="210" spans="4:6">
      <c r="D210" s="760"/>
      <c r="E210" s="760"/>
      <c r="F210" s="760"/>
    </row>
    <row r="211" spans="4:6">
      <c r="D211" s="760"/>
      <c r="E211" s="760"/>
      <c r="F211" s="760"/>
    </row>
  </sheetData>
  <mergeCells count="90">
    <mergeCell ref="A1:I1"/>
    <mergeCell ref="A19:I19"/>
    <mergeCell ref="A37:I37"/>
    <mergeCell ref="A55:I55"/>
    <mergeCell ref="A73:I73"/>
    <mergeCell ref="A92:I92"/>
    <mergeCell ref="A111:I111"/>
    <mergeCell ref="A130:I130"/>
    <mergeCell ref="A149:I149"/>
    <mergeCell ref="A168:I168"/>
    <mergeCell ref="E186:F186"/>
    <mergeCell ref="G186:J186"/>
    <mergeCell ref="G205:H205"/>
    <mergeCell ref="A2:A3"/>
    <mergeCell ref="A20:A21"/>
    <mergeCell ref="A38:A39"/>
    <mergeCell ref="A56:A57"/>
    <mergeCell ref="A74:A75"/>
    <mergeCell ref="A93:A94"/>
    <mergeCell ref="A112:A113"/>
    <mergeCell ref="A131:A132"/>
    <mergeCell ref="A150:A151"/>
    <mergeCell ref="A169:A170"/>
    <mergeCell ref="A187:A188"/>
    <mergeCell ref="D2:D3"/>
    <mergeCell ref="D20:D21"/>
    <mergeCell ref="D38:D39"/>
    <mergeCell ref="D56:D57"/>
    <mergeCell ref="D74:D75"/>
    <mergeCell ref="D93:D94"/>
    <mergeCell ref="D112:D113"/>
    <mergeCell ref="D131:D132"/>
    <mergeCell ref="D150:D151"/>
    <mergeCell ref="D169:D170"/>
    <mergeCell ref="D187:D188"/>
    <mergeCell ref="E2:E3"/>
    <mergeCell ref="E20:E21"/>
    <mergeCell ref="E38:E39"/>
    <mergeCell ref="E56:E57"/>
    <mergeCell ref="E74:E75"/>
    <mergeCell ref="E93:E94"/>
    <mergeCell ref="E112:E113"/>
    <mergeCell ref="E131:E132"/>
    <mergeCell ref="E150:E151"/>
    <mergeCell ref="E169:E170"/>
    <mergeCell ref="E187:E188"/>
    <mergeCell ref="F2:F3"/>
    <mergeCell ref="F20:F21"/>
    <mergeCell ref="F38:F39"/>
    <mergeCell ref="F56:F57"/>
    <mergeCell ref="F74:F75"/>
    <mergeCell ref="F93:F94"/>
    <mergeCell ref="F112:F113"/>
    <mergeCell ref="F131:F132"/>
    <mergeCell ref="F150:F151"/>
    <mergeCell ref="F169:F170"/>
    <mergeCell ref="F187:F188"/>
    <mergeCell ref="G2:G3"/>
    <mergeCell ref="G20:G21"/>
    <mergeCell ref="G38:G39"/>
    <mergeCell ref="G56:G57"/>
    <mergeCell ref="G74:G75"/>
    <mergeCell ref="G93:G94"/>
    <mergeCell ref="G112:G113"/>
    <mergeCell ref="G131:G132"/>
    <mergeCell ref="G150:G151"/>
    <mergeCell ref="G169:G170"/>
    <mergeCell ref="G187:G188"/>
    <mergeCell ref="H2:H3"/>
    <mergeCell ref="H20:H21"/>
    <mergeCell ref="H38:H39"/>
    <mergeCell ref="H56:H57"/>
    <mergeCell ref="H74:H75"/>
    <mergeCell ref="H93:H94"/>
    <mergeCell ref="H112:H113"/>
    <mergeCell ref="H131:H132"/>
    <mergeCell ref="H150:H151"/>
    <mergeCell ref="H169:H170"/>
    <mergeCell ref="H187:H188"/>
    <mergeCell ref="I2:I3"/>
    <mergeCell ref="I20:I21"/>
    <mergeCell ref="I38:I39"/>
    <mergeCell ref="I56:I57"/>
    <mergeCell ref="I74:I75"/>
    <mergeCell ref="I93:I94"/>
    <mergeCell ref="I112:I113"/>
    <mergeCell ref="I131:I132"/>
    <mergeCell ref="I150:I151"/>
    <mergeCell ref="I169:I170"/>
    <mergeCell ref="I187:I188"/>
  </mergeCells>
  <pageMargins left="0.25" right="0.25" top="0.75" bottom="0.75" header="0.3" footer="0.3"/>
  <pageSetup paperSize="1" scale="45" fitToHeight="2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Y123"/>
  <sheetViews>
    <sheetView view="pageBreakPreview" zoomScale="55" zoomScaleNormal="100" workbookViewId="0">
      <selection activeCell="EL123" sqref="EL123:FE123"/>
    </sheetView>
  </sheetViews>
  <sheetFormatPr defaultColWidth="9.14285714285714" defaultRowHeight="11.25"/>
  <cols>
    <col min="1" max="1" width="4.85714285714286" style="851" customWidth="1"/>
    <col min="2" max="8" width="2.85714285714286" style="851" customWidth="1"/>
    <col min="9" max="97" width="1.71428571428571" style="851" customWidth="1"/>
    <col min="98" max="98" width="1.85714285714286" style="851" customWidth="1"/>
    <col min="99" max="117" width="1.71428571428571" style="851" customWidth="1"/>
    <col min="118" max="118" width="2.14285714285714" style="851" customWidth="1"/>
    <col min="119" max="133" width="1.71428571428571" style="851" customWidth="1"/>
    <col min="134" max="138" width="2.28571428571429" style="851" customWidth="1"/>
    <col min="139" max="139" width="3" style="851" customWidth="1"/>
    <col min="140" max="145" width="2.28571428571429" style="851" customWidth="1"/>
    <col min="146" max="157" width="2.71428571428571" style="851" customWidth="1"/>
    <col min="158" max="158" width="3" style="851" customWidth="1"/>
    <col min="159" max="159" width="2.57142857142857" style="851" customWidth="1"/>
    <col min="160" max="160" width="2.42857142857143" style="851" customWidth="1"/>
    <col min="161" max="161" width="2.71428571428571" style="851" customWidth="1"/>
    <col min="162" max="162" width="2.85714285714286" style="851" customWidth="1"/>
    <col min="163" max="170" width="2.71428571428571" style="851" customWidth="1"/>
    <col min="171" max="171" width="3.28571428571429" style="851" customWidth="1"/>
    <col min="172" max="173" width="2.71428571428571" style="851" customWidth="1"/>
    <col min="174" max="174" width="2.28571428571429" style="851" customWidth="1"/>
    <col min="175" max="175" width="2.57142857142857" style="851" customWidth="1"/>
    <col min="176" max="176" width="2.85714285714286" style="851" customWidth="1"/>
    <col min="177" max="177" width="4" style="851" customWidth="1"/>
    <col min="178" max="178" width="5" style="851" customWidth="1"/>
    <col min="179" max="179" width="4.85714285714286" style="851" customWidth="1"/>
    <col min="180" max="180" width="5.71428571428571" style="851" customWidth="1"/>
    <col min="181" max="181" width="4.71428571428571" style="851" customWidth="1"/>
    <col min="182" max="185" width="9.14285714285714" style="851"/>
    <col min="186" max="186" width="5.28571428571429" style="851" customWidth="1"/>
    <col min="187" max="187" width="6.85714285714286" style="851" customWidth="1"/>
    <col min="188" max="188" width="7.28571428571429" style="851" customWidth="1"/>
    <col min="189" max="16384" width="9.14285714285714" style="851"/>
  </cols>
  <sheetData>
    <row r="1" ht="33" customHeight="1" spans="1:169">
      <c r="A1" s="852"/>
      <c r="B1" s="853" t="s">
        <v>971</v>
      </c>
      <c r="C1" s="854"/>
      <c r="D1" s="854"/>
      <c r="E1" s="854"/>
      <c r="F1" s="854"/>
      <c r="G1" s="854"/>
      <c r="H1" s="854"/>
      <c r="I1" s="864"/>
      <c r="J1" s="864"/>
      <c r="K1" s="864"/>
      <c r="L1" s="864"/>
      <c r="M1" s="864"/>
      <c r="N1" s="864"/>
      <c r="O1" s="864"/>
      <c r="P1" s="864"/>
      <c r="Q1" s="864"/>
      <c r="R1" s="864"/>
      <c r="S1" s="864"/>
      <c r="T1" s="864"/>
      <c r="U1" s="864"/>
      <c r="V1" s="864"/>
      <c r="W1" s="864"/>
      <c r="X1" s="864"/>
      <c r="Y1" s="864"/>
      <c r="Z1" s="864"/>
      <c r="AA1" s="864"/>
      <c r="AB1" s="864"/>
      <c r="AC1" s="864"/>
      <c r="AD1" s="864"/>
      <c r="AE1" s="864"/>
      <c r="AF1" s="864"/>
      <c r="AG1" s="864"/>
      <c r="AH1" s="864"/>
      <c r="AI1" s="864"/>
      <c r="AJ1" s="864"/>
      <c r="AK1" s="864"/>
      <c r="AL1" s="864"/>
      <c r="AM1" s="864"/>
      <c r="AN1" s="864"/>
      <c r="AO1" s="864"/>
      <c r="AP1" s="864"/>
      <c r="AQ1" s="864"/>
      <c r="AR1" s="864"/>
      <c r="AS1" s="864"/>
      <c r="AT1" s="864"/>
      <c r="AU1" s="864"/>
      <c r="AV1" s="864"/>
      <c r="AW1" s="864"/>
      <c r="AX1" s="864"/>
      <c r="AY1" s="864"/>
      <c r="AZ1" s="864"/>
      <c r="BA1" s="864"/>
      <c r="BB1" s="864"/>
      <c r="BC1" s="864"/>
      <c r="BD1" s="864"/>
      <c r="BE1" s="864"/>
      <c r="BF1" s="864"/>
      <c r="BG1" s="864"/>
      <c r="BH1" s="864"/>
      <c r="BI1" s="864"/>
      <c r="BJ1" s="864"/>
      <c r="BK1" s="864"/>
      <c r="BL1" s="864"/>
      <c r="BM1" s="864"/>
      <c r="BN1" s="864"/>
      <c r="BO1" s="864"/>
      <c r="BP1" s="864"/>
      <c r="BQ1" s="864"/>
      <c r="BR1" s="864"/>
      <c r="BS1" s="864"/>
      <c r="BT1" s="864"/>
      <c r="BU1" s="864"/>
      <c r="BV1" s="864"/>
      <c r="BW1" s="864"/>
      <c r="BX1" s="864"/>
      <c r="BY1" s="864"/>
      <c r="BZ1" s="864"/>
      <c r="CA1" s="864"/>
      <c r="CB1" s="864"/>
      <c r="CC1" s="864"/>
      <c r="CD1" s="864"/>
      <c r="CE1" s="864"/>
      <c r="CF1" s="864"/>
      <c r="CG1" s="864"/>
      <c r="CH1" s="864"/>
      <c r="CI1" s="864"/>
      <c r="CJ1" s="864"/>
      <c r="CK1" s="864"/>
      <c r="CL1" s="864"/>
      <c r="CM1" s="864"/>
      <c r="CN1" s="864"/>
      <c r="CO1" s="864"/>
      <c r="CP1" s="864"/>
      <c r="CQ1" s="864"/>
      <c r="CR1" s="864"/>
      <c r="CS1" s="864"/>
      <c r="CT1" s="864"/>
      <c r="CU1" s="864"/>
      <c r="CV1" s="864"/>
      <c r="CW1" s="864"/>
      <c r="CX1" s="864"/>
      <c r="CY1" s="864"/>
      <c r="CZ1" s="864"/>
      <c r="DA1" s="864"/>
      <c r="DB1" s="864"/>
      <c r="DC1" s="864"/>
      <c r="DD1" s="864"/>
      <c r="DE1" s="864"/>
      <c r="DF1" s="864"/>
      <c r="DG1" s="864"/>
      <c r="DH1" s="864"/>
      <c r="DI1" s="864"/>
      <c r="DJ1" s="864"/>
      <c r="DK1" s="864"/>
      <c r="DL1" s="864"/>
      <c r="DM1" s="864"/>
      <c r="DN1" s="864"/>
      <c r="DO1" s="864"/>
      <c r="DP1" s="864"/>
      <c r="DQ1" s="864"/>
      <c r="DR1" s="864"/>
      <c r="DS1" s="864"/>
      <c r="DT1" s="864"/>
      <c r="DU1" s="864"/>
      <c r="DV1" s="864"/>
      <c r="DW1" s="864"/>
      <c r="DX1" s="864"/>
      <c r="DY1" s="864"/>
      <c r="DZ1" s="864"/>
      <c r="EA1" s="864"/>
      <c r="EB1" s="864"/>
      <c r="EC1" s="864"/>
      <c r="ED1" s="864"/>
      <c r="EE1" s="864"/>
      <c r="EF1" s="864"/>
      <c r="EG1" s="864"/>
      <c r="EH1" s="864"/>
      <c r="EI1" s="864"/>
      <c r="EJ1" s="864"/>
      <c r="EK1" s="864"/>
      <c r="EL1" s="864"/>
      <c r="EM1" s="864"/>
      <c r="EN1" s="864"/>
      <c r="EO1" s="864"/>
      <c r="EP1" s="864"/>
      <c r="EQ1" s="864"/>
      <c r="ER1" s="864"/>
      <c r="ES1" s="864"/>
      <c r="ET1" s="864"/>
      <c r="EU1" s="864"/>
      <c r="EV1" s="864"/>
      <c r="EW1" s="864"/>
      <c r="EX1" s="864"/>
      <c r="EY1" s="864"/>
      <c r="EZ1" s="864"/>
      <c r="FA1" s="864"/>
      <c r="FB1" s="864"/>
      <c r="FC1" s="864"/>
      <c r="FD1" s="864"/>
      <c r="FE1" s="864"/>
      <c r="FF1" s="864"/>
      <c r="FG1" s="864"/>
      <c r="FH1" s="864"/>
      <c r="FI1" s="864"/>
      <c r="FJ1" s="864"/>
      <c r="FK1" s="864"/>
      <c r="FL1" s="864"/>
      <c r="FM1" s="864"/>
    </row>
    <row r="2" spans="2:181">
      <c r="B2" s="855">
        <v>2010</v>
      </c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742"/>
      <c r="N2" s="855">
        <v>2011</v>
      </c>
      <c r="O2" s="856"/>
      <c r="P2" s="856"/>
      <c r="Q2" s="856"/>
      <c r="R2" s="856"/>
      <c r="S2" s="856"/>
      <c r="T2" s="856"/>
      <c r="U2" s="856"/>
      <c r="V2" s="856"/>
      <c r="W2" s="856"/>
      <c r="X2" s="856"/>
      <c r="Y2" s="742"/>
      <c r="Z2" s="855">
        <v>2012</v>
      </c>
      <c r="AA2" s="856"/>
      <c r="AB2" s="856"/>
      <c r="AC2" s="856"/>
      <c r="AD2" s="856"/>
      <c r="AE2" s="856"/>
      <c r="AF2" s="856"/>
      <c r="AG2" s="856"/>
      <c r="AH2" s="856"/>
      <c r="AI2" s="856"/>
      <c r="AJ2" s="856"/>
      <c r="AK2" s="742"/>
      <c r="AL2" s="855">
        <v>2013</v>
      </c>
      <c r="AM2" s="856"/>
      <c r="AN2" s="856"/>
      <c r="AO2" s="856"/>
      <c r="AP2" s="856"/>
      <c r="AQ2" s="856"/>
      <c r="AR2" s="856"/>
      <c r="AS2" s="856"/>
      <c r="AT2" s="856"/>
      <c r="AU2" s="856"/>
      <c r="AV2" s="856"/>
      <c r="AW2" s="742"/>
      <c r="AX2" s="855">
        <v>2014</v>
      </c>
      <c r="AY2" s="856"/>
      <c r="AZ2" s="856"/>
      <c r="BA2" s="856"/>
      <c r="BB2" s="856"/>
      <c r="BC2" s="856"/>
      <c r="BD2" s="856"/>
      <c r="BE2" s="856"/>
      <c r="BF2" s="856"/>
      <c r="BG2" s="856"/>
      <c r="BH2" s="856"/>
      <c r="BI2" s="742"/>
      <c r="BJ2" s="855">
        <v>2015</v>
      </c>
      <c r="BK2" s="856"/>
      <c r="BL2" s="856"/>
      <c r="BM2" s="856"/>
      <c r="BN2" s="856"/>
      <c r="BO2" s="856"/>
      <c r="BP2" s="856"/>
      <c r="BQ2" s="856"/>
      <c r="BR2" s="856"/>
      <c r="BS2" s="856"/>
      <c r="BT2" s="856"/>
      <c r="BU2" s="742"/>
      <c r="BV2" s="855">
        <v>2016</v>
      </c>
      <c r="BW2" s="856"/>
      <c r="BX2" s="856"/>
      <c r="BY2" s="856"/>
      <c r="BZ2" s="856"/>
      <c r="CA2" s="856"/>
      <c r="CB2" s="856"/>
      <c r="CC2" s="856"/>
      <c r="CD2" s="856"/>
      <c r="CE2" s="856"/>
      <c r="CF2" s="856"/>
      <c r="CG2" s="742"/>
      <c r="CH2" s="855">
        <v>2017</v>
      </c>
      <c r="CI2" s="856"/>
      <c r="CJ2" s="856"/>
      <c r="CK2" s="856"/>
      <c r="CL2" s="856"/>
      <c r="CM2" s="856"/>
      <c r="CN2" s="856"/>
      <c r="CO2" s="856"/>
      <c r="CP2" s="856"/>
      <c r="CQ2" s="856"/>
      <c r="CR2" s="856"/>
      <c r="CS2" s="742"/>
      <c r="CT2" s="855">
        <v>2018</v>
      </c>
      <c r="CU2" s="856"/>
      <c r="CV2" s="856"/>
      <c r="CW2" s="856"/>
      <c r="CX2" s="856"/>
      <c r="CY2" s="856"/>
      <c r="CZ2" s="856"/>
      <c r="DA2" s="856"/>
      <c r="DB2" s="856"/>
      <c r="DC2" s="856"/>
      <c r="DD2" s="856"/>
      <c r="DE2" s="742"/>
      <c r="DF2" s="714">
        <v>2019</v>
      </c>
      <c r="DG2" s="714"/>
      <c r="DH2" s="714"/>
      <c r="DI2" s="714"/>
      <c r="DJ2" s="714"/>
      <c r="DK2" s="714"/>
      <c r="DL2" s="714"/>
      <c r="DM2" s="714"/>
      <c r="DN2" s="714"/>
      <c r="DO2" s="714"/>
      <c r="DP2" s="714"/>
      <c r="DQ2" s="714"/>
      <c r="DR2" s="714">
        <v>2020</v>
      </c>
      <c r="DS2" s="714"/>
      <c r="DT2" s="714"/>
      <c r="DU2" s="714"/>
      <c r="DV2" s="714"/>
      <c r="DW2" s="714"/>
      <c r="DX2" s="714"/>
      <c r="DY2" s="714"/>
      <c r="DZ2" s="714"/>
      <c r="EA2" s="714"/>
      <c r="EB2" s="714"/>
      <c r="EC2" s="714"/>
      <c r="ED2" s="714">
        <v>2021</v>
      </c>
      <c r="EE2" s="714"/>
      <c r="EF2" s="714"/>
      <c r="EG2" s="714"/>
      <c r="EH2" s="714"/>
      <c r="EI2" s="714"/>
      <c r="EJ2" s="714"/>
      <c r="EK2" s="714"/>
      <c r="EL2" s="714"/>
      <c r="EM2" s="714"/>
      <c r="EN2" s="714"/>
      <c r="EO2" s="714"/>
      <c r="EP2" s="714">
        <v>2022</v>
      </c>
      <c r="EQ2" s="714"/>
      <c r="ER2" s="714"/>
      <c r="ES2" s="714"/>
      <c r="ET2" s="714"/>
      <c r="EU2" s="714"/>
      <c r="EV2" s="714"/>
      <c r="EW2" s="714"/>
      <c r="EX2" s="714"/>
      <c r="EY2" s="714"/>
      <c r="EZ2" s="714"/>
      <c r="FA2" s="714"/>
      <c r="FB2" s="714">
        <v>2023</v>
      </c>
      <c r="FC2" s="714"/>
      <c r="FD2" s="714"/>
      <c r="FE2" s="714"/>
      <c r="FF2" s="714"/>
      <c r="FG2" s="714"/>
      <c r="FH2" s="714"/>
      <c r="FI2" s="714"/>
      <c r="FJ2" s="714"/>
      <c r="FK2" s="714"/>
      <c r="FL2" s="714"/>
      <c r="FM2" s="714"/>
      <c r="FN2" s="545">
        <v>2024</v>
      </c>
      <c r="FO2" s="545"/>
      <c r="FP2" s="545"/>
      <c r="FQ2" s="545"/>
      <c r="FR2" s="545"/>
      <c r="FS2" s="545"/>
      <c r="FT2" s="545"/>
      <c r="FU2" s="545"/>
      <c r="FV2" s="545"/>
      <c r="FW2" s="545"/>
      <c r="FX2" s="545"/>
      <c r="FY2" s="545"/>
    </row>
    <row r="3" ht="45.8" spans="2:181">
      <c r="B3" s="857" t="s">
        <v>46</v>
      </c>
      <c r="C3" s="857" t="s">
        <v>47</v>
      </c>
      <c r="D3" s="857" t="s">
        <v>48</v>
      </c>
      <c r="E3" s="857" t="s">
        <v>49</v>
      </c>
      <c r="F3" s="857" t="s">
        <v>50</v>
      </c>
      <c r="G3" s="857" t="s">
        <v>51</v>
      </c>
      <c r="H3" s="857" t="s">
        <v>52</v>
      </c>
      <c r="I3" s="857" t="s">
        <v>53</v>
      </c>
      <c r="J3" s="857" t="s">
        <v>54</v>
      </c>
      <c r="K3" s="857" t="s">
        <v>55</v>
      </c>
      <c r="L3" s="857" t="s">
        <v>56</v>
      </c>
      <c r="M3" s="857" t="s">
        <v>57</v>
      </c>
      <c r="N3" s="857" t="s">
        <v>46</v>
      </c>
      <c r="O3" s="857" t="s">
        <v>47</v>
      </c>
      <c r="P3" s="857" t="s">
        <v>48</v>
      </c>
      <c r="Q3" s="857" t="s">
        <v>49</v>
      </c>
      <c r="R3" s="857" t="s">
        <v>50</v>
      </c>
      <c r="S3" s="857" t="s">
        <v>51</v>
      </c>
      <c r="T3" s="857" t="s">
        <v>52</v>
      </c>
      <c r="U3" s="857" t="s">
        <v>53</v>
      </c>
      <c r="V3" s="857" t="s">
        <v>54</v>
      </c>
      <c r="W3" s="857" t="s">
        <v>55</v>
      </c>
      <c r="X3" s="857" t="s">
        <v>56</v>
      </c>
      <c r="Y3" s="857" t="s">
        <v>57</v>
      </c>
      <c r="Z3" s="857" t="s">
        <v>46</v>
      </c>
      <c r="AA3" s="857" t="s">
        <v>47</v>
      </c>
      <c r="AB3" s="857" t="s">
        <v>48</v>
      </c>
      <c r="AC3" s="857" t="s">
        <v>49</v>
      </c>
      <c r="AD3" s="857" t="s">
        <v>50</v>
      </c>
      <c r="AE3" s="857" t="s">
        <v>51</v>
      </c>
      <c r="AF3" s="857" t="s">
        <v>52</v>
      </c>
      <c r="AG3" s="857" t="s">
        <v>53</v>
      </c>
      <c r="AH3" s="857" t="s">
        <v>54</v>
      </c>
      <c r="AI3" s="857" t="s">
        <v>55</v>
      </c>
      <c r="AJ3" s="857" t="s">
        <v>56</v>
      </c>
      <c r="AK3" s="857" t="s">
        <v>57</v>
      </c>
      <c r="AL3" s="857" t="s">
        <v>46</v>
      </c>
      <c r="AM3" s="857" t="s">
        <v>47</v>
      </c>
      <c r="AN3" s="857" t="s">
        <v>48</v>
      </c>
      <c r="AO3" s="857" t="s">
        <v>49</v>
      </c>
      <c r="AP3" s="857" t="s">
        <v>50</v>
      </c>
      <c r="AQ3" s="857" t="s">
        <v>51</v>
      </c>
      <c r="AR3" s="857" t="s">
        <v>52</v>
      </c>
      <c r="AS3" s="857" t="s">
        <v>53</v>
      </c>
      <c r="AT3" s="857" t="s">
        <v>54</v>
      </c>
      <c r="AU3" s="857" t="s">
        <v>55</v>
      </c>
      <c r="AV3" s="857" t="s">
        <v>56</v>
      </c>
      <c r="AW3" s="857" t="s">
        <v>57</v>
      </c>
      <c r="AX3" s="857" t="s">
        <v>46</v>
      </c>
      <c r="AY3" s="857" t="s">
        <v>47</v>
      </c>
      <c r="AZ3" s="857" t="s">
        <v>48</v>
      </c>
      <c r="BA3" s="857" t="s">
        <v>49</v>
      </c>
      <c r="BB3" s="857" t="s">
        <v>50</v>
      </c>
      <c r="BC3" s="857" t="s">
        <v>51</v>
      </c>
      <c r="BD3" s="857" t="s">
        <v>52</v>
      </c>
      <c r="BE3" s="857" t="s">
        <v>53</v>
      </c>
      <c r="BF3" s="857" t="s">
        <v>54</v>
      </c>
      <c r="BG3" s="857" t="s">
        <v>55</v>
      </c>
      <c r="BH3" s="857" t="s">
        <v>56</v>
      </c>
      <c r="BI3" s="857" t="s">
        <v>57</v>
      </c>
      <c r="BJ3" s="857" t="s">
        <v>46</v>
      </c>
      <c r="BK3" s="857" t="s">
        <v>47</v>
      </c>
      <c r="BL3" s="857" t="s">
        <v>48</v>
      </c>
      <c r="BM3" s="857" t="s">
        <v>49</v>
      </c>
      <c r="BN3" s="857" t="s">
        <v>50</v>
      </c>
      <c r="BO3" s="857" t="s">
        <v>51</v>
      </c>
      <c r="BP3" s="857" t="s">
        <v>52</v>
      </c>
      <c r="BQ3" s="857" t="s">
        <v>53</v>
      </c>
      <c r="BR3" s="857" t="s">
        <v>54</v>
      </c>
      <c r="BS3" s="857" t="s">
        <v>55</v>
      </c>
      <c r="BT3" s="857" t="s">
        <v>56</v>
      </c>
      <c r="BU3" s="857" t="s">
        <v>57</v>
      </c>
      <c r="BV3" s="857" t="s">
        <v>46</v>
      </c>
      <c r="BW3" s="857" t="s">
        <v>47</v>
      </c>
      <c r="BX3" s="857" t="s">
        <v>48</v>
      </c>
      <c r="BY3" s="857" t="s">
        <v>49</v>
      </c>
      <c r="BZ3" s="857" t="s">
        <v>50</v>
      </c>
      <c r="CA3" s="857" t="s">
        <v>51</v>
      </c>
      <c r="CB3" s="857" t="s">
        <v>52</v>
      </c>
      <c r="CC3" s="857" t="s">
        <v>53</v>
      </c>
      <c r="CD3" s="857" t="s">
        <v>54</v>
      </c>
      <c r="CE3" s="857" t="s">
        <v>55</v>
      </c>
      <c r="CF3" s="857" t="s">
        <v>56</v>
      </c>
      <c r="CG3" s="857" t="s">
        <v>57</v>
      </c>
      <c r="CH3" s="857" t="s">
        <v>46</v>
      </c>
      <c r="CI3" s="857" t="s">
        <v>47</v>
      </c>
      <c r="CJ3" s="857" t="s">
        <v>48</v>
      </c>
      <c r="CK3" s="857" t="s">
        <v>49</v>
      </c>
      <c r="CL3" s="857" t="s">
        <v>972</v>
      </c>
      <c r="CM3" s="857" t="s">
        <v>51</v>
      </c>
      <c r="CN3" s="857" t="s">
        <v>52</v>
      </c>
      <c r="CO3" s="857" t="s">
        <v>53</v>
      </c>
      <c r="CP3" s="857" t="s">
        <v>54</v>
      </c>
      <c r="CQ3" s="857" t="s">
        <v>55</v>
      </c>
      <c r="CR3" s="857" t="s">
        <v>56</v>
      </c>
      <c r="CS3" s="857" t="s">
        <v>57</v>
      </c>
      <c r="CT3" s="857" t="s">
        <v>46</v>
      </c>
      <c r="CU3" s="857" t="s">
        <v>47</v>
      </c>
      <c r="CV3" s="857" t="s">
        <v>48</v>
      </c>
      <c r="CW3" s="857" t="s">
        <v>49</v>
      </c>
      <c r="CX3" s="857" t="s">
        <v>50</v>
      </c>
      <c r="CY3" s="857" t="s">
        <v>51</v>
      </c>
      <c r="CZ3" s="857" t="s">
        <v>52</v>
      </c>
      <c r="DA3" s="857" t="s">
        <v>53</v>
      </c>
      <c r="DB3" s="857" t="s">
        <v>54</v>
      </c>
      <c r="DC3" s="857" t="s">
        <v>55</v>
      </c>
      <c r="DD3" s="857" t="s">
        <v>56</v>
      </c>
      <c r="DE3" s="857" t="s">
        <v>57</v>
      </c>
      <c r="DF3" s="857" t="s">
        <v>46</v>
      </c>
      <c r="DG3" s="857" t="s">
        <v>47</v>
      </c>
      <c r="DH3" s="857" t="s">
        <v>48</v>
      </c>
      <c r="DI3" s="857" t="s">
        <v>49</v>
      </c>
      <c r="DJ3" s="857" t="s">
        <v>50</v>
      </c>
      <c r="DK3" s="857" t="s">
        <v>51</v>
      </c>
      <c r="DL3" s="857" t="s">
        <v>52</v>
      </c>
      <c r="DM3" s="857" t="s">
        <v>53</v>
      </c>
      <c r="DN3" s="857" t="s">
        <v>54</v>
      </c>
      <c r="DO3" s="857" t="s">
        <v>55</v>
      </c>
      <c r="DP3" s="857" t="s">
        <v>56</v>
      </c>
      <c r="DQ3" s="857" t="s">
        <v>57</v>
      </c>
      <c r="DR3" s="857" t="s">
        <v>46</v>
      </c>
      <c r="DS3" s="857" t="s">
        <v>47</v>
      </c>
      <c r="DT3" s="857" t="s">
        <v>48</v>
      </c>
      <c r="DU3" s="857" t="s">
        <v>49</v>
      </c>
      <c r="DV3" s="857" t="s">
        <v>50</v>
      </c>
      <c r="DW3" s="857" t="s">
        <v>51</v>
      </c>
      <c r="DX3" s="857" t="s">
        <v>52</v>
      </c>
      <c r="DY3" s="857" t="s">
        <v>53</v>
      </c>
      <c r="DZ3" s="857" t="s">
        <v>54</v>
      </c>
      <c r="EA3" s="857" t="s">
        <v>55</v>
      </c>
      <c r="EB3" s="857" t="s">
        <v>56</v>
      </c>
      <c r="EC3" s="857" t="s">
        <v>57</v>
      </c>
      <c r="ED3" s="857" t="s">
        <v>46</v>
      </c>
      <c r="EE3" s="857" t="s">
        <v>47</v>
      </c>
      <c r="EF3" s="857" t="s">
        <v>48</v>
      </c>
      <c r="EG3" s="857" t="s">
        <v>49</v>
      </c>
      <c r="EH3" s="857" t="s">
        <v>50</v>
      </c>
      <c r="EI3" s="857" t="s">
        <v>51</v>
      </c>
      <c r="EJ3" s="857" t="s">
        <v>52</v>
      </c>
      <c r="EK3" s="857" t="s">
        <v>53</v>
      </c>
      <c r="EL3" s="857" t="s">
        <v>54</v>
      </c>
      <c r="EM3" s="857" t="s">
        <v>55</v>
      </c>
      <c r="EN3" s="857" t="s">
        <v>56</v>
      </c>
      <c r="EO3" s="857" t="s">
        <v>57</v>
      </c>
      <c r="EP3" s="857" t="s">
        <v>46</v>
      </c>
      <c r="EQ3" s="857" t="s">
        <v>47</v>
      </c>
      <c r="ER3" s="857" t="s">
        <v>48</v>
      </c>
      <c r="ES3" s="857" t="s">
        <v>49</v>
      </c>
      <c r="ET3" s="857" t="s">
        <v>50</v>
      </c>
      <c r="EU3" s="857" t="s">
        <v>51</v>
      </c>
      <c r="EV3" s="857" t="s">
        <v>52</v>
      </c>
      <c r="EW3" s="857" t="s">
        <v>53</v>
      </c>
      <c r="EX3" s="857" t="s">
        <v>54</v>
      </c>
      <c r="EY3" s="857" t="s">
        <v>55</v>
      </c>
      <c r="EZ3" s="857" t="s">
        <v>56</v>
      </c>
      <c r="FA3" s="857" t="s">
        <v>57</v>
      </c>
      <c r="FB3" s="857" t="s">
        <v>46</v>
      </c>
      <c r="FC3" s="857" t="s">
        <v>47</v>
      </c>
      <c r="FD3" s="857" t="s">
        <v>48</v>
      </c>
      <c r="FE3" s="857" t="s">
        <v>49</v>
      </c>
      <c r="FF3" s="857" t="s">
        <v>50</v>
      </c>
      <c r="FG3" s="857" t="s">
        <v>51</v>
      </c>
      <c r="FH3" s="857" t="s">
        <v>52</v>
      </c>
      <c r="FI3" s="857" t="s">
        <v>53</v>
      </c>
      <c r="FJ3" s="857" t="s">
        <v>54</v>
      </c>
      <c r="FK3" s="857" t="s">
        <v>55</v>
      </c>
      <c r="FL3" s="857" t="s">
        <v>56</v>
      </c>
      <c r="FM3" s="857" t="s">
        <v>57</v>
      </c>
      <c r="FN3" s="881" t="s">
        <v>46</v>
      </c>
      <c r="FO3" s="881" t="s">
        <v>47</v>
      </c>
      <c r="FP3" s="881" t="s">
        <v>48</v>
      </c>
      <c r="FQ3" s="882" t="s">
        <v>49</v>
      </c>
      <c r="FR3" s="883" t="s">
        <v>50</v>
      </c>
      <c r="FS3" s="883" t="s">
        <v>51</v>
      </c>
      <c r="FT3" s="884" t="s">
        <v>52</v>
      </c>
      <c r="FU3" s="883" t="s">
        <v>53</v>
      </c>
      <c r="FV3" s="883" t="s">
        <v>54</v>
      </c>
      <c r="FW3" s="858" t="s">
        <v>55</v>
      </c>
      <c r="FX3" s="883" t="s">
        <v>56</v>
      </c>
      <c r="FY3" s="883" t="s">
        <v>57</v>
      </c>
    </row>
    <row r="4" ht="42" customHeight="1" spans="1:181">
      <c r="A4" s="858" t="s">
        <v>973</v>
      </c>
      <c r="B4" s="859">
        <v>20142.41</v>
      </c>
      <c r="C4" s="859">
        <v>21173.035</v>
      </c>
      <c r="D4" s="860">
        <v>21774.755</v>
      </c>
      <c r="E4" s="860">
        <v>22129.928</v>
      </c>
      <c r="F4" s="860">
        <v>22347.804</v>
      </c>
      <c r="G4" s="860">
        <v>22766.121</v>
      </c>
      <c r="H4" s="860">
        <v>23546.265</v>
      </c>
      <c r="I4" s="859">
        <v>24055.977</v>
      </c>
      <c r="J4" s="859">
        <v>24413.375</v>
      </c>
      <c r="K4" s="859">
        <v>25130.40832277</v>
      </c>
      <c r="L4" s="859">
        <v>26371.043777242</v>
      </c>
      <c r="M4" s="859">
        <v>27366.147777242</v>
      </c>
      <c r="N4" s="859">
        <v>27823.114699602</v>
      </c>
      <c r="O4" s="859">
        <v>29058.8895672716</v>
      </c>
      <c r="P4" s="859">
        <v>29433.3092064269</v>
      </c>
      <c r="Q4" s="859">
        <v>30026.4562531887</v>
      </c>
      <c r="R4" s="859">
        <v>30683.1537019233</v>
      </c>
      <c r="S4" s="859">
        <v>31430.0796793303</v>
      </c>
      <c r="T4" s="859">
        <v>32610.782068504</v>
      </c>
      <c r="U4" s="859">
        <v>33364.3329655599</v>
      </c>
      <c r="V4" s="859">
        <v>34286.3087893893</v>
      </c>
      <c r="W4" s="859">
        <v>35953.3380586941</v>
      </c>
      <c r="X4" s="859">
        <v>36844.8691996244</v>
      </c>
      <c r="Y4" s="859">
        <v>38103.6283318455</v>
      </c>
      <c r="Z4" s="859">
        <v>39304.0166255613</v>
      </c>
      <c r="AA4" s="859">
        <v>40115.7638476807</v>
      </c>
      <c r="AB4" s="859">
        <v>40786.3807631927</v>
      </c>
      <c r="AC4" s="859">
        <v>41132.769100667</v>
      </c>
      <c r="AD4" s="859">
        <v>41427.1345689985</v>
      </c>
      <c r="AE4" s="859">
        <v>41839.3497704011</v>
      </c>
      <c r="AF4" s="859">
        <v>41950.9990955352</v>
      </c>
      <c r="AG4" s="859">
        <v>42280.8957817499</v>
      </c>
      <c r="AH4" s="859">
        <v>42736.5571136021</v>
      </c>
      <c r="AI4" s="859">
        <v>43251.0817853942</v>
      </c>
      <c r="AJ4" s="859">
        <v>44221.633486858</v>
      </c>
      <c r="AK4" s="859">
        <v>45304.0293318455</v>
      </c>
      <c r="AL4" s="859">
        <v>46716.8315658353</v>
      </c>
      <c r="AM4" s="859">
        <v>47347.0527921013</v>
      </c>
      <c r="AN4" s="859">
        <v>47780.5134902145</v>
      </c>
      <c r="AO4" s="859">
        <v>48304.1329332571</v>
      </c>
      <c r="AP4" s="859">
        <v>48551.8267719267</v>
      </c>
      <c r="AQ4" s="859">
        <v>49180.9935113709</v>
      </c>
      <c r="AR4" s="859">
        <v>49447.2848843609</v>
      </c>
      <c r="AS4" s="859">
        <v>49992.6690749901</v>
      </c>
      <c r="AT4" s="859">
        <v>50373.05491676</v>
      </c>
      <c r="AU4" s="859">
        <v>50692.1855727497</v>
      </c>
      <c r="AV4" s="859">
        <v>51407.3418047897</v>
      </c>
      <c r="AW4" s="859">
        <v>52313.1196048137</v>
      </c>
      <c r="AX4" s="859">
        <v>53032.6697129437</v>
      </c>
      <c r="AY4" s="859">
        <v>53702.9054740375</v>
      </c>
      <c r="AZ4" s="859">
        <v>54020.5840648895</v>
      </c>
      <c r="BA4" s="859">
        <v>54462.2477102435</v>
      </c>
      <c r="BB4" s="859">
        <v>54795.0276883155</v>
      </c>
      <c r="BC4" s="859">
        <v>55212.2688807125</v>
      </c>
      <c r="BD4" s="859">
        <v>55536.6635528345</v>
      </c>
      <c r="BE4" s="859">
        <v>56044.1383696923</v>
      </c>
      <c r="BF4" s="859">
        <v>56414.7575345723</v>
      </c>
      <c r="BG4" s="859">
        <v>56414.7575345723</v>
      </c>
      <c r="BH4" s="859">
        <v>56414.7575345723</v>
      </c>
      <c r="BI4" s="859">
        <v>56414.7575345723</v>
      </c>
      <c r="BJ4" s="859">
        <v>55215.6963235195</v>
      </c>
      <c r="BK4" s="859">
        <v>53557.3700849394</v>
      </c>
      <c r="BL4" s="859">
        <v>52796.9920660192</v>
      </c>
      <c r="BM4" s="859">
        <v>52755.2674514592</v>
      </c>
      <c r="BN4" s="859">
        <v>52604.9323819892</v>
      </c>
      <c r="BO4" s="859">
        <v>52561.1499873741</v>
      </c>
      <c r="BP4" s="859">
        <v>52538.038172344</v>
      </c>
      <c r="BQ4" s="859">
        <v>52601.653427364</v>
      </c>
      <c r="BR4" s="859">
        <v>52319.867818034</v>
      </c>
      <c r="BS4" s="859">
        <v>52249.113332234</v>
      </c>
      <c r="BT4" s="859">
        <v>52482.7831346339</v>
      </c>
      <c r="BU4" s="859">
        <v>52802.1569458839</v>
      </c>
      <c r="BV4" s="859">
        <v>53247.798517734</v>
      </c>
      <c r="BW4" s="859">
        <v>53269.862818544</v>
      </c>
      <c r="BX4" s="859">
        <v>53249.7942364538</v>
      </c>
      <c r="BY4" s="859">
        <v>52912.0255279138</v>
      </c>
      <c r="BZ4" s="859">
        <v>51031.3721238857</v>
      </c>
      <c r="CA4" s="859">
        <v>50899.1948316056</v>
      </c>
      <c r="CB4" s="859">
        <v>50936.0741904755</v>
      </c>
      <c r="CC4" s="859">
        <v>50861.3156456854</v>
      </c>
      <c r="CD4" s="859">
        <v>50704.7016556954</v>
      </c>
      <c r="CE4" s="859">
        <v>50638.6104301654</v>
      </c>
      <c r="CF4" s="859">
        <v>50870.4292255753</v>
      </c>
      <c r="CG4" s="859">
        <v>51583.0578380953</v>
      </c>
      <c r="CH4" s="859">
        <v>51998.7218364252</v>
      </c>
      <c r="CI4" s="859">
        <v>51711.5230649851</v>
      </c>
      <c r="CJ4" s="859">
        <v>51203.692722435</v>
      </c>
      <c r="CK4" s="859">
        <v>50950.907977865</v>
      </c>
      <c r="CL4" s="859">
        <v>50660.5645170049</v>
      </c>
      <c r="CM4" s="859">
        <v>50566.8869648348</v>
      </c>
      <c r="CN4" s="859">
        <v>50352.0702475048</v>
      </c>
      <c r="CO4" s="859">
        <v>50289.9477829847</v>
      </c>
      <c r="CP4" s="859">
        <v>49988.4861473048</v>
      </c>
      <c r="CQ4" s="859">
        <v>49865.5503248348</v>
      </c>
      <c r="CR4" s="859">
        <v>50361.2760518147</v>
      </c>
      <c r="CS4" s="859">
        <v>50756.1043782544</v>
      </c>
      <c r="CT4" s="859">
        <v>50652.3844181442</v>
      </c>
      <c r="CU4" s="859">
        <v>50535.7689443141</v>
      </c>
      <c r="CV4" s="859">
        <v>50027.6161651281</v>
      </c>
      <c r="CW4" s="859">
        <v>49414.817363058</v>
      </c>
      <c r="CX4" s="859">
        <v>48780.793379818</v>
      </c>
      <c r="CY4" s="859">
        <v>48519.4839678679</v>
      </c>
      <c r="CZ4" s="859">
        <v>48295.6870348689</v>
      </c>
      <c r="DA4" s="859">
        <v>48204.9929537979</v>
      </c>
      <c r="DB4" s="859">
        <v>47823.8472454579</v>
      </c>
      <c r="DC4" s="859">
        <v>47442.4912392759</v>
      </c>
      <c r="DD4" s="859">
        <v>47642.6101283027</v>
      </c>
      <c r="DE4" s="859">
        <v>48111.1104628566</v>
      </c>
      <c r="DF4" s="866">
        <v>48697</v>
      </c>
      <c r="DG4" s="866">
        <v>48353</v>
      </c>
      <c r="DH4" s="866">
        <v>47805</v>
      </c>
      <c r="DI4" s="866">
        <v>47325</v>
      </c>
      <c r="DJ4" s="867">
        <v>46929</v>
      </c>
      <c r="DK4" s="867">
        <v>46890</v>
      </c>
      <c r="DL4" s="868">
        <v>46666.5923875029</v>
      </c>
      <c r="DM4" s="859">
        <v>46724</v>
      </c>
      <c r="DN4" s="859">
        <v>46338.8161414259</v>
      </c>
      <c r="DO4" s="869">
        <v>46025.5463801089</v>
      </c>
      <c r="DP4" s="869">
        <v>46287.8689574039</v>
      </c>
      <c r="DQ4" s="869">
        <v>46640.5995855679</v>
      </c>
      <c r="DR4" s="871">
        <v>47280.8819411669</v>
      </c>
      <c r="DS4" s="871">
        <v>47200.1880630219</v>
      </c>
      <c r="DT4" s="871">
        <v>47424.594266364</v>
      </c>
      <c r="DU4" s="871">
        <v>47256.153972883</v>
      </c>
      <c r="DV4" s="872">
        <v>46833.182900619</v>
      </c>
      <c r="DW4" s="872">
        <v>46203.1218089781</v>
      </c>
      <c r="DX4" s="869">
        <v>46156.661252585</v>
      </c>
      <c r="DY4" s="869">
        <v>46063.9186055071</v>
      </c>
      <c r="DZ4" s="869">
        <v>45858.1432818101</v>
      </c>
      <c r="EA4" s="869">
        <v>45734.231195316</v>
      </c>
      <c r="EB4" s="869">
        <v>46188.0463306751</v>
      </c>
      <c r="EC4" s="869">
        <v>46765.0519570861</v>
      </c>
      <c r="ED4" s="859">
        <v>47090.2246716081</v>
      </c>
      <c r="EE4" s="859">
        <v>47240.1918855581</v>
      </c>
      <c r="EF4" s="859">
        <v>46889.6461997961</v>
      </c>
      <c r="EG4" s="859">
        <v>46749.8775528731</v>
      </c>
      <c r="EH4" s="859">
        <v>46040</v>
      </c>
      <c r="EI4" s="873">
        <v>45690.5558347183</v>
      </c>
      <c r="EJ4" s="873">
        <v>45775</v>
      </c>
      <c r="EK4" s="873">
        <v>45782.8299153244</v>
      </c>
      <c r="EL4" s="873">
        <v>45415.1215619724</v>
      </c>
      <c r="EM4" s="873">
        <v>45282.8022403934</v>
      </c>
      <c r="EN4" s="873">
        <v>45510.4531576164</v>
      </c>
      <c r="EO4" s="873">
        <v>46520.6538221087</v>
      </c>
      <c r="EP4" s="871">
        <v>46921.6231253777</v>
      </c>
      <c r="EQ4" s="871">
        <v>46909.5905382047</v>
      </c>
      <c r="ER4" s="871">
        <v>46766.3399166306</v>
      </c>
      <c r="ES4" s="873">
        <v>45819.3605946977</v>
      </c>
      <c r="ET4" s="873">
        <v>45401.7056617257</v>
      </c>
      <c r="EU4" s="873">
        <v>45181.6611110977</v>
      </c>
      <c r="EV4" s="874">
        <v>44861</v>
      </c>
      <c r="EW4" s="874">
        <v>44792.8701452171</v>
      </c>
      <c r="EX4" s="875">
        <v>44523</v>
      </c>
      <c r="EY4" s="874">
        <v>44354</v>
      </c>
      <c r="EZ4" s="876">
        <v>44615.2811372124</v>
      </c>
      <c r="FA4" s="875">
        <v>45223.3645584585</v>
      </c>
      <c r="FB4" s="876">
        <v>45555.5609127185</v>
      </c>
      <c r="FC4" s="876">
        <v>45962.4788304575</v>
      </c>
      <c r="FD4" s="876">
        <v>45411.7878963706</v>
      </c>
      <c r="FE4" s="879">
        <v>45320.3592940246</v>
      </c>
      <c r="FF4" s="879">
        <v>44751.0000415167</v>
      </c>
      <c r="FG4" s="879">
        <v>44507.7352536377</v>
      </c>
      <c r="FH4" s="874">
        <v>45027</v>
      </c>
      <c r="FI4" s="874">
        <v>44916</v>
      </c>
      <c r="FJ4" s="880">
        <v>44401</v>
      </c>
      <c r="FK4" s="874">
        <v>44040</v>
      </c>
      <c r="FL4" s="876">
        <v>44516</v>
      </c>
      <c r="FM4" s="875">
        <v>45407</v>
      </c>
      <c r="FN4" s="859">
        <v>45929</v>
      </c>
      <c r="FO4" s="859">
        <v>45856</v>
      </c>
      <c r="FP4" s="859">
        <v>45341</v>
      </c>
      <c r="FQ4" s="885">
        <v>44713</v>
      </c>
      <c r="FR4" s="871">
        <v>44166.3651633512</v>
      </c>
      <c r="FS4" s="871">
        <v>44295.6323281262</v>
      </c>
      <c r="FT4" s="886">
        <v>45059</v>
      </c>
      <c r="FU4" s="859">
        <v>45059</v>
      </c>
      <c r="FV4" s="859">
        <v>44339</v>
      </c>
      <c r="FW4" s="887">
        <v>43809</v>
      </c>
      <c r="FX4" s="859">
        <v>44483</v>
      </c>
      <c r="FY4" s="888">
        <v>45481</v>
      </c>
    </row>
    <row r="5" ht="40.5" customHeight="1" spans="1:181">
      <c r="A5" s="858" t="s">
        <v>974</v>
      </c>
      <c r="B5" s="859">
        <v>4419.079</v>
      </c>
      <c r="C5" s="859">
        <v>4655.67</v>
      </c>
      <c r="D5" s="860">
        <v>4686.289</v>
      </c>
      <c r="E5" s="860">
        <v>4778.906</v>
      </c>
      <c r="F5" s="860">
        <v>4940.587</v>
      </c>
      <c r="G5" s="860">
        <v>5201.225</v>
      </c>
      <c r="H5" s="860">
        <v>5353.802</v>
      </c>
      <c r="I5" s="859">
        <v>5591.138</v>
      </c>
      <c r="J5" s="859">
        <v>5680.699</v>
      </c>
      <c r="K5" s="859">
        <v>5992.705871506</v>
      </c>
      <c r="L5" s="859">
        <v>6843.868509108</v>
      </c>
      <c r="M5" s="859">
        <v>7086.262509108</v>
      </c>
      <c r="N5" s="859">
        <v>6894.911760368</v>
      </c>
      <c r="O5" s="859">
        <v>7136.099131268</v>
      </c>
      <c r="P5" s="859">
        <v>6973.44982339346</v>
      </c>
      <c r="Q5" s="859">
        <v>7274.96472217141</v>
      </c>
      <c r="R5" s="859">
        <v>6978.26861812077</v>
      </c>
      <c r="S5" s="859">
        <v>7490.18791575131</v>
      </c>
      <c r="T5" s="859">
        <v>7766.38111796751</v>
      </c>
      <c r="U5" s="859">
        <v>8010.22655492915</v>
      </c>
      <c r="V5" s="859">
        <v>8312.719867927</v>
      </c>
      <c r="W5" s="859">
        <v>8558.46150655877</v>
      </c>
      <c r="X5" s="859">
        <v>8749.71077753797</v>
      </c>
      <c r="Y5" s="859">
        <v>8738.01407681813</v>
      </c>
      <c r="Z5" s="859">
        <v>8630.85048325983</v>
      </c>
      <c r="AA5" s="859">
        <v>8625.04860815683</v>
      </c>
      <c r="AB5" s="859">
        <v>8849.61416756483</v>
      </c>
      <c r="AC5" s="859">
        <v>8548.53060875573</v>
      </c>
      <c r="AD5" s="859">
        <v>8566.4821504262</v>
      </c>
      <c r="AE5" s="859">
        <v>8675.36825410727</v>
      </c>
      <c r="AF5" s="859">
        <v>8629.6403206247</v>
      </c>
      <c r="AG5" s="859">
        <v>8689.43111220817</v>
      </c>
      <c r="AH5" s="859">
        <v>8819.52485683682</v>
      </c>
      <c r="AI5" s="859">
        <v>8752.79001279525</v>
      </c>
      <c r="AJ5" s="859">
        <v>8919.80875025003</v>
      </c>
      <c r="AK5" s="859">
        <v>9138.37907681813</v>
      </c>
      <c r="AL5" s="859">
        <v>9422.37725695949</v>
      </c>
      <c r="AM5" s="859">
        <v>9600.82444725582</v>
      </c>
      <c r="AN5" s="859">
        <v>9795.83955831469</v>
      </c>
      <c r="AO5" s="859">
        <v>9781.79293648891</v>
      </c>
      <c r="AP5" s="859">
        <v>9893.4920724906</v>
      </c>
      <c r="AQ5" s="859">
        <v>10252.300454784</v>
      </c>
      <c r="AR5" s="859">
        <v>10318.0904629124</v>
      </c>
      <c r="AS5" s="859">
        <v>10486.9676902613</v>
      </c>
      <c r="AT5" s="859">
        <v>10419.190986909</v>
      </c>
      <c r="AU5" s="859">
        <v>10320.734100479</v>
      </c>
      <c r="AV5" s="859">
        <v>10192.0570244288</v>
      </c>
      <c r="AW5" s="859">
        <v>10148.9324112638</v>
      </c>
      <c r="AX5" s="859">
        <v>10067.1331290038</v>
      </c>
      <c r="AY5" s="859">
        <v>10072.6807526289</v>
      </c>
      <c r="AZ5" s="859">
        <v>10132.9836641617</v>
      </c>
      <c r="BA5" s="859">
        <v>10228.1806420817</v>
      </c>
      <c r="BB5" s="859">
        <v>10256.6414071617</v>
      </c>
      <c r="BC5" s="859">
        <v>10408.4122449306</v>
      </c>
      <c r="BD5" s="859">
        <v>10534.7955199949</v>
      </c>
      <c r="BE5" s="859">
        <v>10744.4677808459</v>
      </c>
      <c r="BF5" s="859">
        <v>10649.0513060859</v>
      </c>
      <c r="BG5" s="859">
        <v>10649.0513060859</v>
      </c>
      <c r="BH5" s="859">
        <v>10649.0513060859</v>
      </c>
      <c r="BI5" s="859">
        <v>10649.0513060859</v>
      </c>
      <c r="BJ5" s="859">
        <v>10123.8995387659</v>
      </c>
      <c r="BK5" s="859">
        <v>10407.8724403959</v>
      </c>
      <c r="BL5" s="859">
        <v>10645.0150829159</v>
      </c>
      <c r="BM5" s="859">
        <v>10649.3641672959</v>
      </c>
      <c r="BN5" s="859">
        <v>10632.7699277259</v>
      </c>
      <c r="BO5" s="859">
        <v>10781.1016962884</v>
      </c>
      <c r="BP5" s="859">
        <v>11076.2218611284</v>
      </c>
      <c r="BQ5" s="859">
        <v>11208.2335498084</v>
      </c>
      <c r="BR5" s="859">
        <v>11066.2064724584</v>
      </c>
      <c r="BS5" s="859">
        <v>10758.6420606384</v>
      </c>
      <c r="BT5" s="859">
        <v>10883.5484881084</v>
      </c>
      <c r="BU5" s="859">
        <v>11104.8277779184</v>
      </c>
      <c r="BV5" s="859">
        <v>10993.4615269683</v>
      </c>
      <c r="BW5" s="859">
        <v>10978.8338820883</v>
      </c>
      <c r="BX5" s="859">
        <v>11019.0018867281</v>
      </c>
      <c r="BY5" s="859">
        <v>11091.4067002281</v>
      </c>
      <c r="BZ5" s="859">
        <v>10344.1747604182</v>
      </c>
      <c r="CA5" s="859">
        <v>10720.7195976082</v>
      </c>
      <c r="CB5" s="859">
        <v>10950.7166435682</v>
      </c>
      <c r="CC5" s="859">
        <v>10884.9055722382</v>
      </c>
      <c r="CD5" s="859">
        <v>10746.5853911176</v>
      </c>
      <c r="CE5" s="859">
        <v>10561.0209071377</v>
      </c>
      <c r="CF5" s="859">
        <v>10800.2158504476</v>
      </c>
      <c r="CG5" s="859">
        <v>11097.7099813476</v>
      </c>
      <c r="CH5" s="859">
        <v>10996.0337319275</v>
      </c>
      <c r="CI5" s="859">
        <v>10996.0881319868</v>
      </c>
      <c r="CJ5" s="859">
        <v>10906.7835796368</v>
      </c>
      <c r="CK5" s="859">
        <v>10989.7449853968</v>
      </c>
      <c r="CL5" s="859">
        <v>10909.9883764664</v>
      </c>
      <c r="CM5" s="859">
        <v>11137.8502439364</v>
      </c>
      <c r="CN5" s="859">
        <v>11479.7197095964</v>
      </c>
      <c r="CO5" s="859">
        <v>11599.2662458964</v>
      </c>
      <c r="CP5" s="859">
        <v>11264.2064581764</v>
      </c>
      <c r="CQ5" s="859">
        <v>11021.4309114764</v>
      </c>
      <c r="CR5" s="859">
        <v>11120.6447901963</v>
      </c>
      <c r="CS5" s="859">
        <v>11447.1791386909</v>
      </c>
      <c r="CT5" s="859">
        <v>11141.2276667089</v>
      </c>
      <c r="CU5" s="859">
        <v>11189.9779968159</v>
      </c>
      <c r="CV5" s="859">
        <v>11192.8639829809</v>
      </c>
      <c r="CW5" s="859">
        <v>10893.2278630699</v>
      </c>
      <c r="CX5" s="859">
        <v>10928.9667814999</v>
      </c>
      <c r="CY5" s="859">
        <v>11179.6501284919</v>
      </c>
      <c r="CZ5" s="859">
        <v>11439.4276126429</v>
      </c>
      <c r="DA5" s="859">
        <v>11589.6492978889</v>
      </c>
      <c r="DB5" s="859">
        <v>11468.7958787029</v>
      </c>
      <c r="DC5" s="859">
        <v>11102.1864242197</v>
      </c>
      <c r="DD5" s="859">
        <v>11235.2877692689</v>
      </c>
      <c r="DE5" s="859">
        <v>11445.5471060069</v>
      </c>
      <c r="DF5" s="867">
        <v>11327</v>
      </c>
      <c r="DG5" s="867">
        <v>11235</v>
      </c>
      <c r="DH5" s="867">
        <v>11122</v>
      </c>
      <c r="DI5" s="867">
        <v>11088</v>
      </c>
      <c r="DJ5" s="867">
        <v>11032</v>
      </c>
      <c r="DK5" s="867">
        <v>11432</v>
      </c>
      <c r="DL5" s="868">
        <v>11555.4842657819</v>
      </c>
      <c r="DM5" s="870">
        <v>11432</v>
      </c>
      <c r="DN5" s="859">
        <v>11435.193202756</v>
      </c>
      <c r="DO5" s="869">
        <v>11118.200383318</v>
      </c>
      <c r="DP5" s="869">
        <v>11252.890550193</v>
      </c>
      <c r="DQ5" s="869">
        <v>11304.491888938</v>
      </c>
      <c r="DR5" s="871">
        <v>11163.673072363</v>
      </c>
      <c r="DS5" s="871">
        <v>11268.080721964</v>
      </c>
      <c r="DT5" s="871">
        <v>11075.54381616</v>
      </c>
      <c r="DU5" s="871">
        <v>10710.254445879</v>
      </c>
      <c r="DV5" s="872">
        <v>10631.507762399</v>
      </c>
      <c r="DW5" s="872">
        <v>10880.092204702</v>
      </c>
      <c r="DX5" s="869">
        <v>11415.058096408</v>
      </c>
      <c r="DY5" s="869">
        <v>11474.738220775</v>
      </c>
      <c r="DZ5" s="869">
        <v>11373.2816310081</v>
      </c>
      <c r="EA5" s="869">
        <v>11066.1836730851</v>
      </c>
      <c r="EB5" s="869">
        <v>11109.7575377361</v>
      </c>
      <c r="EC5" s="869">
        <v>11100.1827165581</v>
      </c>
      <c r="ED5" s="859">
        <v>11076.0904464871</v>
      </c>
      <c r="EE5" s="859">
        <v>11142.3330752531</v>
      </c>
      <c r="EF5" s="859">
        <v>11032.6670565382</v>
      </c>
      <c r="EG5" s="859">
        <v>11097.2518840932</v>
      </c>
      <c r="EH5" s="859">
        <v>10862</v>
      </c>
      <c r="EI5" s="873">
        <v>11129.5160209374</v>
      </c>
      <c r="EJ5" s="873">
        <v>11669</v>
      </c>
      <c r="EK5" s="873">
        <v>11822.6081406844</v>
      </c>
      <c r="EL5" s="873">
        <v>11514.3442396536</v>
      </c>
      <c r="EM5" s="873">
        <v>11097.6156602416</v>
      </c>
      <c r="EN5" s="873">
        <v>11132.646776367</v>
      </c>
      <c r="EO5" s="873">
        <v>11392.862706988</v>
      </c>
      <c r="EP5" s="871">
        <v>11677.5097486851</v>
      </c>
      <c r="EQ5" s="871">
        <v>12007.5387854381</v>
      </c>
      <c r="ER5" s="871">
        <v>11899.7316262751</v>
      </c>
      <c r="ES5" s="873">
        <v>11617.6737190481</v>
      </c>
      <c r="ET5" s="873">
        <v>11729.2628602401</v>
      </c>
      <c r="EU5" s="873">
        <v>12084.4168863602</v>
      </c>
      <c r="EV5" s="874">
        <v>12079.8045619503</v>
      </c>
      <c r="EW5" s="874">
        <v>12028.0147256313</v>
      </c>
      <c r="EX5" s="875">
        <v>11782</v>
      </c>
      <c r="EY5" s="874">
        <v>11538</v>
      </c>
      <c r="EZ5" s="876">
        <v>11589.4867608512</v>
      </c>
      <c r="FA5" s="875">
        <v>11712.24933998</v>
      </c>
      <c r="FB5" s="876">
        <v>11597.159761012</v>
      </c>
      <c r="FC5" s="876">
        <v>11790.069488487</v>
      </c>
      <c r="FD5" s="876">
        <v>11615.7654055883</v>
      </c>
      <c r="FE5" s="879">
        <v>11637.8432783123</v>
      </c>
      <c r="FF5" s="879">
        <v>11585.8117696944</v>
      </c>
      <c r="FG5" s="879">
        <v>11736.9524788994</v>
      </c>
      <c r="FH5" s="874">
        <v>12535</v>
      </c>
      <c r="FI5" s="874">
        <v>12523</v>
      </c>
      <c r="FJ5" s="880">
        <v>12177</v>
      </c>
      <c r="FK5" s="874">
        <v>11364</v>
      </c>
      <c r="FL5" s="876">
        <v>11498</v>
      </c>
      <c r="FM5" s="875">
        <v>11690</v>
      </c>
      <c r="FN5" s="859">
        <v>10869</v>
      </c>
      <c r="FO5" s="859">
        <v>10560</v>
      </c>
      <c r="FP5" s="859">
        <v>10361</v>
      </c>
      <c r="FQ5" s="885">
        <v>10069</v>
      </c>
      <c r="FR5" s="871">
        <v>10011.7598985814</v>
      </c>
      <c r="FS5" s="871">
        <v>10504.5894459914</v>
      </c>
      <c r="FT5" s="886">
        <v>11264</v>
      </c>
      <c r="FU5" s="859">
        <v>11264</v>
      </c>
      <c r="FV5" s="859">
        <v>10620</v>
      </c>
      <c r="FW5" s="887">
        <v>10099</v>
      </c>
      <c r="FX5" s="859">
        <v>10304</v>
      </c>
      <c r="FY5" s="888">
        <v>10348</v>
      </c>
    </row>
    <row r="6" ht="40.5" customHeight="1" spans="1:181">
      <c r="A6" s="858" t="s">
        <v>975</v>
      </c>
      <c r="B6" s="859">
        <v>1274.107</v>
      </c>
      <c r="C6" s="859">
        <v>1394.801</v>
      </c>
      <c r="D6" s="860">
        <v>1353.539</v>
      </c>
      <c r="E6" s="860">
        <v>1321.738</v>
      </c>
      <c r="F6" s="860">
        <v>1247.314</v>
      </c>
      <c r="G6" s="860">
        <v>1250.048</v>
      </c>
      <c r="H6" s="860">
        <v>1294.721</v>
      </c>
      <c r="I6" s="859">
        <v>1305.029</v>
      </c>
      <c r="J6" s="859">
        <v>1332.818</v>
      </c>
      <c r="K6" s="859">
        <v>1334.43360894</v>
      </c>
      <c r="L6" s="859">
        <v>1403.34065184</v>
      </c>
      <c r="M6" s="859">
        <v>1538.07065184</v>
      </c>
      <c r="N6" s="859">
        <v>1665.47988424</v>
      </c>
      <c r="O6" s="859">
        <v>1796.24433991</v>
      </c>
      <c r="P6" s="859">
        <v>1807.13857838428</v>
      </c>
      <c r="Q6" s="859">
        <v>1872.87554450627</v>
      </c>
      <c r="R6" s="859">
        <v>1889.58058115606</v>
      </c>
      <c r="S6" s="859">
        <v>1994.7559583255</v>
      </c>
      <c r="T6" s="859">
        <v>2076.3941795155</v>
      </c>
      <c r="U6" s="859">
        <v>2110.80065621296</v>
      </c>
      <c r="V6" s="859">
        <v>2421.49446886967</v>
      </c>
      <c r="W6" s="859">
        <v>2433.18039215817</v>
      </c>
      <c r="X6" s="859">
        <v>2618.08942897816</v>
      </c>
      <c r="Y6" s="859">
        <v>2840.5144625589</v>
      </c>
      <c r="Z6" s="859">
        <v>2912.5519476089</v>
      </c>
      <c r="AA6" s="859">
        <v>3002.7707337489</v>
      </c>
      <c r="AB6" s="859">
        <v>3439.5958195189</v>
      </c>
      <c r="AC6" s="859">
        <v>3077.65046435451</v>
      </c>
      <c r="AD6" s="859">
        <v>3018.57601732919</v>
      </c>
      <c r="AE6" s="859">
        <v>3073.73746606189</v>
      </c>
      <c r="AF6" s="859">
        <v>3075.99028973532</v>
      </c>
      <c r="AG6" s="859">
        <v>3097.71330645274</v>
      </c>
      <c r="AH6" s="859">
        <v>3053.70346249926</v>
      </c>
      <c r="AI6" s="859">
        <v>3036.40525804973</v>
      </c>
      <c r="AJ6" s="859">
        <v>3170.71769188649</v>
      </c>
      <c r="AK6" s="859">
        <v>3222.8814625589</v>
      </c>
      <c r="AL6" s="859">
        <v>3533.84035328174</v>
      </c>
      <c r="AM6" s="859">
        <v>3686.35361872922</v>
      </c>
      <c r="AN6" s="859">
        <v>3780.41754494082</v>
      </c>
      <c r="AO6" s="859">
        <v>3789.91637370082</v>
      </c>
      <c r="AP6" s="859">
        <v>3798.08152777093</v>
      </c>
      <c r="AQ6" s="859">
        <v>3827.46773343333</v>
      </c>
      <c r="AR6" s="859">
        <v>3921.57518434797</v>
      </c>
      <c r="AS6" s="859">
        <v>3896.77619496797</v>
      </c>
      <c r="AT6" s="859">
        <v>3904.93606826797</v>
      </c>
      <c r="AU6" s="859">
        <v>3913.32182296597</v>
      </c>
      <c r="AV6" s="859">
        <v>4001.13419287597</v>
      </c>
      <c r="AW6" s="859">
        <v>3886.31218460404</v>
      </c>
      <c r="AX6" s="859">
        <v>4097.79233409404</v>
      </c>
      <c r="AY6" s="859">
        <v>4163.66587945204</v>
      </c>
      <c r="AZ6" s="859">
        <v>4282.17241199204</v>
      </c>
      <c r="BA6" s="859">
        <v>2899.32807846204</v>
      </c>
      <c r="BB6" s="859">
        <v>4216.14753067204</v>
      </c>
      <c r="BC6" s="859">
        <v>3094.98409436204</v>
      </c>
      <c r="BD6" s="859">
        <v>3131.83518650927</v>
      </c>
      <c r="BE6" s="859">
        <v>3180.62278193927</v>
      </c>
      <c r="BF6" s="859">
        <v>3222.22522933927</v>
      </c>
      <c r="BG6" s="859">
        <v>3222.22522933927</v>
      </c>
      <c r="BH6" s="859">
        <v>3222.22522933927</v>
      </c>
      <c r="BI6" s="859">
        <v>3222.22522933927</v>
      </c>
      <c r="BJ6" s="859">
        <v>2855.14150328927</v>
      </c>
      <c r="BK6" s="859">
        <v>2928.85926175927</v>
      </c>
      <c r="BL6" s="859">
        <v>3016.99963310927</v>
      </c>
      <c r="BM6" s="859">
        <v>2594.62610765927</v>
      </c>
      <c r="BN6" s="859">
        <v>2054.61347379927</v>
      </c>
      <c r="BO6" s="859">
        <v>2026.61068935427</v>
      </c>
      <c r="BP6" s="859">
        <v>2032.58524271427</v>
      </c>
      <c r="BQ6" s="859">
        <v>1727.68851118427</v>
      </c>
      <c r="BR6" s="859">
        <v>1739.57756258427</v>
      </c>
      <c r="BS6" s="859">
        <v>1767.27952516427</v>
      </c>
      <c r="BT6" s="859">
        <v>1846.45326036427</v>
      </c>
      <c r="BU6" s="859">
        <v>1914.90580164427</v>
      </c>
      <c r="BV6" s="859">
        <v>2079.02380732427</v>
      </c>
      <c r="BW6" s="859">
        <v>2055.68385082427</v>
      </c>
      <c r="BX6" s="859">
        <v>2091.60391869427</v>
      </c>
      <c r="BY6" s="859">
        <v>1964.15218450427</v>
      </c>
      <c r="BZ6" s="859">
        <v>1874.59223927427</v>
      </c>
      <c r="CA6" s="859">
        <v>1859.56146809427</v>
      </c>
      <c r="CB6" s="859">
        <v>1900.34691790427</v>
      </c>
      <c r="CC6" s="859">
        <v>1957.83446531427</v>
      </c>
      <c r="CD6" s="859">
        <v>1966.06480628427</v>
      </c>
      <c r="CE6" s="859">
        <v>2047.80489939427</v>
      </c>
      <c r="CF6" s="859">
        <v>2186.93279590427</v>
      </c>
      <c r="CG6" s="859">
        <v>2263.65208107427</v>
      </c>
      <c r="CH6" s="859">
        <v>2397.96664832427</v>
      </c>
      <c r="CI6" s="859">
        <v>2401.22343659427</v>
      </c>
      <c r="CJ6" s="859">
        <v>2328.30932022427</v>
      </c>
      <c r="CK6" s="859">
        <v>2348.63973511427</v>
      </c>
      <c r="CL6" s="859">
        <v>2280.57028377427</v>
      </c>
      <c r="CM6" s="859">
        <v>2282.40596818427</v>
      </c>
      <c r="CN6" s="859">
        <v>2346.00590248427</v>
      </c>
      <c r="CO6" s="859">
        <v>2397.37436237427</v>
      </c>
      <c r="CP6" s="859">
        <v>2402.67214238427</v>
      </c>
      <c r="CQ6" s="859">
        <v>2454.07283285427</v>
      </c>
      <c r="CR6" s="859">
        <v>2608.06190960427</v>
      </c>
      <c r="CS6" s="859">
        <v>2741.09365653427</v>
      </c>
      <c r="CT6" s="859">
        <v>2805.10534512427</v>
      </c>
      <c r="CU6" s="859">
        <v>2746.94433103327</v>
      </c>
      <c r="CV6" s="859">
        <v>2791.62375858327</v>
      </c>
      <c r="CW6" s="859">
        <v>2690.19627670127</v>
      </c>
      <c r="CX6" s="859">
        <v>2702.76807380127</v>
      </c>
      <c r="CY6" s="859">
        <v>2743.85735664527</v>
      </c>
      <c r="CZ6" s="859">
        <v>2797.55808836927</v>
      </c>
      <c r="DA6" s="859">
        <v>2868.43292124127</v>
      </c>
      <c r="DB6" s="859">
        <v>2883.69036213127</v>
      </c>
      <c r="DC6" s="859">
        <v>2921.07697125527</v>
      </c>
      <c r="DD6" s="859">
        <v>3061.87308083727</v>
      </c>
      <c r="DE6" s="859">
        <v>3157.45560182857</v>
      </c>
      <c r="DF6" s="867">
        <v>3331</v>
      </c>
      <c r="DG6" s="867">
        <v>3348</v>
      </c>
      <c r="DH6" s="867">
        <v>3328</v>
      </c>
      <c r="DI6" s="867">
        <v>3328</v>
      </c>
      <c r="DJ6" s="867">
        <v>3372</v>
      </c>
      <c r="DK6" s="867">
        <v>3374</v>
      </c>
      <c r="DL6" s="868">
        <v>3389.04879218057</v>
      </c>
      <c r="DM6" s="870">
        <v>3464</v>
      </c>
      <c r="DN6" s="859">
        <v>3504.24981159457</v>
      </c>
      <c r="DO6" s="869">
        <v>3479.99680917157</v>
      </c>
      <c r="DP6" s="869">
        <v>3584.71537134277</v>
      </c>
      <c r="DQ6" s="869">
        <v>3681.22443570877</v>
      </c>
      <c r="DR6" s="871">
        <v>3831.29027878077</v>
      </c>
      <c r="DS6" s="871">
        <v>3823.32361263277</v>
      </c>
      <c r="DT6" s="871">
        <v>3879.33951163677</v>
      </c>
      <c r="DU6" s="871">
        <v>3760.49938669877</v>
      </c>
      <c r="DV6" s="872">
        <v>3764.47018475877</v>
      </c>
      <c r="DW6" s="872">
        <v>3769.06803987277</v>
      </c>
      <c r="DX6" s="869">
        <v>3822.89292498</v>
      </c>
      <c r="DY6" s="869">
        <v>3887.64044144877</v>
      </c>
      <c r="DZ6" s="869">
        <v>3922.41888945977</v>
      </c>
      <c r="EA6" s="869">
        <v>3926.39199370577</v>
      </c>
      <c r="EB6" s="869">
        <v>4043.62295896677</v>
      </c>
      <c r="EC6" s="869">
        <v>4103.52126228477</v>
      </c>
      <c r="ED6" s="859">
        <v>4268.32141176877</v>
      </c>
      <c r="EE6" s="859">
        <v>4341.31956659677</v>
      </c>
      <c r="EF6" s="859">
        <v>4329.13038862677</v>
      </c>
      <c r="EG6" s="859">
        <v>4332.45128590077</v>
      </c>
      <c r="EH6" s="859">
        <v>4287</v>
      </c>
      <c r="EI6" s="873">
        <v>4307.82902837077</v>
      </c>
      <c r="EJ6" s="873">
        <v>4383</v>
      </c>
      <c r="EK6" s="873">
        <v>4616.50966939677</v>
      </c>
      <c r="EL6" s="873">
        <v>4526.82435472277</v>
      </c>
      <c r="EM6" s="873">
        <v>4614.04975323877</v>
      </c>
      <c r="EN6" s="873">
        <v>4661.70031392677</v>
      </c>
      <c r="EO6" s="873">
        <v>4760.53407001877</v>
      </c>
      <c r="EP6" s="871">
        <v>4958.30982589077</v>
      </c>
      <c r="EQ6" s="871">
        <v>5000.92021294677</v>
      </c>
      <c r="ER6" s="871">
        <v>4986.63422724477</v>
      </c>
      <c r="ES6" s="873">
        <v>4982.45273051077</v>
      </c>
      <c r="ET6" s="873">
        <v>4939.44749409477</v>
      </c>
      <c r="EU6" s="873">
        <v>4976.08297775277</v>
      </c>
      <c r="EV6" s="874">
        <v>4997.38341269077</v>
      </c>
      <c r="EW6" s="874">
        <v>4898.00848315877</v>
      </c>
      <c r="EX6" s="875">
        <v>4725</v>
      </c>
      <c r="EY6" s="874">
        <v>4679</v>
      </c>
      <c r="EZ6" s="876">
        <v>4735.72076913977</v>
      </c>
      <c r="FA6" s="875">
        <v>4787.09263579077</v>
      </c>
      <c r="FB6" s="876">
        <v>4819.73453954877</v>
      </c>
      <c r="FC6" s="876">
        <v>4827.52695519277</v>
      </c>
      <c r="FD6" s="876">
        <v>4654.43471194577</v>
      </c>
      <c r="FE6" s="879">
        <v>4686.19648285577</v>
      </c>
      <c r="FF6" s="879">
        <v>4602.52710835477</v>
      </c>
      <c r="FG6" s="879">
        <v>4637.76498641077</v>
      </c>
      <c r="FH6" s="874">
        <v>4753</v>
      </c>
      <c r="FI6" s="874">
        <v>4772</v>
      </c>
      <c r="FJ6" s="880">
        <v>4708</v>
      </c>
      <c r="FK6" s="874">
        <v>4691</v>
      </c>
      <c r="FL6" s="876">
        <v>4804</v>
      </c>
      <c r="FM6" s="875">
        <v>4835</v>
      </c>
      <c r="FN6" s="859">
        <v>4894</v>
      </c>
      <c r="FO6" s="859">
        <v>4851</v>
      </c>
      <c r="FP6" s="859">
        <v>4822</v>
      </c>
      <c r="FQ6" s="885">
        <v>4821</v>
      </c>
      <c r="FR6" s="873">
        <v>4796.73366823876</v>
      </c>
      <c r="FS6" s="871">
        <v>4846.50242117876</v>
      </c>
      <c r="FT6" s="886">
        <v>4930</v>
      </c>
      <c r="FU6" s="859">
        <v>4930</v>
      </c>
      <c r="FV6" s="859">
        <v>4914</v>
      </c>
      <c r="FW6" s="887">
        <v>4917</v>
      </c>
      <c r="FX6" s="859">
        <v>5049</v>
      </c>
      <c r="FY6" s="888">
        <v>5075</v>
      </c>
    </row>
    <row r="7" ht="41.25" customHeight="1" spans="1:181">
      <c r="A7" s="858" t="s">
        <v>976</v>
      </c>
      <c r="B7" s="859">
        <v>2729.294</v>
      </c>
      <c r="C7" s="859">
        <v>2929.444</v>
      </c>
      <c r="D7" s="860">
        <v>2983.997</v>
      </c>
      <c r="E7" s="860">
        <v>2998.394</v>
      </c>
      <c r="F7" s="860">
        <v>3169.79</v>
      </c>
      <c r="G7" s="860">
        <v>3252.515</v>
      </c>
      <c r="H7" s="860">
        <v>3376.12</v>
      </c>
      <c r="I7" s="859">
        <v>1579.56</v>
      </c>
      <c r="J7" s="859">
        <v>1730.152</v>
      </c>
      <c r="K7" s="859">
        <v>1936.6452575</v>
      </c>
      <c r="L7" s="859">
        <v>2129.568670172</v>
      </c>
      <c r="M7" s="859">
        <v>2269.062670172</v>
      </c>
      <c r="N7" s="859">
        <v>2540.090781272</v>
      </c>
      <c r="O7" s="859">
        <v>2729.596157952</v>
      </c>
      <c r="P7" s="859">
        <v>2772.21143851934</v>
      </c>
      <c r="Q7" s="859">
        <v>3038.93417201534</v>
      </c>
      <c r="R7" s="859">
        <v>2844.16360073166</v>
      </c>
      <c r="S7" s="859">
        <v>2773.63185015471</v>
      </c>
      <c r="T7" s="859">
        <v>2914.09468728531</v>
      </c>
      <c r="U7" s="859">
        <v>2660.80296380029</v>
      </c>
      <c r="V7" s="859">
        <v>2929.4024624763</v>
      </c>
      <c r="W7" s="859">
        <v>3204.61562816127</v>
      </c>
      <c r="X7" s="859">
        <v>3403.78002952127</v>
      </c>
      <c r="Y7" s="859">
        <v>3516.01941347127</v>
      </c>
      <c r="Z7" s="859">
        <v>3544.89637685127</v>
      </c>
      <c r="AA7" s="859">
        <v>3694.59901406127</v>
      </c>
      <c r="AB7" s="859">
        <v>3804.24414035127</v>
      </c>
      <c r="AC7" s="859">
        <v>3891.31431893052</v>
      </c>
      <c r="AD7" s="859">
        <v>3861.79011526379</v>
      </c>
      <c r="AE7" s="859">
        <v>3694.08738280747</v>
      </c>
      <c r="AF7" s="859">
        <v>3858.85598354246</v>
      </c>
      <c r="AG7" s="859">
        <v>3830.25978102691</v>
      </c>
      <c r="AH7" s="859">
        <v>4033.41126380958</v>
      </c>
      <c r="AI7" s="859">
        <v>3941.9359749885</v>
      </c>
      <c r="AJ7" s="859">
        <v>3808.60861562926</v>
      </c>
      <c r="AK7" s="859">
        <v>3687.71541347127</v>
      </c>
      <c r="AL7" s="859">
        <v>4010.85124526436</v>
      </c>
      <c r="AM7" s="859">
        <v>4081.22364237169</v>
      </c>
      <c r="AN7" s="859">
        <v>3960.58080253163</v>
      </c>
      <c r="AO7" s="859">
        <v>3945.03091336563</v>
      </c>
      <c r="AP7" s="859">
        <v>4058.22211838391</v>
      </c>
      <c r="AQ7" s="859">
        <v>4136.65393465858</v>
      </c>
      <c r="AR7" s="859">
        <v>4307.37811025938</v>
      </c>
      <c r="AS7" s="859">
        <v>4585.11162780938</v>
      </c>
      <c r="AT7" s="859">
        <v>4718.16756182938</v>
      </c>
      <c r="AU7" s="859">
        <v>4779.83934624938</v>
      </c>
      <c r="AV7" s="859">
        <v>4871.00792817938</v>
      </c>
      <c r="AW7" s="859">
        <v>5026.08252575938</v>
      </c>
      <c r="AX7" s="859">
        <v>5187.73125153938</v>
      </c>
      <c r="AY7" s="859">
        <v>5291.89571123938</v>
      </c>
      <c r="AZ7" s="859">
        <v>5469.82147338938</v>
      </c>
      <c r="BA7" s="859">
        <v>3086.68883686938</v>
      </c>
      <c r="BB7" s="859">
        <v>5472.52723799938</v>
      </c>
      <c r="BC7" s="859">
        <v>3493.67050726938</v>
      </c>
      <c r="BD7" s="859">
        <v>3613.59747866938</v>
      </c>
      <c r="BE7" s="859">
        <v>3725.54400783938</v>
      </c>
      <c r="BF7" s="859">
        <v>3061.34432040938</v>
      </c>
      <c r="BG7" s="859">
        <v>3061.34432040938</v>
      </c>
      <c r="BH7" s="859">
        <v>3061.34432040938</v>
      </c>
      <c r="BI7" s="859">
        <v>3061.34432040938</v>
      </c>
      <c r="BJ7" s="859">
        <v>3141.93168529938</v>
      </c>
      <c r="BK7" s="859">
        <v>3349.34253391938</v>
      </c>
      <c r="BL7" s="859">
        <v>3575.15002568938</v>
      </c>
      <c r="BM7" s="859">
        <v>2813.67062767938</v>
      </c>
      <c r="BN7" s="859">
        <v>1576.66953485938</v>
      </c>
      <c r="BO7" s="859">
        <v>1729.37007611938</v>
      </c>
      <c r="BP7" s="859">
        <v>1900.19866388938</v>
      </c>
      <c r="BQ7" s="859">
        <v>2074.17666003938</v>
      </c>
      <c r="BR7" s="859">
        <v>2327.82668761938</v>
      </c>
      <c r="BS7" s="859">
        <v>2511.75511601938</v>
      </c>
      <c r="BT7" s="859">
        <v>2746.85001968938</v>
      </c>
      <c r="BU7" s="859">
        <v>2981.29905404938</v>
      </c>
      <c r="BV7" s="859">
        <v>3063.24863812938</v>
      </c>
      <c r="BW7" s="859">
        <v>3313.89093392938</v>
      </c>
      <c r="BX7" s="859">
        <v>3566.75859865938</v>
      </c>
      <c r="BY7" s="859">
        <v>3821.14304232938</v>
      </c>
      <c r="BZ7" s="859">
        <v>3792.65654139938</v>
      </c>
      <c r="CA7" s="859">
        <v>4022.11376287938</v>
      </c>
      <c r="CB7" s="859">
        <v>4334.53564304938</v>
      </c>
      <c r="CC7" s="859">
        <v>4660.35679479938</v>
      </c>
      <c r="CD7" s="859">
        <v>4933.00291851938</v>
      </c>
      <c r="CE7" s="859">
        <v>5252.26912417938</v>
      </c>
      <c r="CF7" s="859">
        <v>5514.91857037938</v>
      </c>
      <c r="CG7" s="859">
        <v>5775.64185842938</v>
      </c>
      <c r="CH7" s="859">
        <v>6056.84966822938</v>
      </c>
      <c r="CI7" s="859">
        <v>6239.34584784938</v>
      </c>
      <c r="CJ7" s="859">
        <v>6425.20835949938</v>
      </c>
      <c r="CK7" s="859">
        <v>6574.65091062938</v>
      </c>
      <c r="CL7" s="859">
        <v>6547.41363694938</v>
      </c>
      <c r="CM7" s="859">
        <v>6800.46140849938</v>
      </c>
      <c r="CN7" s="859">
        <v>7143.07370519938</v>
      </c>
      <c r="CO7" s="859">
        <v>7374.95902461938</v>
      </c>
      <c r="CP7" s="859">
        <v>7497.32265375938</v>
      </c>
      <c r="CQ7" s="859">
        <v>7706.54437768938</v>
      </c>
      <c r="CR7" s="859">
        <v>7941.54290866938</v>
      </c>
      <c r="CS7" s="859">
        <v>7904.30686051938</v>
      </c>
      <c r="CT7" s="859">
        <v>8071.08804416938</v>
      </c>
      <c r="CU7" s="859">
        <v>8199.01919028538</v>
      </c>
      <c r="CV7" s="859">
        <v>8323.90258963538</v>
      </c>
      <c r="CW7" s="859">
        <v>8390.16500661538</v>
      </c>
      <c r="CX7" s="859">
        <v>8492.08175014938</v>
      </c>
      <c r="CY7" s="859">
        <v>8699.04312701938</v>
      </c>
      <c r="CZ7" s="859">
        <v>8788.24506006738</v>
      </c>
      <c r="DA7" s="859">
        <v>8944.98105753738</v>
      </c>
      <c r="DB7" s="859">
        <v>9078.66215598338</v>
      </c>
      <c r="DC7" s="859">
        <v>9275.25858003338</v>
      </c>
      <c r="DD7" s="859">
        <v>9330.88910383738</v>
      </c>
      <c r="DE7" s="859">
        <v>9182.59496053138</v>
      </c>
      <c r="DF7" s="867">
        <v>9239</v>
      </c>
      <c r="DG7" s="867">
        <v>9264</v>
      </c>
      <c r="DH7" s="867">
        <v>9603</v>
      </c>
      <c r="DI7" s="867">
        <v>9675</v>
      </c>
      <c r="DJ7" s="867">
        <v>9876</v>
      </c>
      <c r="DK7" s="867">
        <v>10067</v>
      </c>
      <c r="DL7" s="868">
        <v>10275.5726043564</v>
      </c>
      <c r="DM7" s="870">
        <v>10409</v>
      </c>
      <c r="DN7" s="859">
        <v>10543.7783484524</v>
      </c>
      <c r="DO7" s="869">
        <v>10738.0980969404</v>
      </c>
      <c r="DP7" s="869">
        <v>11052.6399209124</v>
      </c>
      <c r="DQ7" s="869">
        <v>10947.3580873724</v>
      </c>
      <c r="DR7" s="871">
        <v>11094.1777509824</v>
      </c>
      <c r="DS7" s="871">
        <v>11225.4633902644</v>
      </c>
      <c r="DT7" s="871">
        <v>11537.2278844764</v>
      </c>
      <c r="DU7" s="871">
        <v>11740.8097807844</v>
      </c>
      <c r="DV7" s="872">
        <v>12005.1093518844</v>
      </c>
      <c r="DW7" s="872">
        <v>12153.1810514834</v>
      </c>
      <c r="DX7" s="869">
        <v>12471.224872534</v>
      </c>
      <c r="DY7" s="869">
        <v>12718.5056163074</v>
      </c>
      <c r="DZ7" s="869">
        <v>12846.9820103194</v>
      </c>
      <c r="EA7" s="869">
        <v>13063.9486265354</v>
      </c>
      <c r="EB7" s="869">
        <v>13330.5640032894</v>
      </c>
      <c r="EC7" s="869">
        <v>13640.8998034434</v>
      </c>
      <c r="ED7" s="859">
        <v>13837.8570230714</v>
      </c>
      <c r="EE7" s="859">
        <v>14102.5633840474</v>
      </c>
      <c r="EF7" s="859">
        <v>14354.3761627314</v>
      </c>
      <c r="EG7" s="859">
        <v>14639.1864982934</v>
      </c>
      <c r="EH7" s="859">
        <v>14934</v>
      </c>
      <c r="EI7" s="873">
        <v>14796.7666374254</v>
      </c>
      <c r="EJ7" s="873">
        <v>15097</v>
      </c>
      <c r="EK7" s="873">
        <v>15256.1336742854</v>
      </c>
      <c r="EL7" s="873">
        <v>15476.9595174194</v>
      </c>
      <c r="EM7" s="873">
        <v>15290.0748352254</v>
      </c>
      <c r="EN7" s="873">
        <v>15400.0401449494</v>
      </c>
      <c r="EO7" s="873">
        <v>15720.3633737634</v>
      </c>
      <c r="EP7" s="871">
        <v>15880.0502014334</v>
      </c>
      <c r="EQ7" s="871">
        <v>16370.7960359114</v>
      </c>
      <c r="ER7" s="871">
        <v>16773.5839122134</v>
      </c>
      <c r="ES7" s="873">
        <v>17197.9096167394</v>
      </c>
      <c r="ET7" s="873">
        <v>17765.7954725534</v>
      </c>
      <c r="EU7" s="873">
        <v>18092.2122564394</v>
      </c>
      <c r="EV7" s="874">
        <v>18067.5488627674</v>
      </c>
      <c r="EW7" s="874">
        <v>18072.7765848954</v>
      </c>
      <c r="EX7" s="875">
        <v>18185</v>
      </c>
      <c r="EY7" s="874">
        <v>18059</v>
      </c>
      <c r="EZ7" s="877">
        <v>18201.3400249714</v>
      </c>
      <c r="FA7" s="875">
        <v>18187.5456531734</v>
      </c>
      <c r="FB7" s="876">
        <v>18293.0354150894</v>
      </c>
      <c r="FC7" s="876">
        <v>18348.6714499714</v>
      </c>
      <c r="FD7" s="876">
        <v>18343.9468341594</v>
      </c>
      <c r="FE7" s="879">
        <v>18578.8177102434</v>
      </c>
      <c r="FF7" s="879">
        <v>18463.4537166674</v>
      </c>
      <c r="FG7" s="879">
        <v>18782.6122494794</v>
      </c>
      <c r="FH7" s="874">
        <v>18307</v>
      </c>
      <c r="FI7" s="874">
        <v>18937</v>
      </c>
      <c r="FJ7" s="880">
        <v>18836</v>
      </c>
      <c r="FK7" s="874">
        <v>18802</v>
      </c>
      <c r="FL7" s="877">
        <v>18672</v>
      </c>
      <c r="FM7" s="875">
        <v>18967</v>
      </c>
      <c r="FN7" s="859">
        <v>19237</v>
      </c>
      <c r="FO7" s="859">
        <v>19305</v>
      </c>
      <c r="FP7" s="859">
        <v>19327</v>
      </c>
      <c r="FQ7" s="885">
        <v>19207</v>
      </c>
      <c r="FR7" s="873">
        <v>19249.8427786904</v>
      </c>
      <c r="FS7" s="871">
        <v>19368.7809865464</v>
      </c>
      <c r="FT7" s="886">
        <v>19564</v>
      </c>
      <c r="FU7" s="859">
        <v>19564</v>
      </c>
      <c r="FV7" s="859">
        <v>19696</v>
      </c>
      <c r="FW7" s="887">
        <v>19729</v>
      </c>
      <c r="FX7" s="859">
        <v>19667</v>
      </c>
      <c r="FY7" s="888">
        <v>19548</v>
      </c>
    </row>
    <row r="8" spans="98:156">
      <c r="CT8" s="865"/>
      <c r="CU8" s="865"/>
      <c r="CV8" s="865"/>
      <c r="CW8" s="865"/>
      <c r="CX8" s="865"/>
      <c r="CY8" s="865"/>
      <c r="CZ8" s="865"/>
      <c r="DA8" s="865"/>
      <c r="DB8" s="865"/>
      <c r="DC8" s="865"/>
      <c r="DD8" s="865"/>
      <c r="DE8" s="865"/>
      <c r="DL8" s="863"/>
      <c r="EZ8" s="878"/>
    </row>
    <row r="10" spans="3:3">
      <c r="C10" s="861"/>
    </row>
    <row r="11" ht="28.55" spans="2:8">
      <c r="B11" s="862"/>
      <c r="C11" s="859">
        <v>21173.035</v>
      </c>
      <c r="E11" s="863"/>
      <c r="F11" s="863"/>
      <c r="G11" s="863"/>
      <c r="H11" s="863"/>
    </row>
    <row r="12" ht="28.55" spans="2:8">
      <c r="B12" s="862"/>
      <c r="C12" s="859">
        <v>21173.035</v>
      </c>
      <c r="E12" s="863"/>
      <c r="F12" s="863"/>
      <c r="G12" s="863"/>
      <c r="H12" s="863"/>
    </row>
    <row r="13" ht="28.55" spans="2:8">
      <c r="B13" s="862"/>
      <c r="C13" s="859">
        <v>21173.035</v>
      </c>
      <c r="E13" s="863"/>
      <c r="F13" s="863"/>
      <c r="G13" s="863"/>
      <c r="H13" s="863"/>
    </row>
    <row r="14" ht="28.55" spans="2:8">
      <c r="B14" s="862"/>
      <c r="C14" s="859">
        <v>21173.035</v>
      </c>
      <c r="E14" s="863"/>
      <c r="F14" s="863"/>
      <c r="G14" s="863"/>
      <c r="H14" s="863"/>
    </row>
    <row r="15" ht="28.55" spans="2:8">
      <c r="B15" s="862"/>
      <c r="C15" s="859">
        <v>21173.035</v>
      </c>
      <c r="E15" s="863"/>
      <c r="F15" s="863"/>
      <c r="G15" s="863"/>
      <c r="H15" s="863"/>
    </row>
    <row r="16" ht="28.55" spans="2:8">
      <c r="B16" s="862"/>
      <c r="C16" s="859">
        <v>21173.035</v>
      </c>
      <c r="E16" s="863"/>
      <c r="F16" s="863"/>
      <c r="G16" s="863"/>
      <c r="H16" s="863"/>
    </row>
    <row r="17" ht="28.55" spans="2:8">
      <c r="B17" s="862"/>
      <c r="C17" s="859">
        <v>21173.035</v>
      </c>
      <c r="E17" s="863"/>
      <c r="F17" s="863"/>
      <c r="G17" s="863"/>
      <c r="H17" s="863"/>
    </row>
    <row r="18" ht="28.55" spans="2:8">
      <c r="B18" s="862"/>
      <c r="C18" s="859">
        <v>21173.035</v>
      </c>
      <c r="E18" s="863"/>
      <c r="F18" s="863"/>
      <c r="G18" s="863"/>
      <c r="H18" s="863"/>
    </row>
    <row r="19" ht="28.55" spans="2:8">
      <c r="B19" s="862"/>
      <c r="C19" s="859">
        <v>21173.035</v>
      </c>
      <c r="E19" s="863"/>
      <c r="F19" s="863"/>
      <c r="G19" s="863"/>
      <c r="H19" s="863"/>
    </row>
    <row r="20" ht="28.55" spans="3:8">
      <c r="C20" s="859">
        <v>21173.035</v>
      </c>
      <c r="D20" s="863"/>
      <c r="F20" s="863"/>
      <c r="G20" s="863"/>
      <c r="H20" s="863"/>
    </row>
    <row r="22" spans="3:3">
      <c r="C22" s="861"/>
    </row>
    <row r="23" ht="28.55" spans="2:8">
      <c r="B23" s="862"/>
      <c r="C23" s="859">
        <v>21173.035</v>
      </c>
      <c r="E23" s="863"/>
      <c r="F23" s="863"/>
      <c r="G23" s="863"/>
      <c r="H23" s="863"/>
    </row>
    <row r="24" ht="28.55" spans="2:8">
      <c r="B24" s="862"/>
      <c r="C24" s="859">
        <v>21173.035</v>
      </c>
      <c r="E24" s="863"/>
      <c r="F24" s="863"/>
      <c r="G24" s="863"/>
      <c r="H24" s="863"/>
    </row>
    <row r="25" ht="28.55" spans="2:8">
      <c r="B25" s="862"/>
      <c r="C25" s="859">
        <v>21173.035</v>
      </c>
      <c r="E25" s="863"/>
      <c r="F25" s="863"/>
      <c r="G25" s="863"/>
      <c r="H25" s="863"/>
    </row>
    <row r="26" ht="28.55" spans="2:8">
      <c r="B26" s="862"/>
      <c r="C26" s="859">
        <v>21173.035</v>
      </c>
      <c r="E26" s="863"/>
      <c r="F26" s="863"/>
      <c r="G26" s="863"/>
      <c r="H26" s="863"/>
    </row>
    <row r="27" ht="28.55" spans="2:8">
      <c r="B27" s="862"/>
      <c r="C27" s="859">
        <v>21173.035</v>
      </c>
      <c r="E27" s="863"/>
      <c r="F27" s="863"/>
      <c r="G27" s="863"/>
      <c r="H27" s="863"/>
    </row>
    <row r="28" ht="28.55" spans="2:8">
      <c r="B28" s="862"/>
      <c r="C28" s="859">
        <v>21173.035</v>
      </c>
      <c r="E28" s="863"/>
      <c r="F28" s="863"/>
      <c r="G28" s="863"/>
      <c r="H28" s="863"/>
    </row>
    <row r="29" ht="28.55" spans="2:8">
      <c r="B29" s="862"/>
      <c r="C29" s="859">
        <v>21173.035</v>
      </c>
      <c r="E29" s="863"/>
      <c r="F29" s="863"/>
      <c r="G29" s="863"/>
      <c r="H29" s="863"/>
    </row>
    <row r="30" ht="28.55" spans="2:8">
      <c r="B30" s="862"/>
      <c r="C30" s="859">
        <v>21173.035</v>
      </c>
      <c r="E30" s="863"/>
      <c r="F30" s="863"/>
      <c r="G30" s="863"/>
      <c r="H30" s="863"/>
    </row>
    <row r="31" ht="28.55" spans="3:8">
      <c r="C31" s="859">
        <v>21173.035</v>
      </c>
      <c r="E31" s="863"/>
      <c r="F31" s="863"/>
      <c r="G31" s="863"/>
      <c r="H31" s="863"/>
    </row>
    <row r="33" ht="28.55" spans="3:3">
      <c r="C33" s="859">
        <v>21173.035</v>
      </c>
    </row>
    <row r="34" ht="28.55" spans="3:3">
      <c r="C34" s="859">
        <v>21173.035</v>
      </c>
    </row>
    <row r="35" ht="28.55" spans="3:3">
      <c r="C35" s="859">
        <v>21173.035</v>
      </c>
    </row>
    <row r="36" ht="28.55" spans="3:3">
      <c r="C36" s="859">
        <v>21173.035</v>
      </c>
    </row>
    <row r="37" ht="28.55" spans="3:3">
      <c r="C37" s="859">
        <v>21173.035</v>
      </c>
    </row>
    <row r="122" ht="12"/>
    <row r="123" ht="12" spans="142:161">
      <c r="EL123" s="889" t="s">
        <v>977</v>
      </c>
      <c r="EM123" s="890"/>
      <c r="EN123" s="890"/>
      <c r="EO123" s="890"/>
      <c r="EP123" s="890"/>
      <c r="EQ123" s="890"/>
      <c r="ER123" s="890"/>
      <c r="ES123" s="890"/>
      <c r="ET123" s="890"/>
      <c r="EU123" s="890"/>
      <c r="EV123" s="890"/>
      <c r="EW123" s="890"/>
      <c r="EX123" s="890"/>
      <c r="EY123" s="890"/>
      <c r="EZ123" s="890"/>
      <c r="FA123" s="890"/>
      <c r="FB123" s="890"/>
      <c r="FC123" s="890"/>
      <c r="FD123" s="890"/>
      <c r="FE123" s="891"/>
    </row>
  </sheetData>
  <mergeCells count="17">
    <mergeCell ref="B1:FM1"/>
    <mergeCell ref="B2:M2"/>
    <mergeCell ref="N2:Y2"/>
    <mergeCell ref="Z2:AK2"/>
    <mergeCell ref="AL2:AW2"/>
    <mergeCell ref="AX2:BI2"/>
    <mergeCell ref="BJ2:BU2"/>
    <mergeCell ref="BV2:CG2"/>
    <mergeCell ref="CH2:CS2"/>
    <mergeCell ref="CT2:DE2"/>
    <mergeCell ref="DF2:DQ2"/>
    <mergeCell ref="DR2:EC2"/>
    <mergeCell ref="ED2:EO2"/>
    <mergeCell ref="EP2:FA2"/>
    <mergeCell ref="FB2:FM2"/>
    <mergeCell ref="FN2:FY2"/>
    <mergeCell ref="EL123:FE123"/>
  </mergeCells>
  <pageMargins left="0.25" right="0.25" top="0.75" bottom="0.75" header="0.3" footer="0.3"/>
  <pageSetup paperSize="1" scale="25" orientation="landscape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51"/>
  <sheetViews>
    <sheetView view="pageBreakPreview" zoomScaleNormal="100" topLeftCell="T1" workbookViewId="0">
      <selection activeCell="Z53" sqref="Z53"/>
    </sheetView>
  </sheetViews>
  <sheetFormatPr defaultColWidth="9.14285714285714" defaultRowHeight="10.5"/>
  <cols>
    <col min="1" max="1" width="13.4285714285714" style="573" customWidth="1"/>
    <col min="2" max="6" width="11.2857142857143" style="573" customWidth="1"/>
    <col min="7" max="7" width="12" style="573" customWidth="1"/>
    <col min="8" max="15" width="11.2857142857143" style="573" customWidth="1"/>
    <col min="16" max="16" width="11.7142857142857" style="573" customWidth="1"/>
    <col min="17" max="18" width="13.7142857142857" style="573" customWidth="1"/>
    <col min="19" max="19" width="4.42857142857143" style="573" customWidth="1"/>
    <col min="20" max="20" width="13.4285714285714" style="573" customWidth="1"/>
    <col min="21" max="35" width="11.2857142857143" style="573" customWidth="1"/>
    <col min="36" max="36" width="13.2857142857143" style="573" customWidth="1"/>
    <col min="37" max="37" width="9.14285714285714" style="573"/>
    <col min="38" max="38" width="12.1428571428571" style="573" customWidth="1"/>
    <col min="39" max="39" width="12.7142857142857" style="573" customWidth="1"/>
    <col min="40" max="16384" width="9.14285714285714" style="573"/>
  </cols>
  <sheetData>
    <row r="1" ht="12.75" customHeight="1" spans="1:18">
      <c r="A1" s="750"/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0"/>
      <c r="O1" s="750"/>
      <c r="P1" s="823"/>
      <c r="Q1" s="823"/>
      <c r="R1" s="823"/>
    </row>
    <row r="2" spans="1:36">
      <c r="A2" s="802"/>
      <c r="B2" s="753" t="s">
        <v>978</v>
      </c>
      <c r="C2" s="753" t="s">
        <v>979</v>
      </c>
      <c r="D2" s="753" t="s">
        <v>980</v>
      </c>
      <c r="E2" s="753" t="s">
        <v>981</v>
      </c>
      <c r="F2" s="753" t="s">
        <v>982</v>
      </c>
      <c r="G2" s="753" t="s">
        <v>983</v>
      </c>
      <c r="H2" s="753" t="s">
        <v>984</v>
      </c>
      <c r="I2" s="753" t="s">
        <v>985</v>
      </c>
      <c r="J2" s="753" t="s">
        <v>986</v>
      </c>
      <c r="K2" s="753" t="s">
        <v>987</v>
      </c>
      <c r="L2" s="753" t="s">
        <v>988</v>
      </c>
      <c r="M2" s="753" t="s">
        <v>989</v>
      </c>
      <c r="N2" s="753" t="s">
        <v>990</v>
      </c>
      <c r="O2" s="753" t="s">
        <v>991</v>
      </c>
      <c r="P2" s="753" t="s">
        <v>992</v>
      </c>
      <c r="Q2" s="753" t="s">
        <v>993</v>
      </c>
      <c r="R2" s="832"/>
      <c r="T2" s="833"/>
      <c r="U2" s="753" t="s">
        <v>978</v>
      </c>
      <c r="V2" s="753" t="s">
        <v>979</v>
      </c>
      <c r="W2" s="753" t="s">
        <v>980</v>
      </c>
      <c r="X2" s="753" t="s">
        <v>981</v>
      </c>
      <c r="Y2" s="753" t="s">
        <v>982</v>
      </c>
      <c r="Z2" s="753" t="s">
        <v>983</v>
      </c>
      <c r="AA2" s="753" t="s">
        <v>984</v>
      </c>
      <c r="AB2" s="753" t="s">
        <v>985</v>
      </c>
      <c r="AC2" s="753" t="s">
        <v>986</v>
      </c>
      <c r="AD2" s="753" t="s">
        <v>987</v>
      </c>
      <c r="AE2" s="753" t="s">
        <v>988</v>
      </c>
      <c r="AF2" s="753" t="s">
        <v>989</v>
      </c>
      <c r="AG2" s="753" t="s">
        <v>990</v>
      </c>
      <c r="AH2" s="753" t="s">
        <v>991</v>
      </c>
      <c r="AI2" s="753" t="s">
        <v>992</v>
      </c>
      <c r="AJ2" s="541" t="s">
        <v>993</v>
      </c>
    </row>
    <row r="3" spans="1:36">
      <c r="A3" s="541" t="s">
        <v>975</v>
      </c>
      <c r="B3" s="810">
        <v>988.11782727</v>
      </c>
      <c r="C3" s="811">
        <v>1538.07065184</v>
      </c>
      <c r="D3" s="811">
        <v>2841</v>
      </c>
      <c r="E3" s="811">
        <v>3222.8814625589</v>
      </c>
      <c r="F3" s="811">
        <v>3886.31218460404</v>
      </c>
      <c r="G3" s="811">
        <v>2690.695</v>
      </c>
      <c r="H3" s="811">
        <v>1914.90580164427</v>
      </c>
      <c r="I3" s="824">
        <v>2263.65208107427</v>
      </c>
      <c r="J3" s="825">
        <v>2741.09365653427</v>
      </c>
      <c r="K3" s="826">
        <v>3157.45560182857</v>
      </c>
      <c r="L3" s="540">
        <v>3681.22443570877</v>
      </c>
      <c r="M3" s="825">
        <v>4103.52126228477</v>
      </c>
      <c r="N3" s="825">
        <v>4760.53407001877</v>
      </c>
      <c r="O3" s="827">
        <v>4787.09263579077</v>
      </c>
      <c r="P3" s="828">
        <v>4835</v>
      </c>
      <c r="Q3" s="828">
        <v>5057</v>
      </c>
      <c r="R3" s="834"/>
      <c r="T3" s="541" t="s">
        <v>974</v>
      </c>
      <c r="U3" s="835">
        <v>4032.57105581</v>
      </c>
      <c r="V3" s="836">
        <v>7086.262509108</v>
      </c>
      <c r="W3" s="836">
        <v>8738</v>
      </c>
      <c r="X3" s="836">
        <v>9138.37907681813</v>
      </c>
      <c r="Y3" s="836">
        <v>10148.9324112638</v>
      </c>
      <c r="Z3" s="836">
        <v>10161.341</v>
      </c>
      <c r="AA3" s="836">
        <v>11104.8277779184</v>
      </c>
      <c r="AB3" s="836">
        <v>11097.7099813476</v>
      </c>
      <c r="AC3" s="836">
        <v>11447.1791386909</v>
      </c>
      <c r="AD3" s="827">
        <v>11445.5471060069</v>
      </c>
      <c r="AE3" s="836">
        <v>11304.491888938</v>
      </c>
      <c r="AF3" s="836">
        <v>11100.1827165581</v>
      </c>
      <c r="AG3" s="836">
        <v>11392.862706988</v>
      </c>
      <c r="AH3" s="827">
        <v>11712.24933998</v>
      </c>
      <c r="AI3" s="841">
        <v>11690</v>
      </c>
      <c r="AJ3" s="842">
        <v>10348</v>
      </c>
    </row>
    <row r="4" spans="1:36">
      <c r="A4" s="541" t="s">
        <v>973</v>
      </c>
      <c r="B4" s="810">
        <v>18952.68562609</v>
      </c>
      <c r="C4" s="811">
        <v>27366.147777242</v>
      </c>
      <c r="D4" s="812">
        <v>38104</v>
      </c>
      <c r="E4" s="812">
        <v>45304.0293318455</v>
      </c>
      <c r="F4" s="812">
        <v>52313.1196048137</v>
      </c>
      <c r="G4" s="812">
        <v>55590.509</v>
      </c>
      <c r="H4" s="812">
        <v>52802.1569458839</v>
      </c>
      <c r="I4" s="824">
        <v>51583.0578380953</v>
      </c>
      <c r="J4" s="825">
        <v>50756.1043782544</v>
      </c>
      <c r="K4" s="826">
        <v>48111.1104628566</v>
      </c>
      <c r="L4" s="540">
        <v>46640.5995855679</v>
      </c>
      <c r="M4" s="825">
        <v>46765.0519570861</v>
      </c>
      <c r="N4" s="825">
        <v>46520.6538221087</v>
      </c>
      <c r="O4" s="827">
        <v>45223.3645584585</v>
      </c>
      <c r="P4" s="828">
        <v>45407</v>
      </c>
      <c r="Q4" s="828">
        <v>45481</v>
      </c>
      <c r="R4" s="834"/>
      <c r="T4" s="541" t="s">
        <v>976</v>
      </c>
      <c r="U4" s="835">
        <v>2468.49974672</v>
      </c>
      <c r="V4" s="836">
        <v>2269.062670172</v>
      </c>
      <c r="W4" s="836">
        <v>3516</v>
      </c>
      <c r="X4" s="836">
        <v>3687.71541347127</v>
      </c>
      <c r="Y4" s="836">
        <v>5026.08252575938</v>
      </c>
      <c r="Z4" s="836">
        <v>2963.502</v>
      </c>
      <c r="AA4" s="836">
        <v>2981.29905404938</v>
      </c>
      <c r="AB4" s="836">
        <v>5775.64185842938</v>
      </c>
      <c r="AC4" s="836">
        <v>7904.30686051938</v>
      </c>
      <c r="AD4" s="827">
        <v>9182.59496053138</v>
      </c>
      <c r="AE4" s="836">
        <v>10947.3580873724</v>
      </c>
      <c r="AF4" s="836">
        <v>13640.8998034434</v>
      </c>
      <c r="AG4" s="836">
        <v>15720.3633737634</v>
      </c>
      <c r="AH4" s="827">
        <v>18187.5456531734</v>
      </c>
      <c r="AI4" s="843">
        <v>18967</v>
      </c>
      <c r="AJ4" s="842">
        <v>19548</v>
      </c>
    </row>
    <row r="5" spans="1:36">
      <c r="A5" s="541" t="s">
        <v>976</v>
      </c>
      <c r="B5" s="810">
        <v>2468.49974672</v>
      </c>
      <c r="C5" s="811">
        <v>2269.062670172</v>
      </c>
      <c r="D5" s="812">
        <v>3516</v>
      </c>
      <c r="E5" s="812">
        <v>3687.71541347127</v>
      </c>
      <c r="F5" s="812">
        <v>5026.08252575938</v>
      </c>
      <c r="G5" s="812">
        <v>2963.502</v>
      </c>
      <c r="H5" s="812">
        <v>2981.29905404938</v>
      </c>
      <c r="I5" s="824">
        <v>5775.64185842938</v>
      </c>
      <c r="J5" s="825">
        <v>7904.30686051938</v>
      </c>
      <c r="K5" s="826">
        <v>9182.59496053138</v>
      </c>
      <c r="L5" s="540">
        <v>10947.3580873724</v>
      </c>
      <c r="M5" s="825">
        <v>13640.8998034434</v>
      </c>
      <c r="N5" s="825">
        <v>15720.3633737634</v>
      </c>
      <c r="O5" s="827">
        <v>18187.5456531734</v>
      </c>
      <c r="P5" s="828">
        <v>18967</v>
      </c>
      <c r="Q5" s="828">
        <v>19548</v>
      </c>
      <c r="R5" s="834"/>
      <c r="T5" s="541" t="s">
        <v>973</v>
      </c>
      <c r="U5" s="835">
        <v>18952.68562609</v>
      </c>
      <c r="V5" s="836">
        <v>27366.147777242</v>
      </c>
      <c r="W5" s="836">
        <v>38104</v>
      </c>
      <c r="X5" s="836">
        <v>45304.0293318455</v>
      </c>
      <c r="Y5" s="836">
        <v>52313.1196048137</v>
      </c>
      <c r="Z5" s="836">
        <v>55590.509</v>
      </c>
      <c r="AA5" s="836">
        <v>52802.1569458839</v>
      </c>
      <c r="AB5" s="836">
        <v>51583.0578380953</v>
      </c>
      <c r="AC5" s="836">
        <v>50756.1043782544</v>
      </c>
      <c r="AD5" s="827">
        <v>48111.1104628566</v>
      </c>
      <c r="AE5" s="836">
        <v>46640.5995855679</v>
      </c>
      <c r="AF5" s="836">
        <v>46765.0519570861</v>
      </c>
      <c r="AG5" s="836">
        <v>46520.6538221087</v>
      </c>
      <c r="AH5" s="827">
        <v>45223.3645584585</v>
      </c>
      <c r="AI5" s="843">
        <v>45407</v>
      </c>
      <c r="AJ5" s="842">
        <v>45481</v>
      </c>
    </row>
    <row r="6" spans="1:36">
      <c r="A6" s="541" t="s">
        <v>974</v>
      </c>
      <c r="B6" s="810">
        <v>4032.57105581</v>
      </c>
      <c r="C6" s="811">
        <v>7086.262509108</v>
      </c>
      <c r="D6" s="812">
        <v>8738</v>
      </c>
      <c r="E6" s="812">
        <v>9138.37907681813</v>
      </c>
      <c r="F6" s="812">
        <v>10148.9324112638</v>
      </c>
      <c r="G6" s="812">
        <v>10161.341</v>
      </c>
      <c r="H6" s="812">
        <v>11104.8277779184</v>
      </c>
      <c r="I6" s="824">
        <v>11097.7099813476</v>
      </c>
      <c r="J6" s="825">
        <v>11447.1791386909</v>
      </c>
      <c r="K6" s="826">
        <v>11445.5471060069</v>
      </c>
      <c r="L6" s="540">
        <v>11304.491888938</v>
      </c>
      <c r="M6" s="825">
        <v>11100.1827165581</v>
      </c>
      <c r="N6" s="825">
        <v>11392.862706988</v>
      </c>
      <c r="O6" s="827">
        <v>11712.24933998</v>
      </c>
      <c r="P6" s="828">
        <v>11690</v>
      </c>
      <c r="Q6" s="828">
        <v>10348</v>
      </c>
      <c r="R6" s="834"/>
      <c r="T6" s="541" t="s">
        <v>975</v>
      </c>
      <c r="U6" s="835">
        <v>988.11782727</v>
      </c>
      <c r="V6" s="836">
        <v>1538.07065184</v>
      </c>
      <c r="W6" s="836">
        <v>2841</v>
      </c>
      <c r="X6" s="836">
        <v>3222.8814625589</v>
      </c>
      <c r="Y6" s="836">
        <v>3886.31218460404</v>
      </c>
      <c r="Z6" s="836">
        <v>2690.695</v>
      </c>
      <c r="AA6" s="836">
        <v>1914.90580164427</v>
      </c>
      <c r="AB6" s="836">
        <v>2263.65208107427</v>
      </c>
      <c r="AC6" s="836">
        <v>2741.09365653427</v>
      </c>
      <c r="AD6" s="827">
        <v>3157.45560182857</v>
      </c>
      <c r="AE6" s="836">
        <v>3681.22443570877</v>
      </c>
      <c r="AF6" s="836">
        <v>4103.52126228477</v>
      </c>
      <c r="AG6" s="836">
        <v>4760.53407001877</v>
      </c>
      <c r="AH6" s="827">
        <v>4787.09263579077</v>
      </c>
      <c r="AI6" s="843">
        <v>4835</v>
      </c>
      <c r="AJ6" s="842">
        <v>5057</v>
      </c>
    </row>
    <row r="7" spans="1:36">
      <c r="A7" s="541" t="s">
        <v>871</v>
      </c>
      <c r="B7" s="813">
        <v>26441.87425589</v>
      </c>
      <c r="C7" s="811">
        <v>38259.543608362</v>
      </c>
      <c r="D7" s="812">
        <v>53198</v>
      </c>
      <c r="E7" s="812">
        <v>61353.0052846938</v>
      </c>
      <c r="F7" s="812">
        <v>71374.4467264409</v>
      </c>
      <c r="G7" s="812">
        <v>71406.047</v>
      </c>
      <c r="H7" s="812">
        <v>68803.189579496</v>
      </c>
      <c r="I7" s="824">
        <v>70720</v>
      </c>
      <c r="J7" s="828">
        <v>72848.6840339989</v>
      </c>
      <c r="K7" s="826">
        <v>71896.7081312235</v>
      </c>
      <c r="L7" s="540">
        <v>72573.673997587</v>
      </c>
      <c r="M7" s="825">
        <v>75609.6557393723</v>
      </c>
      <c r="N7" s="540">
        <v>78394.4139728788</v>
      </c>
      <c r="O7" s="827">
        <v>79910.2521874027</v>
      </c>
      <c r="P7" s="829">
        <v>80899</v>
      </c>
      <c r="Q7" s="837">
        <v>80434</v>
      </c>
      <c r="R7" s="838"/>
      <c r="T7" s="541" t="s">
        <v>871</v>
      </c>
      <c r="U7" s="839">
        <v>26441.87425589</v>
      </c>
      <c r="V7" s="836">
        <v>38259.543608362</v>
      </c>
      <c r="W7" s="836">
        <v>53198</v>
      </c>
      <c r="X7" s="836">
        <v>61353.0052846938</v>
      </c>
      <c r="Y7" s="836">
        <v>71374.4467264409</v>
      </c>
      <c r="Z7" s="836">
        <v>71406.047</v>
      </c>
      <c r="AA7" s="836">
        <v>68803.189579496</v>
      </c>
      <c r="AB7" s="836">
        <v>70720</v>
      </c>
      <c r="AC7" s="836">
        <v>72848.6840339989</v>
      </c>
      <c r="AD7" s="827">
        <v>71896.7081312235</v>
      </c>
      <c r="AE7" s="836">
        <v>72573.673997587</v>
      </c>
      <c r="AF7" s="836">
        <v>75609.6557393723</v>
      </c>
      <c r="AG7" s="836">
        <v>78394.4139728788</v>
      </c>
      <c r="AH7" s="827">
        <v>79910.2521874027</v>
      </c>
      <c r="AI7" s="844">
        <f>SUM(AI3:AI6)</f>
        <v>80899</v>
      </c>
      <c r="AJ7" s="845">
        <v>80434</v>
      </c>
    </row>
    <row r="10" spans="2:4">
      <c r="B10" s="814"/>
      <c r="C10" s="814"/>
      <c r="D10" s="814"/>
    </row>
    <row r="11" spans="2:8">
      <c r="B11" s="815"/>
      <c r="C11" s="816"/>
      <c r="D11" s="814"/>
      <c r="E11" s="817"/>
      <c r="F11" s="817"/>
      <c r="G11" s="817"/>
      <c r="H11" s="817"/>
    </row>
    <row r="12" spans="2:8">
      <c r="B12" s="815"/>
      <c r="C12" s="816"/>
      <c r="D12" s="814"/>
      <c r="E12" s="817"/>
      <c r="F12" s="817"/>
      <c r="G12" s="817"/>
      <c r="H12" s="817"/>
    </row>
    <row r="13" spans="2:8">
      <c r="B13" s="818"/>
      <c r="C13" s="816"/>
      <c r="E13" s="817"/>
      <c r="F13" s="817"/>
      <c r="G13" s="817"/>
      <c r="H13" s="817"/>
    </row>
    <row r="14" spans="2:36">
      <c r="B14" s="818"/>
      <c r="C14" s="816"/>
      <c r="E14" s="817"/>
      <c r="F14" s="817"/>
      <c r="G14" s="817"/>
      <c r="H14" s="817"/>
      <c r="AJ14" s="846"/>
    </row>
    <row r="15" spans="2:8">
      <c r="B15" s="818"/>
      <c r="C15" s="816"/>
      <c r="E15" s="817"/>
      <c r="F15" s="817"/>
      <c r="G15" s="817"/>
      <c r="H15" s="817"/>
    </row>
    <row r="16" spans="2:8">
      <c r="B16" s="818"/>
      <c r="C16" s="816"/>
      <c r="E16" s="817"/>
      <c r="F16" s="817"/>
      <c r="G16" s="817"/>
      <c r="H16" s="817"/>
    </row>
    <row r="17" spans="2:8">
      <c r="B17" s="818"/>
      <c r="C17" s="816"/>
      <c r="E17" s="817"/>
      <c r="F17" s="817"/>
      <c r="G17" s="817"/>
      <c r="H17" s="817"/>
    </row>
    <row r="18" spans="2:8">
      <c r="B18" s="818"/>
      <c r="C18" s="816"/>
      <c r="E18" s="817"/>
      <c r="F18" s="817"/>
      <c r="G18" s="817"/>
      <c r="H18" s="817"/>
    </row>
    <row r="19" spans="2:8">
      <c r="B19" s="818"/>
      <c r="C19" s="816"/>
      <c r="E19" s="817"/>
      <c r="F19" s="817"/>
      <c r="G19" s="817"/>
      <c r="H19" s="817"/>
    </row>
    <row r="20" spans="3:8">
      <c r="C20" s="816"/>
      <c r="D20" s="817"/>
      <c r="F20" s="817"/>
      <c r="G20" s="817"/>
      <c r="H20" s="817"/>
    </row>
    <row r="21" spans="3:3">
      <c r="C21" s="814"/>
    </row>
    <row r="22" spans="3:3">
      <c r="C22" s="814"/>
    </row>
    <row r="23" spans="2:8">
      <c r="B23" s="818"/>
      <c r="C23" s="816"/>
      <c r="E23" s="817"/>
      <c r="F23" s="817"/>
      <c r="G23" s="817"/>
      <c r="H23" s="817"/>
    </row>
    <row r="24" spans="2:8">
      <c r="B24" s="818"/>
      <c r="C24" s="816"/>
      <c r="E24" s="817"/>
      <c r="F24" s="817"/>
      <c r="G24" s="817"/>
      <c r="H24" s="817"/>
    </row>
    <row r="25" spans="2:8">
      <c r="B25" s="818"/>
      <c r="C25" s="816"/>
      <c r="E25" s="817"/>
      <c r="F25" s="817"/>
      <c r="G25" s="817"/>
      <c r="H25" s="817"/>
    </row>
    <row r="26" spans="2:8">
      <c r="B26" s="818"/>
      <c r="C26" s="816"/>
      <c r="E26" s="817"/>
      <c r="F26" s="817"/>
      <c r="G26" s="817"/>
      <c r="H26" s="817"/>
    </row>
    <row r="27" spans="2:8">
      <c r="B27" s="818"/>
      <c r="C27" s="816"/>
      <c r="E27" s="817"/>
      <c r="F27" s="817"/>
      <c r="G27" s="817"/>
      <c r="H27" s="817"/>
    </row>
    <row r="28" spans="2:8">
      <c r="B28" s="818"/>
      <c r="C28" s="816"/>
      <c r="E28" s="817"/>
      <c r="F28" s="817"/>
      <c r="G28" s="817"/>
      <c r="H28" s="817"/>
    </row>
    <row r="29" spans="2:8">
      <c r="B29" s="818"/>
      <c r="C29" s="816"/>
      <c r="E29" s="817"/>
      <c r="F29" s="817"/>
      <c r="G29" s="817"/>
      <c r="H29" s="817"/>
    </row>
    <row r="30" spans="2:8">
      <c r="B30" s="818"/>
      <c r="C30" s="816"/>
      <c r="E30" s="817"/>
      <c r="F30" s="817"/>
      <c r="G30" s="817"/>
      <c r="H30" s="817"/>
    </row>
    <row r="31" spans="3:8">
      <c r="C31" s="816"/>
      <c r="E31" s="817"/>
      <c r="F31" s="817"/>
      <c r="G31" s="817"/>
      <c r="H31" s="817"/>
    </row>
    <row r="32" spans="3:3">
      <c r="C32" s="814"/>
    </row>
    <row r="33" spans="3:3">
      <c r="C33" s="816"/>
    </row>
    <row r="34" spans="3:3">
      <c r="C34" s="816"/>
    </row>
    <row r="35" spans="3:3">
      <c r="C35" s="816"/>
    </row>
    <row r="36" spans="1:3">
      <c r="A36" s="819"/>
      <c r="B36" s="817"/>
      <c r="C36" s="816"/>
    </row>
    <row r="37" spans="1:18">
      <c r="A37" s="819"/>
      <c r="B37" s="817"/>
      <c r="C37" s="816"/>
      <c r="K37" s="817"/>
      <c r="L37" s="710"/>
      <c r="N37" s="710"/>
      <c r="O37" s="710"/>
      <c r="P37" s="710"/>
      <c r="Q37" s="710"/>
      <c r="R37" s="710"/>
    </row>
    <row r="38" spans="13:18">
      <c r="M38" s="821"/>
      <c r="N38" s="817"/>
      <c r="O38" s="817"/>
      <c r="P38" s="817"/>
      <c r="Q38" s="817"/>
      <c r="R38" s="817"/>
    </row>
    <row r="39" spans="13:18">
      <c r="M39" s="821"/>
      <c r="N39" s="817"/>
      <c r="O39" s="817"/>
      <c r="P39" s="817"/>
      <c r="Q39" s="817"/>
      <c r="R39" s="817"/>
    </row>
    <row r="40" spans="13:18">
      <c r="M40" s="821"/>
      <c r="N40" s="817"/>
      <c r="O40" s="817"/>
      <c r="P40" s="817"/>
      <c r="Q40" s="817"/>
      <c r="R40" s="817"/>
    </row>
    <row r="42" ht="11.25" spans="14:18">
      <c r="N42" s="817"/>
      <c r="O42" s="817"/>
      <c r="P42" s="817"/>
      <c r="Q42" s="817"/>
      <c r="R42" s="817"/>
    </row>
    <row r="43" ht="15" customHeight="1" spans="1:37">
      <c r="A43" s="820"/>
      <c r="B43" s="820"/>
      <c r="C43" s="820"/>
      <c r="D43" s="820"/>
      <c r="E43" s="820"/>
      <c r="F43" s="820"/>
      <c r="G43" s="820"/>
      <c r="H43" s="820"/>
      <c r="I43" s="820"/>
      <c r="J43" s="820"/>
      <c r="K43" s="820"/>
      <c r="L43" s="820"/>
      <c r="M43" s="820"/>
      <c r="N43" s="820"/>
      <c r="O43" s="820"/>
      <c r="P43" s="820"/>
      <c r="Q43" s="820"/>
      <c r="R43" s="820"/>
      <c r="S43" s="814"/>
      <c r="X43" s="840"/>
      <c r="Y43" s="840"/>
      <c r="Z43" s="840"/>
      <c r="AA43" s="840"/>
      <c r="AB43" s="840"/>
      <c r="AC43" s="840"/>
      <c r="AD43" s="840"/>
      <c r="AE43" s="840"/>
      <c r="AF43" s="840"/>
      <c r="AG43" s="847" t="s">
        <v>977</v>
      </c>
      <c r="AH43" s="848"/>
      <c r="AI43" s="848"/>
      <c r="AJ43" s="849"/>
      <c r="AK43" s="850"/>
    </row>
    <row r="44" spans="2:14">
      <c r="B44" s="821"/>
      <c r="C44" s="822"/>
      <c r="M44" s="830"/>
      <c r="N44" s="830"/>
    </row>
    <row r="45" spans="5:20">
      <c r="E45" s="819"/>
      <c r="F45" s="819"/>
      <c r="G45" s="819"/>
      <c r="M45" s="830"/>
      <c r="N45" s="831"/>
      <c r="O45" s="821"/>
      <c r="P45" s="821"/>
      <c r="Q45" s="821"/>
      <c r="R45" s="821"/>
      <c r="S45" s="819"/>
      <c r="T45" s="822"/>
    </row>
    <row r="46" spans="5:14">
      <c r="E46" s="817"/>
      <c r="F46" s="817"/>
      <c r="G46" s="817"/>
      <c r="L46" s="830"/>
      <c r="M46" s="830"/>
      <c r="N46" s="830"/>
    </row>
    <row r="47" spans="8:14">
      <c r="H47" s="817"/>
      <c r="L47" s="830"/>
      <c r="M47" s="830"/>
      <c r="N47" s="830"/>
    </row>
    <row r="48" spans="8:14">
      <c r="H48" s="817"/>
      <c r="K48" s="817"/>
      <c r="L48" s="830"/>
      <c r="M48" s="830"/>
      <c r="N48" s="830"/>
    </row>
    <row r="49" spans="8:12">
      <c r="H49" s="817"/>
      <c r="K49" s="817"/>
      <c r="L49" s="830"/>
    </row>
    <row r="50" spans="8:12">
      <c r="H50" s="817"/>
      <c r="K50" s="817"/>
      <c r="L50" s="830"/>
    </row>
    <row r="51" spans="8:8">
      <c r="H51" s="817"/>
    </row>
  </sheetData>
  <mergeCells count="2">
    <mergeCell ref="A1:O1"/>
    <mergeCell ref="A43:Q43"/>
  </mergeCells>
  <pageMargins left="0.25" right="0.25" top="0.75" bottom="0.75" header="0.3" footer="0.3"/>
  <pageSetup paperSize="1" scale="63" orientation="landscape"/>
  <headerFooter/>
  <colBreaks count="2" manualBreakCount="2">
    <brk id="18" max="1048575" man="1"/>
    <brk id="19" max="1048575" man="1"/>
  </col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8"/>
  <sheetViews>
    <sheetView view="pageBreakPreview" zoomScaleNormal="100" workbookViewId="0">
      <selection activeCell="U78" sqref="U78"/>
    </sheetView>
  </sheetViews>
  <sheetFormatPr defaultColWidth="9.14285714285714" defaultRowHeight="11.25"/>
  <cols>
    <col min="1" max="1" width="9.28571428571429" style="542" customWidth="1"/>
    <col min="2" max="4" width="5.71428571428571" style="542" customWidth="1"/>
    <col min="5" max="5" width="5.42857142857143" style="542" customWidth="1"/>
    <col min="6" max="6" width="7" style="542" customWidth="1"/>
    <col min="7" max="7" width="6.42857142857143" style="542" customWidth="1"/>
    <col min="8" max="8" width="5.71428571428571" style="542" customWidth="1"/>
    <col min="9" max="12" width="6" style="542" customWidth="1"/>
    <col min="13" max="13" width="6.14285714285714" style="542" customWidth="1"/>
    <col min="14" max="14" width="8.85714285714286" style="542" customWidth="1"/>
    <col min="15" max="15" width="9.14285714285714" style="542"/>
    <col min="16" max="16" width="10.8571428571429" style="542" customWidth="1"/>
    <col min="17" max="16384" width="9.14285714285714" style="542"/>
  </cols>
  <sheetData>
    <row r="1" ht="13.9" customHeight="1" spans="1:13">
      <c r="A1" s="765" t="s">
        <v>994</v>
      </c>
      <c r="B1" s="765"/>
      <c r="C1" s="766"/>
      <c r="D1" s="766"/>
      <c r="E1" s="766"/>
      <c r="F1" s="766"/>
      <c r="G1" s="766"/>
      <c r="H1" s="766"/>
      <c r="I1" s="766"/>
      <c r="J1" s="766"/>
      <c r="K1" s="793"/>
      <c r="L1" s="793"/>
      <c r="M1" s="793"/>
    </row>
    <row r="2" ht="10.9" customHeight="1" spans="1:13">
      <c r="A2" s="767"/>
      <c r="B2" s="537" t="s">
        <v>46</v>
      </c>
      <c r="C2" s="537" t="s">
        <v>47</v>
      </c>
      <c r="D2" s="537" t="s">
        <v>48</v>
      </c>
      <c r="E2" s="537" t="s">
        <v>49</v>
      </c>
      <c r="F2" s="537" t="s">
        <v>50</v>
      </c>
      <c r="G2" s="537" t="s">
        <v>51</v>
      </c>
      <c r="H2" s="767" t="s">
        <v>52</v>
      </c>
      <c r="I2" s="767" t="s">
        <v>53</v>
      </c>
      <c r="J2" s="767" t="s">
        <v>54</v>
      </c>
      <c r="K2" s="767" t="s">
        <v>55</v>
      </c>
      <c r="L2" s="767" t="s">
        <v>56</v>
      </c>
      <c r="M2" s="767" t="s">
        <v>57</v>
      </c>
    </row>
    <row r="3" ht="10.9" customHeight="1" spans="1:13">
      <c r="A3" s="712">
        <v>2009</v>
      </c>
      <c r="B3" s="767">
        <v>40.75</v>
      </c>
      <c r="C3" s="767">
        <v>37.05</v>
      </c>
      <c r="D3" s="767">
        <v>38.05</v>
      </c>
      <c r="E3" s="767">
        <v>32.93</v>
      </c>
      <c r="F3" s="767">
        <v>33.44</v>
      </c>
      <c r="G3" s="767">
        <v>30.75</v>
      </c>
      <c r="H3" s="768">
        <v>32.5965079521142</v>
      </c>
      <c r="I3" s="768">
        <v>30.1965279521723</v>
      </c>
      <c r="J3" s="768">
        <v>25.3405337531051</v>
      </c>
      <c r="K3" s="768">
        <v>30.6650872588765</v>
      </c>
      <c r="L3" s="768">
        <v>33.4355057985415</v>
      </c>
      <c r="M3" s="768">
        <v>36.8915452870207</v>
      </c>
    </row>
    <row r="4" ht="10.9" customHeight="1" spans="1:13">
      <c r="A4" s="712">
        <v>2010</v>
      </c>
      <c r="B4" s="768">
        <v>38.6153248115135</v>
      </c>
      <c r="C4" s="768">
        <v>35.4117484836352</v>
      </c>
      <c r="D4" s="768">
        <v>36.9020310433166</v>
      </c>
      <c r="E4" s="768">
        <v>31.3746712502024</v>
      </c>
      <c r="F4" s="768">
        <v>35.1650107934617</v>
      </c>
      <c r="G4" s="767">
        <v>31.45</v>
      </c>
      <c r="H4" s="768">
        <v>26.94</v>
      </c>
      <c r="I4" s="768">
        <v>29.69</v>
      </c>
      <c r="J4" s="767">
        <v>21.47</v>
      </c>
      <c r="K4" s="767">
        <v>20.61</v>
      </c>
      <c r="L4" s="767">
        <v>22.16</v>
      </c>
      <c r="M4" s="768">
        <v>29.05</v>
      </c>
    </row>
    <row r="5" ht="10.9" customHeight="1" spans="1:13">
      <c r="A5" s="712">
        <v>2011</v>
      </c>
      <c r="B5" s="768">
        <v>55.549150063216</v>
      </c>
      <c r="C5" s="768">
        <v>38.0008395238006</v>
      </c>
      <c r="D5" s="768">
        <v>36.9477539524016</v>
      </c>
      <c r="E5" s="768">
        <v>23.1127969055541</v>
      </c>
      <c r="F5" s="768">
        <v>24.8472252258247</v>
      </c>
      <c r="G5" s="768">
        <v>21.2877969702597</v>
      </c>
      <c r="H5" s="768">
        <v>21.8808963318275</v>
      </c>
      <c r="I5" s="767">
        <v>19.41</v>
      </c>
      <c r="J5" s="768">
        <v>22.95</v>
      </c>
      <c r="K5" s="768">
        <v>25.15</v>
      </c>
      <c r="L5" s="768">
        <v>32.2</v>
      </c>
      <c r="M5" s="768">
        <v>35.7</v>
      </c>
    </row>
    <row r="6" ht="10.9" customHeight="1" spans="1:13">
      <c r="A6" s="712">
        <v>2012</v>
      </c>
      <c r="B6" s="768">
        <v>35.72</v>
      </c>
      <c r="C6" s="768">
        <v>59.1569198916557</v>
      </c>
      <c r="D6" s="768">
        <v>55.2271257759865</v>
      </c>
      <c r="E6" s="768">
        <v>45.4146296124175</v>
      </c>
      <c r="F6" s="768">
        <v>38.8722643576019</v>
      </c>
      <c r="G6" s="768">
        <v>39.7679912930371</v>
      </c>
      <c r="H6" s="768">
        <v>45.5058498075191</v>
      </c>
      <c r="I6" s="794">
        <f>0.455121955731503*100</f>
        <v>45.5121955731503</v>
      </c>
      <c r="J6" s="768">
        <v>42.09</v>
      </c>
      <c r="K6" s="768">
        <v>35.53</v>
      </c>
      <c r="L6" s="768">
        <v>41.89</v>
      </c>
      <c r="M6" s="768">
        <v>49.32</v>
      </c>
    </row>
    <row r="7" ht="10.9" customHeight="1" spans="1:13">
      <c r="A7" s="712">
        <v>2013</v>
      </c>
      <c r="B7" s="768">
        <v>51.12</v>
      </c>
      <c r="C7" s="768">
        <v>48.71</v>
      </c>
      <c r="D7" s="768">
        <v>48.29</v>
      </c>
      <c r="E7" s="768">
        <v>39.66</v>
      </c>
      <c r="F7" s="768">
        <v>39.52</v>
      </c>
      <c r="G7" s="768">
        <v>40.33</v>
      </c>
      <c r="H7" s="768">
        <v>43.33</v>
      </c>
      <c r="I7" s="794">
        <v>38.5</v>
      </c>
      <c r="J7" s="768">
        <v>35.08</v>
      </c>
      <c r="K7" s="768">
        <v>45.98</v>
      </c>
      <c r="L7" s="768">
        <v>48.08</v>
      </c>
      <c r="M7" s="768">
        <v>53.04</v>
      </c>
    </row>
    <row r="8" ht="10.9" customHeight="1" spans="1:13">
      <c r="A8" s="712">
        <v>2014</v>
      </c>
      <c r="B8" s="768">
        <v>47</v>
      </c>
      <c r="C8" s="768">
        <v>42.14</v>
      </c>
      <c r="D8" s="768">
        <v>42.78</v>
      </c>
      <c r="E8" s="768">
        <v>35.69</v>
      </c>
      <c r="F8" s="768">
        <v>36.85</v>
      </c>
      <c r="G8" s="768">
        <v>34.1</v>
      </c>
      <c r="H8" s="768">
        <v>36.59</v>
      </c>
      <c r="I8" s="794">
        <v>36.36</v>
      </c>
      <c r="J8" s="768">
        <v>31.67</v>
      </c>
      <c r="K8" s="768">
        <v>34.52</v>
      </c>
      <c r="L8" s="768">
        <v>32.88</v>
      </c>
      <c r="M8" s="768">
        <v>37.54</v>
      </c>
    </row>
    <row r="9" ht="10.9" customHeight="1" spans="1:13">
      <c r="A9" s="712">
        <v>2015</v>
      </c>
      <c r="B9" s="768">
        <v>36.68</v>
      </c>
      <c r="C9" s="768">
        <v>31.82</v>
      </c>
      <c r="D9" s="768">
        <v>32.88</v>
      </c>
      <c r="E9" s="768">
        <v>30.54</v>
      </c>
      <c r="F9" s="768">
        <v>31.24</v>
      </c>
      <c r="G9" s="768">
        <v>28.6</v>
      </c>
      <c r="H9" s="768">
        <v>30.62</v>
      </c>
      <c r="I9" s="794">
        <v>29.29</v>
      </c>
      <c r="J9" s="768">
        <v>25.3</v>
      </c>
      <c r="K9" s="768">
        <v>29.92</v>
      </c>
      <c r="L9" s="768">
        <v>30.82</v>
      </c>
      <c r="M9" s="768">
        <v>34.5</v>
      </c>
    </row>
    <row r="10" ht="10.9" customHeight="1" spans="1:13">
      <c r="A10" s="712">
        <v>2016</v>
      </c>
      <c r="B10" s="768">
        <v>34.69</v>
      </c>
      <c r="C10" s="768">
        <v>29</v>
      </c>
      <c r="D10" s="768">
        <v>29.93</v>
      </c>
      <c r="E10" s="768">
        <v>26.07</v>
      </c>
      <c r="F10" s="768">
        <v>26.97</v>
      </c>
      <c r="G10" s="768">
        <v>24.35</v>
      </c>
      <c r="H10" s="768">
        <v>25.97</v>
      </c>
      <c r="I10" s="794">
        <v>25.15</v>
      </c>
      <c r="J10" s="768">
        <v>22.12</v>
      </c>
      <c r="K10" s="768">
        <v>27.11</v>
      </c>
      <c r="L10" s="768">
        <v>29.3</v>
      </c>
      <c r="M10" s="768">
        <v>30.99</v>
      </c>
    </row>
    <row r="11" ht="10.9" customHeight="1" spans="1:13">
      <c r="A11" s="769">
        <v>2017</v>
      </c>
      <c r="B11" s="770">
        <v>33.5</v>
      </c>
      <c r="C11" s="770">
        <v>27.63</v>
      </c>
      <c r="D11" s="770">
        <v>28.66</v>
      </c>
      <c r="E11" s="770">
        <v>25.81</v>
      </c>
      <c r="F11" s="770">
        <v>25.88</v>
      </c>
      <c r="G11" s="770">
        <v>28.31</v>
      </c>
      <c r="H11" s="770">
        <v>24.69</v>
      </c>
      <c r="I11" s="795">
        <v>23.29</v>
      </c>
      <c r="J11" s="770">
        <v>19.79</v>
      </c>
      <c r="K11" s="770">
        <v>23.76</v>
      </c>
      <c r="L11" s="770">
        <v>23.55</v>
      </c>
      <c r="M11" s="770">
        <v>27.9</v>
      </c>
    </row>
    <row r="12" ht="10.9" customHeight="1" spans="1:13">
      <c r="A12" s="769">
        <v>2018</v>
      </c>
      <c r="B12" s="770">
        <v>30.65</v>
      </c>
      <c r="C12" s="770">
        <v>24.91</v>
      </c>
      <c r="D12" s="770">
        <v>27.22</v>
      </c>
      <c r="E12" s="770">
        <v>23.33</v>
      </c>
      <c r="F12" s="770">
        <v>23.03</v>
      </c>
      <c r="G12" s="770">
        <v>20.76</v>
      </c>
      <c r="H12" s="770">
        <v>21.46</v>
      </c>
      <c r="I12" s="795">
        <v>20.77</v>
      </c>
      <c r="J12" s="770">
        <v>19.32</v>
      </c>
      <c r="K12" s="770">
        <v>21.53</v>
      </c>
      <c r="L12" s="770">
        <v>22.73</v>
      </c>
      <c r="M12" s="770">
        <v>26.7</v>
      </c>
    </row>
    <row r="13" ht="10.9" customHeight="1" spans="1:13">
      <c r="A13" s="769">
        <v>2019</v>
      </c>
      <c r="B13" s="767">
        <v>29.25</v>
      </c>
      <c r="C13" s="767">
        <v>23.21</v>
      </c>
      <c r="D13" s="767">
        <v>26.5</v>
      </c>
      <c r="E13" s="767">
        <v>21.36</v>
      </c>
      <c r="F13" s="770">
        <v>22.1</v>
      </c>
      <c r="G13" s="770">
        <v>19.92</v>
      </c>
      <c r="H13" s="770">
        <v>20.42</v>
      </c>
      <c r="I13" s="795">
        <v>19.81</v>
      </c>
      <c r="J13" s="770">
        <v>17.54</v>
      </c>
      <c r="K13" s="770">
        <v>20.4</v>
      </c>
      <c r="L13" s="770">
        <v>21.58</v>
      </c>
      <c r="M13" s="770">
        <v>24.76</v>
      </c>
    </row>
    <row r="14" ht="10.9" customHeight="1" spans="1:13">
      <c r="A14" s="769">
        <v>2020</v>
      </c>
      <c r="B14" s="767">
        <v>28.22</v>
      </c>
      <c r="C14" s="767">
        <v>21.61</v>
      </c>
      <c r="D14" s="767">
        <v>28.36</v>
      </c>
      <c r="E14" s="767">
        <v>17.39</v>
      </c>
      <c r="F14" s="770">
        <v>19.1</v>
      </c>
      <c r="G14" s="770">
        <v>18.65</v>
      </c>
      <c r="H14" s="770">
        <v>19.69</v>
      </c>
      <c r="I14" s="795">
        <v>18.87</v>
      </c>
      <c r="J14" s="770">
        <v>16.8</v>
      </c>
      <c r="K14" s="770">
        <v>21.21</v>
      </c>
      <c r="L14" s="770">
        <v>22.79</v>
      </c>
      <c r="M14" s="770">
        <v>20.49</v>
      </c>
    </row>
    <row r="15" ht="10.9" customHeight="1" spans="1:13">
      <c r="A15" s="769">
        <v>2021</v>
      </c>
      <c r="B15" s="767">
        <v>27.87</v>
      </c>
      <c r="C15" s="767">
        <v>20.1</v>
      </c>
      <c r="D15" s="767">
        <v>25.92</v>
      </c>
      <c r="E15" s="767">
        <v>21.08</v>
      </c>
      <c r="F15" s="770">
        <v>17.92</v>
      </c>
      <c r="G15" s="770">
        <v>18.34</v>
      </c>
      <c r="H15" s="770">
        <v>18.75</v>
      </c>
      <c r="I15" s="795">
        <v>17.93</v>
      </c>
      <c r="J15" s="770">
        <v>16.22</v>
      </c>
      <c r="K15" s="770">
        <v>18.56</v>
      </c>
      <c r="L15" s="770">
        <v>19.88</v>
      </c>
      <c r="M15" s="770">
        <v>20.25</v>
      </c>
    </row>
    <row r="16" ht="10.9" customHeight="1" spans="1:13">
      <c r="A16" s="769">
        <v>2022</v>
      </c>
      <c r="B16" s="767">
        <v>28.42</v>
      </c>
      <c r="C16" s="767">
        <v>19.66</v>
      </c>
      <c r="D16" s="767">
        <v>23.68</v>
      </c>
      <c r="E16" s="771">
        <v>18.24</v>
      </c>
      <c r="F16" s="770">
        <v>17.08</v>
      </c>
      <c r="G16" s="770">
        <v>17.3</v>
      </c>
      <c r="H16" s="770">
        <v>18.42</v>
      </c>
      <c r="I16" s="795">
        <v>16.81</v>
      </c>
      <c r="J16" s="770">
        <v>14.94</v>
      </c>
      <c r="K16" s="770">
        <v>18.36</v>
      </c>
      <c r="L16" s="770">
        <v>18.38</v>
      </c>
      <c r="M16" s="770">
        <v>19.76</v>
      </c>
    </row>
    <row r="17" ht="10.9" customHeight="1" spans="1:13">
      <c r="A17" s="769">
        <v>2023</v>
      </c>
      <c r="B17" s="772">
        <v>25.79</v>
      </c>
      <c r="C17" s="773">
        <v>19.06</v>
      </c>
      <c r="D17" s="774">
        <v>21.05</v>
      </c>
      <c r="E17" s="773">
        <v>18.65</v>
      </c>
      <c r="F17" s="775">
        <v>16.68</v>
      </c>
      <c r="G17" s="775">
        <v>16.04</v>
      </c>
      <c r="H17" s="775">
        <v>17.48</v>
      </c>
      <c r="I17" s="796">
        <v>16.17</v>
      </c>
      <c r="J17" s="775">
        <v>14.8</v>
      </c>
      <c r="K17" s="775">
        <v>17.62</v>
      </c>
      <c r="L17" s="775">
        <v>18.2</v>
      </c>
      <c r="M17" s="775">
        <v>21.52</v>
      </c>
    </row>
    <row r="18" ht="10.9" customHeight="1" spans="1:13">
      <c r="A18" s="769">
        <v>2024</v>
      </c>
      <c r="B18" s="776">
        <v>21.28</v>
      </c>
      <c r="C18" s="773">
        <v>16.8</v>
      </c>
      <c r="D18" s="773">
        <v>19.38</v>
      </c>
      <c r="E18" s="773">
        <v>16.67</v>
      </c>
      <c r="F18" s="775">
        <v>15.94</v>
      </c>
      <c r="G18" s="775">
        <v>16.06</v>
      </c>
      <c r="H18" s="775">
        <v>17.64</v>
      </c>
      <c r="I18" s="796">
        <v>15.11</v>
      </c>
      <c r="J18" s="775">
        <v>14.05</v>
      </c>
      <c r="K18" s="775">
        <v>17.77</v>
      </c>
      <c r="L18" s="775">
        <v>19.53</v>
      </c>
      <c r="M18" s="775">
        <v>21.42</v>
      </c>
    </row>
    <row r="19" ht="10.9" customHeight="1" spans="1:13">
      <c r="A19" s="709"/>
      <c r="B19" s="777"/>
      <c r="C19" s="778"/>
      <c r="D19" s="779"/>
      <c r="E19" s="780"/>
      <c r="F19" s="780"/>
      <c r="G19" s="780"/>
      <c r="H19" s="780"/>
      <c r="I19" s="797"/>
      <c r="J19" s="779"/>
      <c r="K19" s="779"/>
      <c r="L19" s="779"/>
      <c r="M19" s="709"/>
    </row>
    <row r="20" ht="13.15" customHeight="1" spans="1:13">
      <c r="A20" s="781" t="s">
        <v>995</v>
      </c>
      <c r="B20" s="782"/>
      <c r="C20" s="782"/>
      <c r="D20" s="782"/>
      <c r="E20" s="782"/>
      <c r="F20" s="782"/>
      <c r="G20" s="782"/>
      <c r="H20" s="782"/>
      <c r="I20" s="782"/>
      <c r="J20" s="782"/>
      <c r="K20" s="782"/>
      <c r="L20" s="782"/>
      <c r="M20" s="798"/>
    </row>
    <row r="21" ht="10.9" customHeight="1" spans="1:13">
      <c r="A21" s="545"/>
      <c r="B21" s="537" t="s">
        <v>46</v>
      </c>
      <c r="C21" s="537" t="s">
        <v>47</v>
      </c>
      <c r="D21" s="537" t="s">
        <v>48</v>
      </c>
      <c r="E21" s="537" t="s">
        <v>49</v>
      </c>
      <c r="F21" s="537" t="s">
        <v>50</v>
      </c>
      <c r="G21" s="537" t="s">
        <v>51</v>
      </c>
      <c r="H21" s="767" t="s">
        <v>52</v>
      </c>
      <c r="I21" s="767" t="s">
        <v>53</v>
      </c>
      <c r="J21" s="767" t="s">
        <v>54</v>
      </c>
      <c r="K21" s="767" t="s">
        <v>55</v>
      </c>
      <c r="L21" s="767" t="s">
        <v>56</v>
      </c>
      <c r="M21" s="767" t="s">
        <v>57</v>
      </c>
    </row>
    <row r="22" ht="10.9" customHeight="1" spans="1:13">
      <c r="A22" s="712">
        <v>2009</v>
      </c>
      <c r="B22" s="773">
        <v>69.32</v>
      </c>
      <c r="C22" s="773">
        <v>85.95</v>
      </c>
      <c r="D22" s="773">
        <v>74.38</v>
      </c>
      <c r="E22" s="773">
        <v>86.58</v>
      </c>
      <c r="F22" s="773">
        <v>86.31</v>
      </c>
      <c r="G22" s="773">
        <v>76.37</v>
      </c>
      <c r="H22" s="773">
        <v>75.4</v>
      </c>
      <c r="I22" s="773">
        <v>72.46</v>
      </c>
      <c r="J22" s="773">
        <v>83.2</v>
      </c>
      <c r="K22" s="773">
        <v>80.82</v>
      </c>
      <c r="L22" s="773">
        <v>61.77</v>
      </c>
      <c r="M22" s="773">
        <v>70.01</v>
      </c>
    </row>
    <row r="23" ht="10.9" customHeight="1" spans="1:13">
      <c r="A23" s="712">
        <v>2010</v>
      </c>
      <c r="B23" s="773">
        <v>55.37</v>
      </c>
      <c r="C23" s="773">
        <v>66.28</v>
      </c>
      <c r="D23" s="773">
        <v>86.63</v>
      </c>
      <c r="E23" s="773">
        <v>89.46</v>
      </c>
      <c r="F23" s="773">
        <v>86.7</v>
      </c>
      <c r="G23" s="773">
        <v>79.42</v>
      </c>
      <c r="H23" s="773">
        <v>74.84</v>
      </c>
      <c r="I23" s="773">
        <v>124.98</v>
      </c>
      <c r="J23" s="773">
        <v>84.2</v>
      </c>
      <c r="K23" s="773">
        <v>70.81</v>
      </c>
      <c r="L23" s="773">
        <v>56.15</v>
      </c>
      <c r="M23" s="773">
        <v>66.48</v>
      </c>
    </row>
    <row r="24" ht="10.9" customHeight="1" spans="1:13">
      <c r="A24" s="712">
        <v>2011</v>
      </c>
      <c r="B24" s="773">
        <v>67.26</v>
      </c>
      <c r="C24" s="773">
        <v>57.61</v>
      </c>
      <c r="D24" s="773">
        <v>87.66</v>
      </c>
      <c r="E24" s="773">
        <v>71.61</v>
      </c>
      <c r="F24" s="773">
        <v>96.73</v>
      </c>
      <c r="G24" s="773">
        <v>73</v>
      </c>
      <c r="H24" s="773">
        <v>65</v>
      </c>
      <c r="I24" s="773">
        <v>81</v>
      </c>
      <c r="J24" s="773">
        <v>66</v>
      </c>
      <c r="K24" s="773">
        <v>63.86</v>
      </c>
      <c r="L24" s="773">
        <v>51.47</v>
      </c>
      <c r="M24" s="773">
        <v>87.3</v>
      </c>
    </row>
    <row r="25" ht="10.9" customHeight="1" spans="1:13">
      <c r="A25" s="712">
        <v>2012</v>
      </c>
      <c r="B25" s="773">
        <v>59.8</v>
      </c>
      <c r="C25" s="773">
        <v>79.2</v>
      </c>
      <c r="D25" s="773">
        <v>78.5</v>
      </c>
      <c r="E25" s="773">
        <v>78</v>
      </c>
      <c r="F25" s="773">
        <v>94.7</v>
      </c>
      <c r="G25" s="773">
        <v>83.5</v>
      </c>
      <c r="H25" s="773">
        <v>91.6</v>
      </c>
      <c r="I25" s="773">
        <v>102.9</v>
      </c>
      <c r="J25" s="773">
        <v>74</v>
      </c>
      <c r="K25" s="773">
        <v>98</v>
      </c>
      <c r="L25" s="773">
        <v>72.6</v>
      </c>
      <c r="M25" s="773">
        <v>78</v>
      </c>
    </row>
    <row r="26" ht="10.9" customHeight="1" spans="1:15">
      <c r="A26" s="712">
        <v>2013</v>
      </c>
      <c r="B26" s="773">
        <v>61.4</v>
      </c>
      <c r="C26" s="773">
        <v>63.7</v>
      </c>
      <c r="D26" s="773">
        <v>86.2</v>
      </c>
      <c r="E26" s="773">
        <v>80.7</v>
      </c>
      <c r="F26" s="773">
        <v>79.1</v>
      </c>
      <c r="G26" s="773">
        <v>69.6</v>
      </c>
      <c r="H26" s="773">
        <v>87.9</v>
      </c>
      <c r="I26" s="773">
        <v>90.1</v>
      </c>
      <c r="J26" s="773">
        <v>78.5</v>
      </c>
      <c r="K26" s="773">
        <v>84.3</v>
      </c>
      <c r="L26" s="775">
        <v>89</v>
      </c>
      <c r="M26" s="775">
        <v>102</v>
      </c>
      <c r="N26" s="799"/>
      <c r="O26" s="799"/>
    </row>
    <row r="27" ht="10.9" customHeight="1" spans="1:13">
      <c r="A27" s="712">
        <v>2014</v>
      </c>
      <c r="B27" s="775">
        <v>84.9</v>
      </c>
      <c r="C27" s="775">
        <v>77.1</v>
      </c>
      <c r="D27" s="775">
        <v>85.9</v>
      </c>
      <c r="E27" s="768">
        <v>85.5</v>
      </c>
      <c r="F27" s="768">
        <v>81.9</v>
      </c>
      <c r="G27" s="768">
        <v>80.2</v>
      </c>
      <c r="H27" s="768">
        <v>86.7</v>
      </c>
      <c r="I27" s="794">
        <v>83.6</v>
      </c>
      <c r="J27" s="768">
        <v>102.6</v>
      </c>
      <c r="K27" s="768">
        <v>101</v>
      </c>
      <c r="L27" s="768">
        <v>101.9</v>
      </c>
      <c r="M27" s="773">
        <v>141</v>
      </c>
    </row>
    <row r="28" ht="10.9" customHeight="1" spans="1:15">
      <c r="A28" s="712">
        <v>2015</v>
      </c>
      <c r="B28" s="775">
        <v>112.7</v>
      </c>
      <c r="C28" s="775">
        <v>120.5</v>
      </c>
      <c r="D28" s="775">
        <v>103.7</v>
      </c>
      <c r="E28" s="768">
        <v>86.6</v>
      </c>
      <c r="F28" s="768">
        <v>95.7</v>
      </c>
      <c r="G28" s="768">
        <v>97.1</v>
      </c>
      <c r="H28" s="768">
        <v>98.4</v>
      </c>
      <c r="I28" s="794">
        <v>104.7</v>
      </c>
      <c r="J28" s="768">
        <v>95.3</v>
      </c>
      <c r="K28" s="768">
        <v>100.3</v>
      </c>
      <c r="L28" s="768">
        <v>92.2</v>
      </c>
      <c r="M28" s="773">
        <v>100.7</v>
      </c>
      <c r="O28" s="709"/>
    </row>
    <row r="29" ht="10.9" customHeight="1" spans="1:15">
      <c r="A29" s="712">
        <v>2016</v>
      </c>
      <c r="B29" s="775">
        <v>92.1</v>
      </c>
      <c r="C29" s="775">
        <v>87</v>
      </c>
      <c r="D29" s="775">
        <v>95.6</v>
      </c>
      <c r="E29" s="768">
        <v>90.1</v>
      </c>
      <c r="F29" s="768">
        <v>99.1</v>
      </c>
      <c r="G29" s="768">
        <v>92</v>
      </c>
      <c r="H29" s="768">
        <v>94.2</v>
      </c>
      <c r="I29" s="794">
        <v>96.7</v>
      </c>
      <c r="J29" s="768">
        <v>91.5</v>
      </c>
      <c r="K29" s="768">
        <v>96.7</v>
      </c>
      <c r="L29" s="768">
        <v>90.3</v>
      </c>
      <c r="M29" s="773">
        <v>96.7</v>
      </c>
      <c r="O29" s="800"/>
    </row>
    <row r="30" ht="10.9" customHeight="1" spans="1:15">
      <c r="A30" s="712">
        <v>2017</v>
      </c>
      <c r="B30" s="775">
        <v>85.2</v>
      </c>
      <c r="C30" s="775">
        <v>87.6</v>
      </c>
      <c r="D30" s="775">
        <v>105.7</v>
      </c>
      <c r="E30" s="770">
        <v>94.5</v>
      </c>
      <c r="F30" s="770">
        <v>105.7</v>
      </c>
      <c r="G30" s="770">
        <v>91.8</v>
      </c>
      <c r="H30" s="770">
        <v>104.8</v>
      </c>
      <c r="I30" s="795">
        <v>97.4</v>
      </c>
      <c r="J30" s="770">
        <v>94.6</v>
      </c>
      <c r="K30" s="770">
        <v>103.8</v>
      </c>
      <c r="L30" s="770">
        <v>92.7</v>
      </c>
      <c r="M30" s="775">
        <v>100.1</v>
      </c>
      <c r="O30" s="709"/>
    </row>
    <row r="31" ht="10.9" customHeight="1" spans="1:15">
      <c r="A31" s="712">
        <v>2018</v>
      </c>
      <c r="B31" s="775">
        <v>96.39</v>
      </c>
      <c r="C31" s="775">
        <v>95.69</v>
      </c>
      <c r="D31" s="775">
        <v>105.82</v>
      </c>
      <c r="E31" s="770">
        <v>98.92</v>
      </c>
      <c r="F31" s="770">
        <v>111.64</v>
      </c>
      <c r="G31" s="770">
        <v>100.16</v>
      </c>
      <c r="H31" s="770">
        <v>105</v>
      </c>
      <c r="I31" s="795">
        <v>102.12</v>
      </c>
      <c r="J31" s="770">
        <v>93.03</v>
      </c>
      <c r="K31" s="770">
        <v>108.76</v>
      </c>
      <c r="L31" s="770">
        <v>96.24</v>
      </c>
      <c r="M31" s="775">
        <v>108.94</v>
      </c>
      <c r="O31" s="709"/>
    </row>
    <row r="32" ht="10.9" customHeight="1" spans="1:13">
      <c r="A32" s="712">
        <v>2019</v>
      </c>
      <c r="B32" s="767">
        <v>90.7</v>
      </c>
      <c r="C32" s="767">
        <v>92.6</v>
      </c>
      <c r="D32" s="767">
        <v>99.8</v>
      </c>
      <c r="E32" s="767">
        <v>102.4</v>
      </c>
      <c r="F32" s="770">
        <v>102.5</v>
      </c>
      <c r="G32" s="770">
        <v>94</v>
      </c>
      <c r="H32" s="770">
        <v>104.4</v>
      </c>
      <c r="I32" s="795">
        <v>99.3</v>
      </c>
      <c r="J32" s="770">
        <v>93.9</v>
      </c>
      <c r="K32" s="770">
        <v>104.7</v>
      </c>
      <c r="L32" s="770">
        <v>89.6</v>
      </c>
      <c r="M32" s="775">
        <v>110.7</v>
      </c>
    </row>
    <row r="33" ht="10.9" customHeight="1" spans="1:13">
      <c r="A33" s="712">
        <v>2020</v>
      </c>
      <c r="B33" s="767">
        <v>91.4</v>
      </c>
      <c r="C33" s="767">
        <v>91.6</v>
      </c>
      <c r="D33" s="767">
        <v>77.5</v>
      </c>
      <c r="E33" s="767">
        <v>106.8</v>
      </c>
      <c r="F33" s="770">
        <v>101.8</v>
      </c>
      <c r="G33" s="770">
        <v>102.2</v>
      </c>
      <c r="H33" s="770">
        <v>96.8</v>
      </c>
      <c r="I33" s="795">
        <v>95.3</v>
      </c>
      <c r="J33" s="770">
        <v>96.6</v>
      </c>
      <c r="K33" s="770">
        <v>101.1</v>
      </c>
      <c r="L33" s="770">
        <v>91.5</v>
      </c>
      <c r="M33" s="775">
        <v>101.8</v>
      </c>
    </row>
    <row r="34" ht="10.9" customHeight="1" spans="1:13">
      <c r="A34" s="712">
        <v>2021</v>
      </c>
      <c r="B34" s="767">
        <v>86.4</v>
      </c>
      <c r="C34" s="767">
        <v>88.9</v>
      </c>
      <c r="D34" s="767">
        <v>102.1</v>
      </c>
      <c r="E34" s="767">
        <v>91</v>
      </c>
      <c r="F34" s="770">
        <v>101.2</v>
      </c>
      <c r="G34" s="770">
        <v>110.7</v>
      </c>
      <c r="H34" s="770">
        <v>96.9</v>
      </c>
      <c r="I34" s="795">
        <v>94.1</v>
      </c>
      <c r="J34" s="770">
        <v>90.7</v>
      </c>
      <c r="K34" s="770">
        <v>114.7</v>
      </c>
      <c r="L34" s="770">
        <v>96.9</v>
      </c>
      <c r="M34" s="775">
        <v>101.5</v>
      </c>
    </row>
    <row r="35" ht="12" customHeight="1" spans="1:13">
      <c r="A35" s="712">
        <v>2022</v>
      </c>
      <c r="B35" s="767">
        <v>90.6</v>
      </c>
      <c r="C35" s="767">
        <v>84.3</v>
      </c>
      <c r="D35" s="767">
        <v>102.7</v>
      </c>
      <c r="E35" s="771">
        <v>90.5</v>
      </c>
      <c r="F35" s="770">
        <v>98</v>
      </c>
      <c r="G35" s="770">
        <v>97.9</v>
      </c>
      <c r="H35" s="770">
        <v>99.9</v>
      </c>
      <c r="I35" s="795">
        <v>105</v>
      </c>
      <c r="J35" s="770">
        <v>100.6</v>
      </c>
      <c r="K35" s="770">
        <v>104.5</v>
      </c>
      <c r="L35" s="770">
        <v>102.3</v>
      </c>
      <c r="M35" s="775">
        <v>102.9</v>
      </c>
    </row>
    <row r="36" ht="12" customHeight="1" spans="1:13">
      <c r="A36" s="712">
        <v>2023</v>
      </c>
      <c r="B36" s="783">
        <v>92.3</v>
      </c>
      <c r="C36" s="767">
        <v>94.2</v>
      </c>
      <c r="D36" s="784">
        <v>100.2</v>
      </c>
      <c r="E36" s="767">
        <v>92.9</v>
      </c>
      <c r="F36" s="771">
        <v>113.7</v>
      </c>
      <c r="G36" s="770">
        <v>95.7</v>
      </c>
      <c r="H36" s="770">
        <v>93.6</v>
      </c>
      <c r="I36" s="795">
        <v>101.6</v>
      </c>
      <c r="J36" s="770">
        <v>101.2</v>
      </c>
      <c r="K36" s="770">
        <v>113.8</v>
      </c>
      <c r="L36" s="770">
        <v>103.8</v>
      </c>
      <c r="M36" s="775">
        <v>96.7</v>
      </c>
    </row>
    <row r="37" ht="12" customHeight="1" spans="1:13">
      <c r="A37" s="712">
        <v>2024</v>
      </c>
      <c r="B37" s="767">
        <v>92</v>
      </c>
      <c r="C37" s="767">
        <v>95</v>
      </c>
      <c r="D37" s="767">
        <v>101.2</v>
      </c>
      <c r="E37" s="767">
        <v>104.3</v>
      </c>
      <c r="F37" s="771">
        <v>110.9</v>
      </c>
      <c r="G37" s="770">
        <v>96.6</v>
      </c>
      <c r="H37" s="770">
        <v>105</v>
      </c>
      <c r="I37" s="795">
        <v>93.4</v>
      </c>
      <c r="J37" s="770">
        <v>94.4</v>
      </c>
      <c r="K37" s="770">
        <v>110.1</v>
      </c>
      <c r="L37" s="770">
        <v>102.1</v>
      </c>
      <c r="M37" s="775">
        <v>106.9</v>
      </c>
    </row>
    <row r="38" ht="10.9" customHeight="1" spans="1:13">
      <c r="A38" s="709"/>
      <c r="B38" s="709"/>
      <c r="C38" s="778"/>
      <c r="D38" s="709"/>
      <c r="E38" s="709"/>
      <c r="F38" s="709"/>
      <c r="G38" s="709"/>
      <c r="H38" s="709"/>
      <c r="I38" s="709"/>
      <c r="J38" s="709"/>
      <c r="K38" s="709"/>
      <c r="L38" s="709"/>
      <c r="M38" s="709"/>
    </row>
    <row r="39" ht="10.9" customHeight="1" spans="1:13">
      <c r="A39" s="785" t="s">
        <v>996</v>
      </c>
      <c r="B39" s="785"/>
      <c r="C39" s="786"/>
      <c r="D39" s="785"/>
      <c r="E39" s="785"/>
      <c r="F39" s="785"/>
      <c r="G39" s="785"/>
      <c r="H39" s="785"/>
      <c r="I39" s="785"/>
      <c r="J39" s="785"/>
      <c r="K39" s="785"/>
      <c r="L39" s="785"/>
      <c r="M39" s="785"/>
    </row>
    <row r="40" ht="10.9" customHeight="1" spans="1:13">
      <c r="A40" s="545"/>
      <c r="B40" s="537" t="s">
        <v>46</v>
      </c>
      <c r="C40" s="537" t="s">
        <v>47</v>
      </c>
      <c r="D40" s="537" t="s">
        <v>48</v>
      </c>
      <c r="E40" s="537" t="s">
        <v>49</v>
      </c>
      <c r="F40" s="537" t="s">
        <v>50</v>
      </c>
      <c r="G40" s="537" t="s">
        <v>51</v>
      </c>
      <c r="H40" s="767" t="s">
        <v>52</v>
      </c>
      <c r="I40" s="767" t="s">
        <v>53</v>
      </c>
      <c r="J40" s="767" t="s">
        <v>54</v>
      </c>
      <c r="K40" s="767" t="s">
        <v>55</v>
      </c>
      <c r="L40" s="767" t="s">
        <v>56</v>
      </c>
      <c r="M40" s="767" t="s">
        <v>57</v>
      </c>
    </row>
    <row r="41" ht="10.9" customHeight="1" spans="1:13">
      <c r="A41" s="712">
        <v>2009</v>
      </c>
      <c r="B41" s="787">
        <f t="shared" ref="B41:B56" si="0">(1-B3/100)*B22/100</f>
        <v>0.410721</v>
      </c>
      <c r="C41" s="787">
        <f t="shared" ref="C41:H46" si="1">(1-C3/100)*D22/100</f>
        <v>0.4682221</v>
      </c>
      <c r="D41" s="787">
        <f t="shared" si="1"/>
        <v>0.5363631</v>
      </c>
      <c r="E41" s="787">
        <f t="shared" si="1"/>
        <v>0.57888117</v>
      </c>
      <c r="F41" s="787">
        <f t="shared" si="1"/>
        <v>0.50831872</v>
      </c>
      <c r="G41" s="787">
        <f t="shared" si="1"/>
        <v>0.522145</v>
      </c>
      <c r="H41" s="787">
        <f t="shared" si="1"/>
        <v>0.48840570337898</v>
      </c>
      <c r="I41" s="787">
        <f t="shared" ref="I41:M55" si="2">(1-I3/100)*I22/100</f>
        <v>0.50579595845856</v>
      </c>
      <c r="J41" s="787">
        <f t="shared" si="2"/>
        <v>0.621166759174166</v>
      </c>
      <c r="K41" s="787">
        <f t="shared" si="2"/>
        <v>0.56036476477376</v>
      </c>
      <c r="L41" s="787">
        <f t="shared" si="2"/>
        <v>0.411168880682409</v>
      </c>
      <c r="M41" s="787">
        <f t="shared" si="2"/>
        <v>0.441822291445568</v>
      </c>
    </row>
    <row r="42" ht="10.9" customHeight="1" spans="1:13">
      <c r="A42" s="712">
        <v>2010</v>
      </c>
      <c r="B42" s="787">
        <f t="shared" si="0"/>
        <v>0.33988694651865</v>
      </c>
      <c r="C42" s="787">
        <f t="shared" si="1"/>
        <v>0.559528022886268</v>
      </c>
      <c r="D42" s="787">
        <f t="shared" si="1"/>
        <v>0.564474430286489</v>
      </c>
      <c r="E42" s="787">
        <f t="shared" si="1"/>
        <v>0.594981600260745</v>
      </c>
      <c r="F42" s="787">
        <f t="shared" si="1"/>
        <v>0.514919484278327</v>
      </c>
      <c r="G42" s="787">
        <f t="shared" si="1"/>
        <v>0.5130282</v>
      </c>
      <c r="H42" s="787">
        <f t="shared" si="1"/>
        <v>0.91310388</v>
      </c>
      <c r="I42" s="787">
        <f t="shared" si="2"/>
        <v>0.87873438</v>
      </c>
      <c r="J42" s="787">
        <f t="shared" si="2"/>
        <v>0.6612226</v>
      </c>
      <c r="K42" s="787">
        <f t="shared" si="2"/>
        <v>0.56216059</v>
      </c>
      <c r="L42" s="787">
        <f t="shared" si="2"/>
        <v>0.4370716</v>
      </c>
      <c r="M42" s="787">
        <f t="shared" si="2"/>
        <v>0.4716756</v>
      </c>
    </row>
    <row r="43" ht="10.9" customHeight="1" spans="1:13">
      <c r="A43" s="712">
        <v>2011</v>
      </c>
      <c r="B43" s="787">
        <f t="shared" si="0"/>
        <v>0.298976416674809</v>
      </c>
      <c r="C43" s="787">
        <f t="shared" si="1"/>
        <v>0.543484640734364</v>
      </c>
      <c r="D43" s="787">
        <f t="shared" si="1"/>
        <v>0.451517133946852</v>
      </c>
      <c r="E43" s="787">
        <f t="shared" si="1"/>
        <v>0.743729915532575</v>
      </c>
      <c r="F43" s="787">
        <f t="shared" si="1"/>
        <v>0.54861525585148</v>
      </c>
      <c r="G43" s="787">
        <f t="shared" si="1"/>
        <v>0.511629319693312</v>
      </c>
      <c r="H43" s="787">
        <f t="shared" si="1"/>
        <v>0.632764739712197</v>
      </c>
      <c r="I43" s="787">
        <f t="shared" si="2"/>
        <v>0.652779</v>
      </c>
      <c r="J43" s="787">
        <f t="shared" si="2"/>
        <v>0.50853</v>
      </c>
      <c r="K43" s="787">
        <f t="shared" si="2"/>
        <v>0.4779921</v>
      </c>
      <c r="L43" s="787">
        <f t="shared" si="2"/>
        <v>0.3489666</v>
      </c>
      <c r="M43" s="787">
        <f t="shared" si="2"/>
        <v>0.561339</v>
      </c>
    </row>
    <row r="44" ht="10.9" customHeight="1" spans="1:13">
      <c r="A44" s="712">
        <v>2012</v>
      </c>
      <c r="B44" s="787">
        <f t="shared" si="0"/>
        <v>0.3843944</v>
      </c>
      <c r="C44" s="787">
        <f t="shared" si="1"/>
        <v>0.320618178850503</v>
      </c>
      <c r="D44" s="787">
        <f t="shared" si="1"/>
        <v>0.349228418947305</v>
      </c>
      <c r="E44" s="787">
        <f t="shared" si="1"/>
        <v>0.516923457570406</v>
      </c>
      <c r="F44" s="787">
        <f t="shared" si="1"/>
        <v>0.510416592614024</v>
      </c>
      <c r="G44" s="787">
        <f t="shared" si="1"/>
        <v>0.55172519975578</v>
      </c>
      <c r="H44" s="787">
        <f t="shared" si="1"/>
        <v>0.560744805480628</v>
      </c>
      <c r="I44" s="787">
        <f t="shared" si="2"/>
        <v>0.560679507552284</v>
      </c>
      <c r="J44" s="787">
        <f t="shared" si="2"/>
        <v>0.428534</v>
      </c>
      <c r="K44" s="787">
        <f t="shared" si="2"/>
        <v>0.631806</v>
      </c>
      <c r="L44" s="787">
        <f t="shared" si="2"/>
        <v>0.4218786</v>
      </c>
      <c r="M44" s="787">
        <f t="shared" si="2"/>
        <v>0.395304</v>
      </c>
    </row>
    <row r="45" ht="10.9" customHeight="1" spans="1:13">
      <c r="A45" s="712">
        <v>2013</v>
      </c>
      <c r="B45" s="787">
        <f t="shared" si="0"/>
        <v>0.3001232</v>
      </c>
      <c r="C45" s="787">
        <f t="shared" si="1"/>
        <v>0.4421198</v>
      </c>
      <c r="D45" s="787">
        <f t="shared" si="1"/>
        <v>0.4172997</v>
      </c>
      <c r="E45" s="787">
        <f t="shared" si="1"/>
        <v>0.4772894</v>
      </c>
      <c r="F45" s="787">
        <f t="shared" si="1"/>
        <v>0.4209408</v>
      </c>
      <c r="G45" s="787">
        <f t="shared" si="1"/>
        <v>0.5244993</v>
      </c>
      <c r="H45" s="787">
        <f t="shared" si="1"/>
        <v>0.5105967</v>
      </c>
      <c r="I45" s="787">
        <f t="shared" si="2"/>
        <v>0.554115</v>
      </c>
      <c r="J45" s="787">
        <f t="shared" si="2"/>
        <v>0.509622</v>
      </c>
      <c r="K45" s="787">
        <f t="shared" si="2"/>
        <v>0.4553886</v>
      </c>
      <c r="L45" s="787">
        <f t="shared" si="2"/>
        <v>0.462088</v>
      </c>
      <c r="M45" s="787">
        <f t="shared" si="2"/>
        <v>0.478992</v>
      </c>
    </row>
    <row r="46" ht="10.9" customHeight="1" spans="1:13">
      <c r="A46" s="712">
        <v>2014</v>
      </c>
      <c r="B46" s="787">
        <f t="shared" si="0"/>
        <v>0.44997</v>
      </c>
      <c r="C46" s="787">
        <f t="shared" si="1"/>
        <v>0.4970174</v>
      </c>
      <c r="D46" s="787">
        <f t="shared" si="1"/>
        <v>0.489231</v>
      </c>
      <c r="E46" s="787">
        <f t="shared" si="1"/>
        <v>0.5266989</v>
      </c>
      <c r="F46" s="787">
        <f t="shared" si="1"/>
        <v>0.506463</v>
      </c>
      <c r="G46" s="787">
        <f t="shared" si="1"/>
        <v>0.571353</v>
      </c>
      <c r="H46" s="787">
        <f t="shared" si="1"/>
        <v>0.5301076</v>
      </c>
      <c r="I46" s="787">
        <f t="shared" si="2"/>
        <v>0.5320304</v>
      </c>
      <c r="J46" s="787">
        <f t="shared" si="2"/>
        <v>0.7010658</v>
      </c>
      <c r="K46" s="787">
        <f t="shared" si="2"/>
        <v>0.661348</v>
      </c>
      <c r="L46" s="787">
        <f t="shared" si="2"/>
        <v>0.6839528</v>
      </c>
      <c r="M46" s="787">
        <f t="shared" si="2"/>
        <v>0.880686</v>
      </c>
    </row>
    <row r="47" ht="10.9" customHeight="1" spans="1:13">
      <c r="A47" s="712">
        <v>2015</v>
      </c>
      <c r="B47" s="787">
        <f t="shared" si="0"/>
        <v>0.7136164</v>
      </c>
      <c r="C47" s="787">
        <f t="shared" ref="C47:G54" si="3">(1-D9/100)*D28/100</f>
        <v>0.6960344</v>
      </c>
      <c r="D47" s="787">
        <f t="shared" si="3"/>
        <v>0.6015236</v>
      </c>
      <c r="E47" s="787">
        <f t="shared" si="3"/>
        <v>0.6580332</v>
      </c>
      <c r="F47" s="787">
        <f t="shared" si="3"/>
        <v>0.693294</v>
      </c>
      <c r="G47" s="787">
        <f t="shared" si="3"/>
        <v>0.6826992</v>
      </c>
      <c r="H47" s="787">
        <f t="shared" ref="H47:H54" si="4">(1-H9/100)*I28/100</f>
        <v>0.7264086</v>
      </c>
      <c r="I47" s="787">
        <f t="shared" si="2"/>
        <v>0.7403337</v>
      </c>
      <c r="J47" s="787">
        <f t="shared" si="2"/>
        <v>0.711891</v>
      </c>
      <c r="K47" s="787">
        <f t="shared" si="2"/>
        <v>0.7029024</v>
      </c>
      <c r="L47" s="787">
        <f t="shared" si="2"/>
        <v>0.6378396</v>
      </c>
      <c r="M47" s="787">
        <f t="shared" si="2"/>
        <v>0.659585</v>
      </c>
    </row>
    <row r="48" ht="10.9" customHeight="1" spans="1:13">
      <c r="A48" s="712">
        <v>2016</v>
      </c>
      <c r="B48" s="787">
        <f t="shared" si="0"/>
        <v>0.6015051</v>
      </c>
      <c r="C48" s="787">
        <f t="shared" si="3"/>
        <v>0.6698692</v>
      </c>
      <c r="D48" s="787">
        <f t="shared" si="3"/>
        <v>0.6661093</v>
      </c>
      <c r="E48" s="787">
        <f t="shared" si="3"/>
        <v>0.7237273</v>
      </c>
      <c r="F48" s="787">
        <f t="shared" si="3"/>
        <v>0.69598</v>
      </c>
      <c r="G48" s="787">
        <f t="shared" si="3"/>
        <v>0.6973626</v>
      </c>
      <c r="H48" s="787">
        <f t="shared" si="4"/>
        <v>0.7158701</v>
      </c>
      <c r="I48" s="787">
        <f t="shared" si="2"/>
        <v>0.7237995</v>
      </c>
      <c r="J48" s="787">
        <f t="shared" si="2"/>
        <v>0.712602</v>
      </c>
      <c r="K48" s="787">
        <f t="shared" si="2"/>
        <v>0.7048463</v>
      </c>
      <c r="L48" s="787">
        <f t="shared" si="2"/>
        <v>0.638421</v>
      </c>
      <c r="M48" s="787">
        <f t="shared" si="2"/>
        <v>0.6673267</v>
      </c>
    </row>
    <row r="49" ht="10.9" customHeight="1" spans="1:13">
      <c r="A49" s="712">
        <v>2017</v>
      </c>
      <c r="B49" s="788">
        <f t="shared" si="0"/>
        <v>0.56658</v>
      </c>
      <c r="C49" s="788">
        <f t="shared" si="3"/>
        <v>0.7540638</v>
      </c>
      <c r="D49" s="788">
        <f t="shared" si="3"/>
        <v>0.7010955</v>
      </c>
      <c r="E49" s="788">
        <f t="shared" si="3"/>
        <v>0.7834484</v>
      </c>
      <c r="F49" s="788">
        <f t="shared" si="3"/>
        <v>0.6581142</v>
      </c>
      <c r="G49" s="788">
        <f t="shared" si="3"/>
        <v>0.7892488</v>
      </c>
      <c r="H49" s="787">
        <f t="shared" si="4"/>
        <v>0.7335194</v>
      </c>
      <c r="I49" s="788">
        <f t="shared" si="2"/>
        <v>0.7471554</v>
      </c>
      <c r="J49" s="788">
        <f t="shared" si="2"/>
        <v>0.7587866</v>
      </c>
      <c r="K49" s="788">
        <f t="shared" si="2"/>
        <v>0.7913712</v>
      </c>
      <c r="L49" s="788">
        <f t="shared" si="2"/>
        <v>0.7086915</v>
      </c>
      <c r="M49" s="788">
        <f t="shared" si="2"/>
        <v>0.721721</v>
      </c>
    </row>
    <row r="50" ht="10.9" customHeight="1" spans="1:13">
      <c r="A50" s="712">
        <v>2018</v>
      </c>
      <c r="B50" s="788">
        <f t="shared" si="0"/>
        <v>0.66846465</v>
      </c>
      <c r="C50" s="788">
        <f t="shared" si="3"/>
        <v>0.77015796</v>
      </c>
      <c r="D50" s="788">
        <f t="shared" si="3"/>
        <v>0.75841964</v>
      </c>
      <c r="E50" s="788">
        <f t="shared" si="3"/>
        <v>0.85929308</v>
      </c>
      <c r="F50" s="788">
        <f t="shared" si="3"/>
        <v>0.79366784</v>
      </c>
      <c r="G50" s="788">
        <f t="shared" si="3"/>
        <v>0.82467</v>
      </c>
      <c r="H50" s="787">
        <f t="shared" si="4"/>
        <v>0.80205048</v>
      </c>
      <c r="I50" s="788">
        <f t="shared" si="2"/>
        <v>0.80909676</v>
      </c>
      <c r="J50" s="788">
        <f t="shared" si="2"/>
        <v>0.75056604</v>
      </c>
      <c r="K50" s="788">
        <f t="shared" si="2"/>
        <v>0.85343972</v>
      </c>
      <c r="L50" s="788">
        <f t="shared" si="2"/>
        <v>0.74364648</v>
      </c>
      <c r="M50" s="788">
        <f t="shared" si="2"/>
        <v>0.7985302</v>
      </c>
    </row>
    <row r="51" ht="10.9" customHeight="1" spans="1:13">
      <c r="A51" s="712">
        <v>2019</v>
      </c>
      <c r="B51" s="788">
        <f t="shared" si="0"/>
        <v>0.6417025</v>
      </c>
      <c r="C51" s="788">
        <f t="shared" si="3"/>
        <v>0.73353</v>
      </c>
      <c r="D51" s="788">
        <f t="shared" si="3"/>
        <v>0.8052736</v>
      </c>
      <c r="E51" s="788">
        <f t="shared" si="3"/>
        <v>0.798475</v>
      </c>
      <c r="F51" s="788">
        <f t="shared" si="3"/>
        <v>0.752752</v>
      </c>
      <c r="G51" s="788">
        <f t="shared" si="3"/>
        <v>0.8308152</v>
      </c>
      <c r="H51" s="787">
        <f t="shared" si="4"/>
        <v>0.7902294</v>
      </c>
      <c r="I51" s="788">
        <f t="shared" si="2"/>
        <v>0.7962867</v>
      </c>
      <c r="J51" s="788">
        <f t="shared" si="2"/>
        <v>0.7742994</v>
      </c>
      <c r="K51" s="788">
        <f t="shared" si="2"/>
        <v>0.833412</v>
      </c>
      <c r="L51" s="788">
        <f t="shared" si="2"/>
        <v>0.7026432</v>
      </c>
      <c r="M51" s="788">
        <f t="shared" si="2"/>
        <v>0.8329068</v>
      </c>
    </row>
    <row r="52" ht="10.9" customHeight="1" spans="1:13">
      <c r="A52" s="712">
        <v>2020</v>
      </c>
      <c r="B52" s="788">
        <f t="shared" si="0"/>
        <v>0.6560692</v>
      </c>
      <c r="C52" s="788">
        <f t="shared" si="3"/>
        <v>0.55521</v>
      </c>
      <c r="D52" s="788">
        <f t="shared" si="3"/>
        <v>0.8822748</v>
      </c>
      <c r="E52" s="788">
        <f t="shared" si="3"/>
        <v>0.823562</v>
      </c>
      <c r="F52" s="788">
        <f t="shared" si="3"/>
        <v>0.831397</v>
      </c>
      <c r="G52" s="788">
        <f t="shared" si="3"/>
        <v>0.7774008</v>
      </c>
      <c r="H52" s="787">
        <f t="shared" si="4"/>
        <v>0.7653543</v>
      </c>
      <c r="I52" s="788">
        <f t="shared" si="2"/>
        <v>0.7731689</v>
      </c>
      <c r="J52" s="788">
        <f t="shared" si="2"/>
        <v>0.803712</v>
      </c>
      <c r="K52" s="788">
        <f t="shared" si="2"/>
        <v>0.7965669</v>
      </c>
      <c r="L52" s="788">
        <f t="shared" si="2"/>
        <v>0.7064715</v>
      </c>
      <c r="M52" s="788">
        <f t="shared" si="2"/>
        <v>0.8094118</v>
      </c>
    </row>
    <row r="53" spans="1:13">
      <c r="A53" s="712">
        <v>2021</v>
      </c>
      <c r="B53" s="788">
        <f t="shared" si="0"/>
        <v>0.6232032</v>
      </c>
      <c r="C53" s="788">
        <f t="shared" si="3"/>
        <v>0.7563568</v>
      </c>
      <c r="D53" s="788">
        <f t="shared" si="3"/>
        <v>0.718172</v>
      </c>
      <c r="E53" s="788">
        <f t="shared" si="3"/>
        <v>0.8306496</v>
      </c>
      <c r="F53" s="788">
        <f t="shared" si="3"/>
        <v>0.9039762</v>
      </c>
      <c r="G53" s="788">
        <f t="shared" si="3"/>
        <v>0.7873125</v>
      </c>
      <c r="H53" s="787">
        <f t="shared" si="4"/>
        <v>0.7645625</v>
      </c>
      <c r="I53" s="788">
        <f t="shared" si="2"/>
        <v>0.7722787</v>
      </c>
      <c r="J53" s="788">
        <f t="shared" si="2"/>
        <v>0.7598846</v>
      </c>
      <c r="K53" s="788">
        <f t="shared" si="2"/>
        <v>0.9341168</v>
      </c>
      <c r="L53" s="788">
        <f t="shared" si="2"/>
        <v>0.7763628</v>
      </c>
      <c r="M53" s="788">
        <f t="shared" si="2"/>
        <v>0.8094625</v>
      </c>
    </row>
    <row r="54" spans="1:13">
      <c r="A54" s="712">
        <v>2022</v>
      </c>
      <c r="B54" s="788">
        <f t="shared" si="0"/>
        <v>0.6485148</v>
      </c>
      <c r="C54" s="788">
        <f t="shared" si="3"/>
        <v>0.7838064</v>
      </c>
      <c r="D54" s="788">
        <f t="shared" si="3"/>
        <v>0.739928</v>
      </c>
      <c r="E54" s="788">
        <f t="shared" si="3"/>
        <v>0.812616</v>
      </c>
      <c r="F54" s="788">
        <f t="shared" si="3"/>
        <v>0.809633</v>
      </c>
      <c r="G54" s="788">
        <f t="shared" si="3"/>
        <v>0.8149842</v>
      </c>
      <c r="H54" s="787">
        <f t="shared" si="4"/>
        <v>0.85659</v>
      </c>
      <c r="I54" s="788">
        <f t="shared" si="2"/>
        <v>0.873495</v>
      </c>
      <c r="J54" s="788">
        <f t="shared" si="2"/>
        <v>0.8557036</v>
      </c>
      <c r="K54" s="788">
        <f t="shared" si="2"/>
        <v>0.853138</v>
      </c>
      <c r="L54" s="788">
        <f t="shared" si="2"/>
        <v>0.8349726</v>
      </c>
      <c r="M54" s="788">
        <f t="shared" si="2"/>
        <v>0.8256696</v>
      </c>
    </row>
    <row r="55" spans="1:13">
      <c r="A55" s="712">
        <v>2023</v>
      </c>
      <c r="B55" s="788">
        <f t="shared" si="0"/>
        <v>0.6849583</v>
      </c>
      <c r="C55" s="788">
        <f t="shared" ref="C55:H55" si="5">(1-C17/100)*C36/100</f>
        <v>0.7624548</v>
      </c>
      <c r="D55" s="788">
        <f t="shared" si="5"/>
        <v>0.791079</v>
      </c>
      <c r="E55" s="788">
        <f t="shared" si="5"/>
        <v>0.7557415</v>
      </c>
      <c r="F55" s="788">
        <f t="shared" si="5"/>
        <v>0.9473484</v>
      </c>
      <c r="G55" s="788">
        <f t="shared" si="5"/>
        <v>0.8034972</v>
      </c>
      <c r="H55" s="788">
        <f t="shared" si="5"/>
        <v>0.7723872</v>
      </c>
      <c r="I55" s="788">
        <f t="shared" si="2"/>
        <v>0.8517128</v>
      </c>
      <c r="J55" s="788">
        <f t="shared" si="2"/>
        <v>0.862224</v>
      </c>
      <c r="K55" s="788">
        <f t="shared" si="2"/>
        <v>0.9374844</v>
      </c>
      <c r="L55" s="788">
        <f t="shared" si="2"/>
        <v>0.849084</v>
      </c>
      <c r="M55" s="788">
        <f t="shared" si="2"/>
        <v>0.7589016</v>
      </c>
    </row>
    <row r="56" spans="1:13">
      <c r="A56" s="712">
        <v>2024</v>
      </c>
      <c r="B56" s="788">
        <f t="shared" si="0"/>
        <v>0.724224</v>
      </c>
      <c r="C56" s="788">
        <f t="shared" ref="C56:M56" si="6">(1-C18/100)*C37/100</f>
        <v>0.7904</v>
      </c>
      <c r="D56" s="788">
        <f t="shared" si="6"/>
        <v>0.8158744</v>
      </c>
      <c r="E56" s="788">
        <f t="shared" si="6"/>
        <v>0.8691319</v>
      </c>
      <c r="F56" s="788">
        <f t="shared" si="6"/>
        <v>0.9322254</v>
      </c>
      <c r="G56" s="788">
        <f t="shared" si="6"/>
        <v>0.8108604</v>
      </c>
      <c r="H56" s="788">
        <f t="shared" si="6"/>
        <v>0.86478</v>
      </c>
      <c r="I56" s="788">
        <f t="shared" si="6"/>
        <v>0.7928726</v>
      </c>
      <c r="J56" s="788">
        <f t="shared" si="6"/>
        <v>0.811368</v>
      </c>
      <c r="K56" s="788">
        <f t="shared" si="6"/>
        <v>0.9053523</v>
      </c>
      <c r="L56" s="788">
        <f t="shared" si="6"/>
        <v>0.8215987</v>
      </c>
      <c r="M56" s="788">
        <f t="shared" si="6"/>
        <v>0.8400202</v>
      </c>
    </row>
    <row r="58" spans="1:16">
      <c r="A58" s="789"/>
      <c r="B58" s="753">
        <v>2009</v>
      </c>
      <c r="C58" s="753">
        <v>2010</v>
      </c>
      <c r="D58" s="753">
        <v>2011</v>
      </c>
      <c r="E58" s="753">
        <v>2012</v>
      </c>
      <c r="F58" s="753">
        <v>2013</v>
      </c>
      <c r="G58" s="753">
        <v>2014</v>
      </c>
      <c r="H58" s="753">
        <v>2015</v>
      </c>
      <c r="I58" s="753">
        <v>2016</v>
      </c>
      <c r="J58" s="801">
        <v>2017</v>
      </c>
      <c r="K58" s="801">
        <v>2018</v>
      </c>
      <c r="L58" s="802">
        <v>2019</v>
      </c>
      <c r="M58" s="802">
        <v>2020</v>
      </c>
      <c r="N58" s="802">
        <v>2022</v>
      </c>
      <c r="O58" s="802">
        <v>2023</v>
      </c>
      <c r="P58" s="803">
        <v>2024</v>
      </c>
    </row>
    <row r="59" spans="1:16">
      <c r="A59" s="712" t="s">
        <v>997</v>
      </c>
      <c r="B59" s="790">
        <v>76.4</v>
      </c>
      <c r="C59" s="790">
        <v>70.1</v>
      </c>
      <c r="D59" s="790">
        <v>70.7</v>
      </c>
      <c r="E59" s="790">
        <v>83</v>
      </c>
      <c r="F59" s="790">
        <v>79.3</v>
      </c>
      <c r="G59" s="790">
        <v>91.9</v>
      </c>
      <c r="H59" s="790">
        <v>100.8</v>
      </c>
      <c r="I59" s="790">
        <v>93.4</v>
      </c>
      <c r="J59" s="804">
        <v>96.6</v>
      </c>
      <c r="K59" s="804">
        <v>101.6</v>
      </c>
      <c r="L59" s="804">
        <v>98.4</v>
      </c>
      <c r="M59" s="804">
        <v>95.8</v>
      </c>
      <c r="N59" s="804">
        <v>98</v>
      </c>
      <c r="O59" s="804">
        <v>99.4</v>
      </c>
      <c r="P59" s="712">
        <v>100.5</v>
      </c>
    </row>
    <row r="60" spans="1:16">
      <c r="A60" s="712" t="s">
        <v>998</v>
      </c>
      <c r="B60" s="790">
        <v>34</v>
      </c>
      <c r="C60" s="790">
        <v>30.38</v>
      </c>
      <c r="D60" s="790">
        <v>37.58</v>
      </c>
      <c r="E60" s="790">
        <v>46.38</v>
      </c>
      <c r="F60" s="790">
        <v>45.04</v>
      </c>
      <c r="G60" s="790">
        <v>37.81</v>
      </c>
      <c r="H60" s="790">
        <v>31.34</v>
      </c>
      <c r="I60" s="790">
        <v>28.04</v>
      </c>
      <c r="J60" s="804">
        <v>26.41</v>
      </c>
      <c r="K60" s="804">
        <v>23.9</v>
      </c>
      <c r="L60" s="804">
        <v>21.79</v>
      </c>
      <c r="M60" s="804">
        <v>21.48</v>
      </c>
      <c r="N60" s="804">
        <v>19.7</v>
      </c>
      <c r="O60" s="804">
        <v>18.93</v>
      </c>
      <c r="P60" s="712">
        <v>17.93</v>
      </c>
    </row>
    <row r="61" ht="12" spans="1:16">
      <c r="A61" s="712" t="s">
        <v>999</v>
      </c>
      <c r="B61" s="790">
        <v>50.424</v>
      </c>
      <c r="C61" s="790">
        <v>48.80362</v>
      </c>
      <c r="D61" s="790">
        <v>44.13094</v>
      </c>
      <c r="E61" s="790">
        <v>44.5046</v>
      </c>
      <c r="F61" s="790">
        <v>43.58328</v>
      </c>
      <c r="G61" s="790">
        <v>57.15261</v>
      </c>
      <c r="H61" s="790">
        <v>69.20928</v>
      </c>
      <c r="I61" s="790">
        <v>67.21064</v>
      </c>
      <c r="J61" s="804">
        <v>71.1</v>
      </c>
      <c r="K61" s="805">
        <v>77.3</v>
      </c>
      <c r="L61" s="805">
        <v>77</v>
      </c>
      <c r="M61" s="805">
        <v>75.2</v>
      </c>
      <c r="N61" s="805">
        <v>78.7</v>
      </c>
      <c r="O61" s="805">
        <v>80.6</v>
      </c>
      <c r="P61" s="769">
        <v>82.5</v>
      </c>
    </row>
    <row r="63" spans="2:9">
      <c r="B63" s="791"/>
      <c r="C63" s="791"/>
      <c r="D63" s="791"/>
      <c r="E63" s="791"/>
      <c r="F63" s="791"/>
      <c r="G63" s="791"/>
      <c r="H63" s="791"/>
      <c r="I63" s="791"/>
    </row>
    <row r="64" spans="2:9">
      <c r="B64" s="792"/>
      <c r="C64" s="792"/>
      <c r="D64" s="792"/>
      <c r="E64" s="792"/>
      <c r="F64" s="792"/>
      <c r="G64" s="792"/>
      <c r="H64" s="792"/>
      <c r="I64" s="792"/>
    </row>
    <row r="78" ht="23.25" spans="20:20">
      <c r="T78" s="809"/>
    </row>
    <row r="88" spans="11:14">
      <c r="K88" s="806" t="s">
        <v>1000</v>
      </c>
      <c r="L88" s="807"/>
      <c r="M88" s="807"/>
      <c r="N88" s="808"/>
    </row>
  </sheetData>
  <mergeCells count="4">
    <mergeCell ref="A1:M1"/>
    <mergeCell ref="A20:M20"/>
    <mergeCell ref="A39:M39"/>
    <mergeCell ref="K88:N88"/>
  </mergeCells>
  <pageMargins left="0.25" right="0.25" top="0.75" bottom="0.75" header="0.3" footer="0.3"/>
  <pageSetup paperSize="1" scale="85" orientation="landscape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0"/>
  <sheetViews>
    <sheetView showGridLines="0" view="pageBreakPreview" zoomScale="85" zoomScaleNormal="100" workbookViewId="0">
      <selection activeCell="T29" sqref="T29"/>
    </sheetView>
  </sheetViews>
  <sheetFormatPr defaultColWidth="9.14285714285714" defaultRowHeight="11.25"/>
  <cols>
    <col min="1" max="1" width="8.42857142857143" style="710" customWidth="1"/>
    <col min="2" max="2" width="9.85714285714286" style="542" customWidth="1"/>
    <col min="3" max="3" width="8.71428571428571" style="542" customWidth="1"/>
    <col min="4" max="4" width="9.14285714285714" style="542"/>
    <col min="5" max="5" width="10" style="542" customWidth="1"/>
    <col min="6" max="8" width="9.71428571428571" style="542" customWidth="1"/>
    <col min="9" max="9" width="10.1428571428571" style="542" customWidth="1"/>
    <col min="10" max="10" width="10.8571428571429" style="542" customWidth="1"/>
    <col min="11" max="11" width="9.71428571428571" style="542" customWidth="1"/>
    <col min="12" max="12" width="11.1428571428571" style="542" customWidth="1"/>
    <col min="13" max="13" width="9.57142857142857" style="542" customWidth="1"/>
    <col min="14" max="14" width="11.8571428571429" style="542" customWidth="1"/>
    <col min="15" max="16384" width="9.14285714285714" style="542"/>
  </cols>
  <sheetData>
    <row r="1" ht="15.75" spans="1:15">
      <c r="A1" s="711"/>
      <c r="B1" s="711"/>
      <c r="C1" s="711"/>
      <c r="D1" s="711"/>
      <c r="E1" s="711"/>
      <c r="F1" s="711"/>
      <c r="G1" s="711"/>
      <c r="H1" s="711"/>
      <c r="I1" s="750"/>
      <c r="J1" s="750"/>
      <c r="K1" s="750"/>
      <c r="L1" s="750"/>
      <c r="M1" s="750"/>
      <c r="N1" s="750"/>
      <c r="O1" s="751"/>
    </row>
    <row r="2" spans="1:14">
      <c r="A2" s="712"/>
      <c r="B2" s="713" t="s">
        <v>46</v>
      </c>
      <c r="C2" s="714" t="s">
        <v>47</v>
      </c>
      <c r="D2" s="714" t="s">
        <v>48</v>
      </c>
      <c r="E2" s="714" t="s">
        <v>49</v>
      </c>
      <c r="F2" s="714" t="s">
        <v>50</v>
      </c>
      <c r="G2" s="714" t="s">
        <v>51</v>
      </c>
      <c r="H2" s="714" t="s">
        <v>52</v>
      </c>
      <c r="I2" s="714" t="s">
        <v>53</v>
      </c>
      <c r="J2" s="752" t="s">
        <v>54</v>
      </c>
      <c r="K2" s="714" t="s">
        <v>55</v>
      </c>
      <c r="L2" s="752" t="s">
        <v>56</v>
      </c>
      <c r="M2" s="714" t="s">
        <v>57</v>
      </c>
      <c r="N2" s="753" t="s">
        <v>1001</v>
      </c>
    </row>
    <row r="3" ht="12.75" spans="1:14">
      <c r="A3" s="715">
        <v>2009</v>
      </c>
      <c r="B3" s="716">
        <v>644987</v>
      </c>
      <c r="C3" s="716">
        <v>568719</v>
      </c>
      <c r="D3" s="716">
        <v>589279</v>
      </c>
      <c r="E3" s="716">
        <v>462709</v>
      </c>
      <c r="F3" s="716">
        <v>448118</v>
      </c>
      <c r="G3" s="716">
        <v>427694</v>
      </c>
      <c r="H3" s="716">
        <v>467863</v>
      </c>
      <c r="I3" s="716">
        <v>493772</v>
      </c>
      <c r="J3" s="754">
        <v>439604</v>
      </c>
      <c r="K3" s="716">
        <v>489635</v>
      </c>
      <c r="L3" s="716">
        <v>557554</v>
      </c>
      <c r="M3" s="716">
        <v>639797</v>
      </c>
      <c r="N3" s="755">
        <v>6229731</v>
      </c>
    </row>
    <row r="4" ht="12.75" spans="1:14">
      <c r="A4" s="717">
        <v>2010</v>
      </c>
      <c r="B4" s="400">
        <v>675343</v>
      </c>
      <c r="C4" s="400">
        <v>608940</v>
      </c>
      <c r="D4" s="400">
        <v>610583</v>
      </c>
      <c r="E4" s="400">
        <v>506275</v>
      </c>
      <c r="F4" s="400">
        <v>476500</v>
      </c>
      <c r="G4" s="400">
        <v>464120</v>
      </c>
      <c r="H4" s="400">
        <v>499241</v>
      </c>
      <c r="I4" s="400">
        <v>512024</v>
      </c>
      <c r="J4" s="720">
        <v>460893</v>
      </c>
      <c r="K4" s="720">
        <v>509793</v>
      </c>
      <c r="L4" s="718">
        <v>532126</v>
      </c>
      <c r="M4" s="718">
        <v>660665</v>
      </c>
      <c r="N4" s="755">
        <v>6516503</v>
      </c>
    </row>
    <row r="5" ht="12.75" spans="1:14">
      <c r="A5" s="717">
        <v>2011</v>
      </c>
      <c r="B5" s="718">
        <v>708263.6</v>
      </c>
      <c r="C5" s="718">
        <v>623208</v>
      </c>
      <c r="D5" s="718">
        <v>634087.3</v>
      </c>
      <c r="E5" s="718">
        <v>536286</v>
      </c>
      <c r="F5" s="718">
        <v>533563.6</v>
      </c>
      <c r="G5" s="718">
        <v>495139</v>
      </c>
      <c r="H5" s="718">
        <v>545315.284</v>
      </c>
      <c r="I5" s="718">
        <v>567282.352</v>
      </c>
      <c r="J5" s="401">
        <v>512979</v>
      </c>
      <c r="K5" s="718">
        <v>551132.227777105</v>
      </c>
      <c r="L5" s="718">
        <v>619654.863689371</v>
      </c>
      <c r="M5" s="718">
        <v>710869.980760876</v>
      </c>
      <c r="N5" s="755">
        <v>7037781.20822735</v>
      </c>
    </row>
    <row r="6" ht="12.75" spans="1:14">
      <c r="A6" s="715">
        <v>2012</v>
      </c>
      <c r="B6" s="719">
        <v>733972.936504737</v>
      </c>
      <c r="C6" s="719">
        <v>680053.720967109</v>
      </c>
      <c r="D6" s="719">
        <v>596982</v>
      </c>
      <c r="E6" s="719">
        <v>537949.9</v>
      </c>
      <c r="F6" s="720">
        <v>483890.9</v>
      </c>
      <c r="G6" s="719">
        <v>489723</v>
      </c>
      <c r="H6" s="719">
        <v>536890.863014599</v>
      </c>
      <c r="I6" s="719">
        <v>540566</v>
      </c>
      <c r="J6" s="719">
        <v>469527</v>
      </c>
      <c r="K6" s="719">
        <v>484705.661665298</v>
      </c>
      <c r="L6" s="719">
        <v>548289.026552565</v>
      </c>
      <c r="M6" s="719">
        <v>749398</v>
      </c>
      <c r="N6" s="755">
        <v>6851949.00870431</v>
      </c>
    </row>
    <row r="7" ht="12.75" spans="1:14">
      <c r="A7" s="717">
        <v>2013</v>
      </c>
      <c r="B7" s="721">
        <v>743846.309682549</v>
      </c>
      <c r="C7" s="721">
        <v>665392.410370651</v>
      </c>
      <c r="D7" s="721">
        <v>673578.184832076</v>
      </c>
      <c r="E7" s="719">
        <v>545600.367041559</v>
      </c>
      <c r="F7" s="401">
        <v>502945</v>
      </c>
      <c r="G7" s="722">
        <v>511390</v>
      </c>
      <c r="H7" s="401">
        <v>546696</v>
      </c>
      <c r="I7" s="401">
        <v>565789</v>
      </c>
      <c r="J7" s="401">
        <v>493056</v>
      </c>
      <c r="K7" s="400">
        <v>532555.351132087</v>
      </c>
      <c r="L7" s="400">
        <v>589808.270631668</v>
      </c>
      <c r="M7" s="400">
        <v>774402.808744173</v>
      </c>
      <c r="N7" s="755">
        <v>7145059.70243476</v>
      </c>
    </row>
    <row r="8" ht="12.75" spans="1:14">
      <c r="A8" s="717">
        <v>2014</v>
      </c>
      <c r="B8" s="721">
        <v>733468</v>
      </c>
      <c r="C8" s="721">
        <v>631678</v>
      </c>
      <c r="D8" s="721">
        <v>645837</v>
      </c>
      <c r="E8" s="719">
        <v>578948</v>
      </c>
      <c r="F8" s="400">
        <v>541016</v>
      </c>
      <c r="G8" s="722">
        <v>501088</v>
      </c>
      <c r="H8" s="401">
        <v>530554</v>
      </c>
      <c r="I8" s="400">
        <v>556098</v>
      </c>
      <c r="J8" s="400">
        <v>492427</v>
      </c>
      <c r="K8" s="400">
        <v>537280</v>
      </c>
      <c r="L8" s="400">
        <v>546419</v>
      </c>
      <c r="M8" s="400">
        <v>640431</v>
      </c>
      <c r="N8" s="755">
        <v>6935244</v>
      </c>
    </row>
    <row r="9" ht="12.75" spans="1:14">
      <c r="A9" s="715">
        <v>2015</v>
      </c>
      <c r="B9" s="721">
        <v>686041</v>
      </c>
      <c r="C9" s="721">
        <v>591978</v>
      </c>
      <c r="D9" s="721">
        <v>594775</v>
      </c>
      <c r="E9" s="719">
        <v>514282</v>
      </c>
      <c r="F9" s="400">
        <v>472405</v>
      </c>
      <c r="G9" s="722">
        <v>465730</v>
      </c>
      <c r="H9" s="722">
        <v>536160</v>
      </c>
      <c r="I9" s="722">
        <v>529208</v>
      </c>
      <c r="J9" s="722">
        <v>459012</v>
      </c>
      <c r="K9" s="722">
        <v>476969</v>
      </c>
      <c r="L9" s="722">
        <v>519281</v>
      </c>
      <c r="M9" s="722">
        <v>649026</v>
      </c>
      <c r="N9" s="755">
        <v>6494867</v>
      </c>
    </row>
    <row r="10" ht="12.75" spans="1:14">
      <c r="A10" s="715">
        <v>2016</v>
      </c>
      <c r="B10" s="721">
        <v>671884</v>
      </c>
      <c r="C10" s="721">
        <v>559772</v>
      </c>
      <c r="D10" s="721">
        <v>573419</v>
      </c>
      <c r="E10" s="719">
        <v>469803</v>
      </c>
      <c r="F10" s="400">
        <v>477468</v>
      </c>
      <c r="G10" s="722">
        <v>463248</v>
      </c>
      <c r="H10" s="722">
        <v>509916</v>
      </c>
      <c r="I10" s="722">
        <v>514034</v>
      </c>
      <c r="J10" s="722">
        <v>451153</v>
      </c>
      <c r="K10" s="722">
        <v>480236</v>
      </c>
      <c r="L10" s="722">
        <v>540024</v>
      </c>
      <c r="M10" s="722">
        <v>688760</v>
      </c>
      <c r="N10" s="755">
        <v>6399717</v>
      </c>
    </row>
    <row r="11" ht="12.75" spans="1:14">
      <c r="A11" s="715">
        <v>2017</v>
      </c>
      <c r="B11" s="721">
        <v>715886</v>
      </c>
      <c r="C11" s="721">
        <v>562270</v>
      </c>
      <c r="D11" s="721">
        <v>545214</v>
      </c>
      <c r="E11" s="719">
        <v>493731</v>
      </c>
      <c r="F11" s="723">
        <v>475055.2458829</v>
      </c>
      <c r="G11" s="723">
        <v>485386.022838337</v>
      </c>
      <c r="H11" s="723">
        <v>529805.327626669</v>
      </c>
      <c r="I11" s="723">
        <v>543145</v>
      </c>
      <c r="J11" s="401">
        <v>451103</v>
      </c>
      <c r="K11" s="401">
        <v>482629</v>
      </c>
      <c r="L11" s="722">
        <v>546256</v>
      </c>
      <c r="M11" s="722">
        <v>667841</v>
      </c>
      <c r="N11" s="755">
        <v>6498321.59634791</v>
      </c>
    </row>
    <row r="12" ht="12.75" spans="1:14">
      <c r="A12" s="715">
        <v>2018</v>
      </c>
      <c r="B12" s="723">
        <v>659778.40252533</v>
      </c>
      <c r="C12" s="723">
        <v>590822.565087522</v>
      </c>
      <c r="D12" s="724">
        <v>597594.57650935</v>
      </c>
      <c r="E12" s="723">
        <v>468417.222662</v>
      </c>
      <c r="F12" s="723">
        <v>467468</v>
      </c>
      <c r="G12" s="723">
        <v>468885</v>
      </c>
      <c r="H12" s="725">
        <v>508892.46679516</v>
      </c>
      <c r="I12" s="725">
        <v>539133.85146954</v>
      </c>
      <c r="J12" s="756">
        <v>465468.41102895</v>
      </c>
      <c r="K12" s="756">
        <v>471406.74544532</v>
      </c>
      <c r="L12" s="756">
        <v>517882.03745769</v>
      </c>
      <c r="M12" s="756">
        <v>681161.995861</v>
      </c>
      <c r="N12" s="755">
        <v>6436911.27484186</v>
      </c>
    </row>
    <row r="13" ht="12.75" spans="1:14">
      <c r="A13" s="715">
        <v>2019</v>
      </c>
      <c r="B13" s="723">
        <v>735812.73243307</v>
      </c>
      <c r="C13" s="723">
        <v>586992.48008369</v>
      </c>
      <c r="D13" s="723">
        <v>559331.15689392</v>
      </c>
      <c r="E13" s="723">
        <v>500485.03576017</v>
      </c>
      <c r="F13" s="723">
        <v>501060.94803714</v>
      </c>
      <c r="G13" s="723">
        <v>500729.18649094</v>
      </c>
      <c r="H13" s="723">
        <v>533842.12798112</v>
      </c>
      <c r="I13" s="723">
        <v>565787.57685392</v>
      </c>
      <c r="J13" s="723">
        <v>471683.92661823</v>
      </c>
      <c r="K13" s="723">
        <v>472833.31200651</v>
      </c>
      <c r="L13" s="723">
        <v>507919.92326198</v>
      </c>
      <c r="M13" s="723">
        <v>639953.21365377</v>
      </c>
      <c r="N13" s="757">
        <v>6576431.62007446</v>
      </c>
    </row>
    <row r="14" ht="12.75" spans="1:14">
      <c r="A14" s="715">
        <v>2020</v>
      </c>
      <c r="B14" s="726">
        <v>708611</v>
      </c>
      <c r="C14" s="726">
        <v>607803</v>
      </c>
      <c r="D14" s="726">
        <v>589581</v>
      </c>
      <c r="E14" s="726">
        <v>489236</v>
      </c>
      <c r="F14" s="727">
        <v>464183</v>
      </c>
      <c r="G14" s="727">
        <v>463789</v>
      </c>
      <c r="H14" s="727">
        <v>527801</v>
      </c>
      <c r="I14" s="727">
        <v>533336</v>
      </c>
      <c r="J14" s="727">
        <v>482358</v>
      </c>
      <c r="K14" s="727">
        <v>506280</v>
      </c>
      <c r="L14" s="727">
        <v>562127</v>
      </c>
      <c r="M14" s="727">
        <v>669977</v>
      </c>
      <c r="N14" s="758">
        <v>6605082</v>
      </c>
    </row>
    <row r="15" ht="12.75" spans="1:15">
      <c r="A15" s="715">
        <v>2021</v>
      </c>
      <c r="B15" s="726">
        <v>724554</v>
      </c>
      <c r="C15" s="726">
        <v>629962</v>
      </c>
      <c r="D15" s="726">
        <v>662183</v>
      </c>
      <c r="E15" s="726">
        <v>590810</v>
      </c>
      <c r="F15" s="728">
        <v>504969.54527819</v>
      </c>
      <c r="G15" s="728">
        <v>519562.97310449</v>
      </c>
      <c r="H15" s="729">
        <v>591485</v>
      </c>
      <c r="I15" s="729">
        <v>603872</v>
      </c>
      <c r="J15" s="727">
        <v>485288</v>
      </c>
      <c r="K15" s="727">
        <v>523606</v>
      </c>
      <c r="L15" s="729">
        <v>552840</v>
      </c>
      <c r="M15" s="729">
        <v>747790</v>
      </c>
      <c r="N15" s="758">
        <v>7136936</v>
      </c>
      <c r="O15" s="759"/>
    </row>
    <row r="16" ht="12.75" spans="1:15">
      <c r="A16" s="715">
        <v>2022</v>
      </c>
      <c r="B16" s="726">
        <v>774084</v>
      </c>
      <c r="C16" s="726">
        <v>656456</v>
      </c>
      <c r="D16" s="726">
        <v>698991</v>
      </c>
      <c r="E16" s="726">
        <v>556264</v>
      </c>
      <c r="F16" s="730">
        <v>504224.43365456</v>
      </c>
      <c r="G16" s="730">
        <v>525508.84969803</v>
      </c>
      <c r="H16" s="731">
        <v>591874.66049253</v>
      </c>
      <c r="I16" s="731">
        <v>587526.99885867</v>
      </c>
      <c r="J16" s="727">
        <v>481886</v>
      </c>
      <c r="K16" s="727">
        <v>480961</v>
      </c>
      <c r="L16" s="728">
        <v>536263.23732687</v>
      </c>
      <c r="M16" s="728">
        <v>650564.14019269</v>
      </c>
      <c r="N16" s="758">
        <v>7044604.32022335</v>
      </c>
      <c r="O16" s="759"/>
    </row>
    <row r="17" ht="12.75" spans="1:15">
      <c r="A17" s="715">
        <v>2023</v>
      </c>
      <c r="B17" s="726">
        <v>774084</v>
      </c>
      <c r="C17" s="726">
        <v>656456</v>
      </c>
      <c r="D17" s="726">
        <v>698991</v>
      </c>
      <c r="E17" s="726">
        <v>556264</v>
      </c>
      <c r="F17" s="730">
        <v>504224.43365456</v>
      </c>
      <c r="G17" s="730">
        <v>525508.84969803</v>
      </c>
      <c r="H17" s="731">
        <v>591874.66049253</v>
      </c>
      <c r="I17" s="731">
        <v>587526.99885867</v>
      </c>
      <c r="J17" s="727">
        <v>481886</v>
      </c>
      <c r="K17" s="727">
        <v>480961</v>
      </c>
      <c r="L17" s="728">
        <v>536263.23732687</v>
      </c>
      <c r="M17" s="728">
        <v>650564.14019269</v>
      </c>
      <c r="N17" s="758">
        <v>7044604.32022335</v>
      </c>
      <c r="O17" s="759"/>
    </row>
    <row r="18" ht="12.75" spans="1:15">
      <c r="A18" s="715">
        <v>2024</v>
      </c>
      <c r="B18" s="732">
        <v>833308.655351</v>
      </c>
      <c r="C18" s="732">
        <v>680840.89552083</v>
      </c>
      <c r="D18" s="732">
        <v>691925.20998418</v>
      </c>
      <c r="E18" s="730">
        <v>582304.0419322</v>
      </c>
      <c r="F18" s="728">
        <v>551157.71592497</v>
      </c>
      <c r="G18" s="728">
        <v>564241.63858189</v>
      </c>
      <c r="H18" s="730">
        <v>683298.03961495</v>
      </c>
      <c r="I18" s="730">
        <v>678150.17903652</v>
      </c>
      <c r="J18" s="727">
        <v>539707</v>
      </c>
      <c r="K18" s="727">
        <v>533630</v>
      </c>
      <c r="L18" s="730">
        <v>660362</v>
      </c>
      <c r="M18" s="730">
        <v>882102</v>
      </c>
      <c r="N18" s="758">
        <v>7881013</v>
      </c>
      <c r="O18" s="759"/>
    </row>
    <row r="19" spans="1:16">
      <c r="A19" s="733"/>
      <c r="B19" s="734"/>
      <c r="C19" s="735"/>
      <c r="D19" s="735"/>
      <c r="F19" s="736"/>
      <c r="G19" s="735"/>
      <c r="H19" s="735"/>
      <c r="I19" s="735"/>
      <c r="J19" s="736"/>
      <c r="K19" s="736"/>
      <c r="L19" s="735"/>
      <c r="M19" s="735"/>
      <c r="N19" s="760"/>
      <c r="O19" s="759"/>
      <c r="P19" s="760"/>
    </row>
    <row r="20" spans="2:14">
      <c r="B20" s="737"/>
      <c r="C20" s="738"/>
      <c r="D20" s="739"/>
      <c r="E20" s="740"/>
      <c r="F20" s="740"/>
      <c r="G20" s="740"/>
      <c r="H20" s="740"/>
      <c r="I20" s="739"/>
      <c r="J20" s="739"/>
      <c r="K20" s="739"/>
      <c r="L20" s="739"/>
      <c r="M20" s="739"/>
      <c r="N20" s="739"/>
    </row>
    <row r="21" spans="1:14">
      <c r="A21" s="712"/>
      <c r="B21" s="741" t="s">
        <v>46</v>
      </c>
      <c r="C21" s="742" t="s">
        <v>47</v>
      </c>
      <c r="D21" s="743" t="s">
        <v>48</v>
      </c>
      <c r="E21" s="743" t="s">
        <v>49</v>
      </c>
      <c r="F21" s="743" t="s">
        <v>50</v>
      </c>
      <c r="G21" s="743" t="s">
        <v>51</v>
      </c>
      <c r="H21" s="714" t="s">
        <v>52</v>
      </c>
      <c r="I21" s="714" t="s">
        <v>53</v>
      </c>
      <c r="J21" s="714" t="s">
        <v>54</v>
      </c>
      <c r="K21" s="714" t="s">
        <v>55</v>
      </c>
      <c r="L21" s="714" t="s">
        <v>56</v>
      </c>
      <c r="M21" s="714" t="s">
        <v>57</v>
      </c>
      <c r="N21" s="739"/>
    </row>
    <row r="22" ht="13.5" spans="1:14">
      <c r="A22" s="712" t="s">
        <v>887</v>
      </c>
      <c r="B22" s="744">
        <v>712708</v>
      </c>
      <c r="C22" s="744">
        <v>614700</v>
      </c>
      <c r="D22" s="744">
        <v>618028</v>
      </c>
      <c r="E22" s="744">
        <v>520471</v>
      </c>
      <c r="F22" s="744">
        <v>490473</v>
      </c>
      <c r="G22" s="744">
        <v>487167</v>
      </c>
      <c r="H22" s="744">
        <v>536547</v>
      </c>
      <c r="I22" s="744">
        <v>549273</v>
      </c>
      <c r="J22" s="744">
        <v>473222</v>
      </c>
      <c r="K22" s="744">
        <v>498732</v>
      </c>
      <c r="L22" s="744">
        <v>547514</v>
      </c>
      <c r="M22" s="744">
        <v>681413</v>
      </c>
      <c r="N22" s="760"/>
    </row>
    <row r="23" ht="12.75" spans="1:14">
      <c r="A23" s="715">
        <v>2024</v>
      </c>
      <c r="B23" s="732">
        <v>833308.655351</v>
      </c>
      <c r="C23" s="732">
        <v>680840.89552083</v>
      </c>
      <c r="D23" s="732">
        <v>691925.20998418</v>
      </c>
      <c r="E23" s="745">
        <v>582304.0419322</v>
      </c>
      <c r="F23" s="746">
        <v>551157.71592497</v>
      </c>
      <c r="G23" s="746">
        <v>564241.63858189</v>
      </c>
      <c r="H23" s="730">
        <v>683298.03961495</v>
      </c>
      <c r="I23" s="730">
        <v>678150.17903652</v>
      </c>
      <c r="J23" s="723">
        <v>539707</v>
      </c>
      <c r="K23" s="723">
        <v>533630</v>
      </c>
      <c r="L23" s="730">
        <v>660362</v>
      </c>
      <c r="M23" s="730">
        <v>882102</v>
      </c>
      <c r="N23" s="761"/>
    </row>
    <row r="24" spans="2:8">
      <c r="B24" s="747"/>
      <c r="C24" s="748"/>
      <c r="E24" s="740"/>
      <c r="F24" s="740"/>
      <c r="G24" s="740"/>
      <c r="H24" s="740"/>
    </row>
    <row r="25" spans="2:8">
      <c r="B25" s="747"/>
      <c r="C25" s="738"/>
      <c r="E25" s="740"/>
      <c r="F25" s="740"/>
      <c r="G25" s="740"/>
      <c r="H25" s="740"/>
    </row>
    <row r="26" spans="2:8">
      <c r="B26" s="747"/>
      <c r="C26" s="738"/>
      <c r="E26" s="740"/>
      <c r="F26" s="740"/>
      <c r="G26" s="740"/>
      <c r="H26" s="740"/>
    </row>
    <row r="27" spans="2:8">
      <c r="B27" s="747"/>
      <c r="C27" s="738"/>
      <c r="E27" s="740"/>
      <c r="F27" s="740"/>
      <c r="G27" s="740"/>
      <c r="H27" s="740"/>
    </row>
    <row r="28" spans="2:8">
      <c r="B28" s="747"/>
      <c r="C28" s="738"/>
      <c r="E28" s="740"/>
      <c r="F28" s="740"/>
      <c r="G28" s="740"/>
      <c r="H28" s="740"/>
    </row>
    <row r="29" spans="2:8">
      <c r="B29" s="747"/>
      <c r="C29" s="738"/>
      <c r="E29" s="740"/>
      <c r="F29" s="740"/>
      <c r="G29" s="740"/>
      <c r="H29" s="740"/>
    </row>
    <row r="30" spans="2:8">
      <c r="B30" s="747"/>
      <c r="C30" s="738"/>
      <c r="E30" s="740"/>
      <c r="F30" s="740"/>
      <c r="G30" s="740"/>
      <c r="H30" s="740"/>
    </row>
    <row r="31" spans="2:8">
      <c r="B31" s="747"/>
      <c r="C31" s="738"/>
      <c r="E31" s="740"/>
      <c r="F31" s="740"/>
      <c r="G31" s="740"/>
      <c r="H31" s="740"/>
    </row>
    <row r="32" spans="3:8">
      <c r="C32" s="738"/>
      <c r="E32" s="740"/>
      <c r="F32" s="740"/>
      <c r="G32" s="740"/>
      <c r="H32" s="740"/>
    </row>
    <row r="34" spans="3:3">
      <c r="C34" s="738"/>
    </row>
    <row r="35" spans="3:3">
      <c r="C35" s="738"/>
    </row>
    <row r="36" spans="3:3">
      <c r="C36" s="738"/>
    </row>
    <row r="37" spans="3:3">
      <c r="C37" s="738"/>
    </row>
    <row r="38" spans="3:3">
      <c r="C38" s="738"/>
    </row>
    <row r="49" s="709" customFormat="1" ht="12" spans="1:13">
      <c r="A49" s="749"/>
      <c r="K49" s="749"/>
      <c r="L49" s="749"/>
      <c r="M49" s="749"/>
    </row>
    <row r="50" ht="15" customHeight="1" spans="9:13">
      <c r="I50" s="762" t="s">
        <v>1002</v>
      </c>
      <c r="J50" s="763"/>
      <c r="K50" s="763"/>
      <c r="L50" s="763"/>
      <c r="M50" s="764"/>
    </row>
  </sheetData>
  <mergeCells count="2">
    <mergeCell ref="A1:N1"/>
    <mergeCell ref="I50:M50"/>
  </mergeCells>
  <pageMargins left="0.25" right="0.25" top="0.75" bottom="0.75" header="0.3" footer="0.3"/>
  <pageSetup paperSize="1" scale="87" orientation="landscape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C2:Z24"/>
  <sheetViews>
    <sheetView view="pageBreakPreview" zoomScaleNormal="100" workbookViewId="0">
      <selection activeCell="O24" sqref="O24:Z24"/>
    </sheetView>
  </sheetViews>
  <sheetFormatPr defaultColWidth="8.85714285714286" defaultRowHeight="15"/>
  <cols>
    <col min="1" max="1" width="8.85714285714286" style="672"/>
    <col min="4" max="4" width="15.8571428571429" customWidth="1"/>
    <col min="6" max="6" width="11.8571428571429" customWidth="1"/>
  </cols>
  <sheetData>
    <row r="2" ht="18.75" spans="10:15">
      <c r="J2" s="700" t="s">
        <v>1003</v>
      </c>
      <c r="K2" s="700"/>
      <c r="L2" s="700"/>
      <c r="M2" s="700"/>
      <c r="N2" s="700"/>
      <c r="O2" s="700"/>
    </row>
    <row r="5" ht="15.75" spans="3:22">
      <c r="C5" s="673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4"/>
      <c r="O5" s="674"/>
      <c r="P5" s="674"/>
      <c r="Q5" s="707"/>
      <c r="R5" s="707"/>
      <c r="S5" s="707"/>
      <c r="T5" s="707"/>
      <c r="U5" s="707"/>
      <c r="V5" s="707"/>
    </row>
    <row r="6" spans="3:22">
      <c r="C6" s="675" t="s">
        <v>1004</v>
      </c>
      <c r="D6" s="676" t="s">
        <v>1005</v>
      </c>
      <c r="E6" s="675" t="s">
        <v>1006</v>
      </c>
      <c r="F6" s="677"/>
      <c r="G6" s="677"/>
      <c r="H6" s="677"/>
      <c r="I6" s="677"/>
      <c r="J6" s="676"/>
      <c r="K6" s="675" t="s">
        <v>1007</v>
      </c>
      <c r="L6" s="677"/>
      <c r="M6" s="677"/>
      <c r="N6" s="677"/>
      <c r="O6" s="677"/>
      <c r="P6" s="676"/>
      <c r="Q6" s="675" t="s">
        <v>1008</v>
      </c>
      <c r="R6" s="677"/>
      <c r="S6" s="677"/>
      <c r="T6" s="677"/>
      <c r="U6" s="677"/>
      <c r="V6" s="676"/>
    </row>
    <row r="7" ht="28.5" customHeight="1" spans="3:22">
      <c r="C7" s="678"/>
      <c r="D7" s="679"/>
      <c r="E7" s="680" t="s">
        <v>1009</v>
      </c>
      <c r="F7" s="681"/>
      <c r="G7" s="681" t="s">
        <v>1010</v>
      </c>
      <c r="H7" s="681"/>
      <c r="I7" s="681" t="s">
        <v>1011</v>
      </c>
      <c r="J7" s="701"/>
      <c r="K7" s="680" t="s">
        <v>1009</v>
      </c>
      <c r="L7" s="681"/>
      <c r="M7" s="681" t="s">
        <v>1010</v>
      </c>
      <c r="N7" s="681"/>
      <c r="O7" s="681" t="s">
        <v>1011</v>
      </c>
      <c r="P7" s="701"/>
      <c r="Q7" s="680" t="s">
        <v>1009</v>
      </c>
      <c r="R7" s="681"/>
      <c r="S7" s="681" t="s">
        <v>1010</v>
      </c>
      <c r="T7" s="681"/>
      <c r="U7" s="681" t="s">
        <v>1011</v>
      </c>
      <c r="V7" s="701"/>
    </row>
    <row r="8" spans="3:22">
      <c r="C8" s="678"/>
      <c r="D8" s="679"/>
      <c r="E8" s="678" t="s">
        <v>1012</v>
      </c>
      <c r="F8" s="682" t="s">
        <v>1013</v>
      </c>
      <c r="G8" s="682" t="s">
        <v>1012</v>
      </c>
      <c r="H8" s="682" t="s">
        <v>1013</v>
      </c>
      <c r="I8" s="682" t="s">
        <v>1012</v>
      </c>
      <c r="J8" s="679" t="s">
        <v>1013</v>
      </c>
      <c r="K8" s="678" t="s">
        <v>1012</v>
      </c>
      <c r="L8" s="682" t="s">
        <v>1013</v>
      </c>
      <c r="M8" s="682" t="s">
        <v>1012</v>
      </c>
      <c r="N8" s="682" t="s">
        <v>1013</v>
      </c>
      <c r="O8" s="682" t="s">
        <v>1012</v>
      </c>
      <c r="P8" s="679" t="s">
        <v>1013</v>
      </c>
      <c r="Q8" s="678" t="s">
        <v>1012</v>
      </c>
      <c r="R8" s="682" t="s">
        <v>1013</v>
      </c>
      <c r="S8" s="682" t="s">
        <v>1012</v>
      </c>
      <c r="T8" s="682" t="s">
        <v>1013</v>
      </c>
      <c r="U8" s="682" t="s">
        <v>1012</v>
      </c>
      <c r="V8" s="679" t="s">
        <v>1013</v>
      </c>
    </row>
    <row r="9" ht="15.75" spans="3:22">
      <c r="C9" s="683"/>
      <c r="D9" s="684"/>
      <c r="E9" s="685" t="s">
        <v>1014</v>
      </c>
      <c r="F9" s="686" t="s">
        <v>1014</v>
      </c>
      <c r="G9" s="686" t="s">
        <v>1014</v>
      </c>
      <c r="H9" s="686" t="s">
        <v>1014</v>
      </c>
      <c r="I9" s="686" t="s">
        <v>1015</v>
      </c>
      <c r="J9" s="684" t="s">
        <v>1015</v>
      </c>
      <c r="K9" s="685" t="s">
        <v>1014</v>
      </c>
      <c r="L9" s="686" t="s">
        <v>1014</v>
      </c>
      <c r="M9" s="686" t="s">
        <v>1014</v>
      </c>
      <c r="N9" s="686" t="s">
        <v>1014</v>
      </c>
      <c r="O9" s="686" t="s">
        <v>1015</v>
      </c>
      <c r="P9" s="684" t="s">
        <v>1015</v>
      </c>
      <c r="Q9" s="685" t="s">
        <v>1014</v>
      </c>
      <c r="R9" s="686" t="s">
        <v>1014</v>
      </c>
      <c r="S9" s="686" t="s">
        <v>1014</v>
      </c>
      <c r="T9" s="686" t="s">
        <v>1014</v>
      </c>
      <c r="U9" s="686" t="s">
        <v>1015</v>
      </c>
      <c r="V9" s="684" t="s">
        <v>1015</v>
      </c>
    </row>
    <row r="10" ht="15.75" spans="3:22">
      <c r="C10" s="687" t="s">
        <v>46</v>
      </c>
      <c r="D10" s="688" t="s">
        <v>1016</v>
      </c>
      <c r="E10" s="689">
        <v>100</v>
      </c>
      <c r="F10" s="690">
        <v>100</v>
      </c>
      <c r="G10" s="690">
        <v>100</v>
      </c>
      <c r="H10" s="690">
        <v>100</v>
      </c>
      <c r="I10" s="702">
        <v>2.21</v>
      </c>
      <c r="J10" s="702">
        <v>0.94</v>
      </c>
      <c r="K10" s="690">
        <v>200</v>
      </c>
      <c r="L10" s="690">
        <v>100</v>
      </c>
      <c r="M10" s="690">
        <v>200</v>
      </c>
      <c r="N10" s="690">
        <v>100</v>
      </c>
      <c r="O10" s="702">
        <v>3.5</v>
      </c>
      <c r="P10" s="702">
        <v>1</v>
      </c>
      <c r="Q10" s="690">
        <v>200</v>
      </c>
      <c r="R10" s="690">
        <v>200</v>
      </c>
      <c r="S10" s="690">
        <v>200</v>
      </c>
      <c r="T10" s="690">
        <v>200</v>
      </c>
      <c r="U10" s="708">
        <v>0.7</v>
      </c>
      <c r="V10" s="702">
        <v>0.35</v>
      </c>
    </row>
    <row r="11" ht="15.75" spans="3:22">
      <c r="C11" s="687" t="s">
        <v>47</v>
      </c>
      <c r="D11" s="688" t="s">
        <v>1017</v>
      </c>
      <c r="E11" s="689">
        <v>100</v>
      </c>
      <c r="F11" s="690">
        <v>100</v>
      </c>
      <c r="G11" s="690">
        <v>100</v>
      </c>
      <c r="H11" s="690">
        <v>100</v>
      </c>
      <c r="I11" s="702">
        <v>0.92</v>
      </c>
      <c r="J11" s="702">
        <v>0.6</v>
      </c>
      <c r="K11" s="690">
        <v>200</v>
      </c>
      <c r="L11" s="690">
        <v>100</v>
      </c>
      <c r="M11" s="690">
        <v>200</v>
      </c>
      <c r="N11" s="690">
        <v>99</v>
      </c>
      <c r="O11" s="702">
        <v>2.46</v>
      </c>
      <c r="P11" s="702">
        <v>0.53</v>
      </c>
      <c r="Q11" s="690">
        <v>200</v>
      </c>
      <c r="R11" s="690">
        <v>200</v>
      </c>
      <c r="S11" s="690">
        <v>200</v>
      </c>
      <c r="T11" s="690">
        <v>200</v>
      </c>
      <c r="U11" s="702">
        <v>0.37</v>
      </c>
      <c r="V11" s="702">
        <v>0.17</v>
      </c>
    </row>
    <row r="12" ht="15.75" spans="3:22">
      <c r="C12" s="687" t="s">
        <v>48</v>
      </c>
      <c r="D12" s="688" t="s">
        <v>1018</v>
      </c>
      <c r="E12" s="689">
        <v>100</v>
      </c>
      <c r="F12" s="690">
        <v>100</v>
      </c>
      <c r="G12" s="690">
        <v>100</v>
      </c>
      <c r="H12" s="690">
        <v>100</v>
      </c>
      <c r="I12" s="702">
        <v>1.01</v>
      </c>
      <c r="J12" s="702">
        <v>0.51</v>
      </c>
      <c r="K12" s="690">
        <v>200</v>
      </c>
      <c r="L12" s="690">
        <v>150</v>
      </c>
      <c r="M12" s="690">
        <v>200</v>
      </c>
      <c r="N12" s="690">
        <v>150</v>
      </c>
      <c r="O12" s="702">
        <v>3.99</v>
      </c>
      <c r="P12" s="702">
        <v>0.35</v>
      </c>
      <c r="Q12" s="690">
        <v>150</v>
      </c>
      <c r="R12" s="690">
        <v>150</v>
      </c>
      <c r="S12" s="690">
        <v>149</v>
      </c>
      <c r="T12" s="690">
        <v>150</v>
      </c>
      <c r="U12" s="702">
        <v>0.51</v>
      </c>
      <c r="V12" s="702">
        <v>0.38</v>
      </c>
    </row>
    <row r="13" ht="15.75" spans="3:22">
      <c r="C13" s="687" t="s">
        <v>49</v>
      </c>
      <c r="D13" s="688" t="s">
        <v>1019</v>
      </c>
      <c r="E13" s="689">
        <v>100</v>
      </c>
      <c r="F13" s="690">
        <v>100</v>
      </c>
      <c r="G13" s="690">
        <v>100</v>
      </c>
      <c r="H13" s="690">
        <v>100</v>
      </c>
      <c r="I13" s="702">
        <v>1.81</v>
      </c>
      <c r="J13" s="702">
        <v>0.86</v>
      </c>
      <c r="K13" s="690">
        <v>200</v>
      </c>
      <c r="L13" s="690">
        <v>200</v>
      </c>
      <c r="M13" s="690">
        <v>200</v>
      </c>
      <c r="N13" s="690">
        <v>200</v>
      </c>
      <c r="O13" s="702">
        <v>2.88</v>
      </c>
      <c r="P13" s="702">
        <v>0.44</v>
      </c>
      <c r="Q13" s="690">
        <v>150</v>
      </c>
      <c r="R13" s="690">
        <v>150</v>
      </c>
      <c r="S13" s="690">
        <v>150</v>
      </c>
      <c r="T13" s="690">
        <v>150</v>
      </c>
      <c r="U13" s="702">
        <v>0.47</v>
      </c>
      <c r="V13" s="702">
        <v>0.23</v>
      </c>
    </row>
    <row r="14" ht="15.75" spans="3:22">
      <c r="C14" s="687" t="s">
        <v>50</v>
      </c>
      <c r="D14" s="688" t="s">
        <v>1020</v>
      </c>
      <c r="E14" s="689">
        <v>100</v>
      </c>
      <c r="F14" s="690">
        <v>100</v>
      </c>
      <c r="G14" s="690">
        <v>100</v>
      </c>
      <c r="H14" s="690">
        <v>100</v>
      </c>
      <c r="I14" s="702">
        <v>2.37</v>
      </c>
      <c r="J14" s="702">
        <v>0.86</v>
      </c>
      <c r="K14" s="690">
        <v>50</v>
      </c>
      <c r="L14" s="690">
        <v>50</v>
      </c>
      <c r="M14" s="690">
        <v>50</v>
      </c>
      <c r="N14" s="690">
        <v>50</v>
      </c>
      <c r="O14" s="702">
        <v>4.07</v>
      </c>
      <c r="P14" s="702">
        <v>1.88</v>
      </c>
      <c r="Q14" s="690">
        <v>0</v>
      </c>
      <c r="R14" s="690">
        <v>40</v>
      </c>
      <c r="S14" s="690">
        <v>0</v>
      </c>
      <c r="T14" s="690">
        <v>40</v>
      </c>
      <c r="U14" s="702">
        <v>0</v>
      </c>
      <c r="V14" s="702">
        <v>0.33</v>
      </c>
    </row>
    <row r="15" ht="15.75" spans="3:22">
      <c r="C15" s="687" t="s">
        <v>51</v>
      </c>
      <c r="D15" s="688" t="s">
        <v>1021</v>
      </c>
      <c r="E15" s="689">
        <v>50</v>
      </c>
      <c r="F15" s="690">
        <v>50</v>
      </c>
      <c r="G15" s="690">
        <v>50</v>
      </c>
      <c r="H15" s="690">
        <v>50</v>
      </c>
      <c r="I15" s="702">
        <v>3.99</v>
      </c>
      <c r="J15" s="702">
        <v>1</v>
      </c>
      <c r="K15" s="690">
        <v>50</v>
      </c>
      <c r="L15" s="690">
        <v>50</v>
      </c>
      <c r="M15" s="690">
        <v>50</v>
      </c>
      <c r="N15" s="690">
        <v>50</v>
      </c>
      <c r="O15" s="702">
        <v>4.61</v>
      </c>
      <c r="P15" s="702">
        <v>1.54</v>
      </c>
      <c r="Q15" s="690">
        <v>0</v>
      </c>
      <c r="R15" s="690">
        <v>0</v>
      </c>
      <c r="S15" s="690">
        <v>0</v>
      </c>
      <c r="T15" s="690">
        <v>0</v>
      </c>
      <c r="U15" s="702">
        <v>0</v>
      </c>
      <c r="V15" s="702">
        <v>0</v>
      </c>
    </row>
    <row r="16" ht="15.75" spans="3:22">
      <c r="C16" s="687" t="s">
        <v>52</v>
      </c>
      <c r="D16" s="688" t="s">
        <v>1022</v>
      </c>
      <c r="E16" s="689">
        <v>0</v>
      </c>
      <c r="F16" s="690">
        <v>0</v>
      </c>
      <c r="G16" s="690">
        <v>0</v>
      </c>
      <c r="H16" s="690">
        <v>0</v>
      </c>
      <c r="I16" s="702">
        <v>0</v>
      </c>
      <c r="J16" s="702">
        <v>0</v>
      </c>
      <c r="K16" s="690">
        <v>50</v>
      </c>
      <c r="L16" s="690">
        <v>50</v>
      </c>
      <c r="M16" s="690">
        <v>50</v>
      </c>
      <c r="N16" s="690">
        <v>50</v>
      </c>
      <c r="O16" s="702">
        <v>3.2</v>
      </c>
      <c r="P16" s="702">
        <v>1.65</v>
      </c>
      <c r="Q16" s="690">
        <v>0</v>
      </c>
      <c r="R16" s="690">
        <v>0</v>
      </c>
      <c r="S16" s="690">
        <v>0</v>
      </c>
      <c r="T16" s="690">
        <v>0</v>
      </c>
      <c r="U16" s="702">
        <v>0</v>
      </c>
      <c r="V16" s="702">
        <v>0</v>
      </c>
    </row>
    <row r="17" ht="15.75" spans="3:22">
      <c r="C17" s="687" t="s">
        <v>53</v>
      </c>
      <c r="D17" s="688" t="s">
        <v>1023</v>
      </c>
      <c r="E17" s="689">
        <v>0</v>
      </c>
      <c r="F17" s="690">
        <v>0</v>
      </c>
      <c r="G17" s="690">
        <v>0</v>
      </c>
      <c r="H17" s="690">
        <v>0</v>
      </c>
      <c r="I17" s="702">
        <v>0</v>
      </c>
      <c r="J17" s="702">
        <v>0</v>
      </c>
      <c r="K17" s="690">
        <v>50</v>
      </c>
      <c r="L17" s="690">
        <v>50</v>
      </c>
      <c r="M17" s="690">
        <v>50</v>
      </c>
      <c r="N17" s="690">
        <v>50</v>
      </c>
      <c r="O17" s="702">
        <v>3.74</v>
      </c>
      <c r="P17" s="702">
        <v>4.5</v>
      </c>
      <c r="Q17" s="690">
        <v>0</v>
      </c>
      <c r="R17" s="690">
        <v>0</v>
      </c>
      <c r="S17" s="690">
        <v>0</v>
      </c>
      <c r="T17" s="690">
        <v>0</v>
      </c>
      <c r="U17" s="702">
        <v>0</v>
      </c>
      <c r="V17" s="702">
        <v>0</v>
      </c>
    </row>
    <row r="18" ht="15.75" spans="3:22">
      <c r="C18" s="687" t="s">
        <v>54</v>
      </c>
      <c r="D18" s="688" t="s">
        <v>1024</v>
      </c>
      <c r="E18" s="689">
        <v>0</v>
      </c>
      <c r="F18" s="690">
        <v>0</v>
      </c>
      <c r="G18" s="690">
        <v>0</v>
      </c>
      <c r="H18" s="690">
        <v>0</v>
      </c>
      <c r="I18" s="702">
        <v>0</v>
      </c>
      <c r="J18" s="702">
        <v>0</v>
      </c>
      <c r="K18" s="690">
        <v>250</v>
      </c>
      <c r="L18" s="690">
        <v>250</v>
      </c>
      <c r="M18" s="690">
        <v>249</v>
      </c>
      <c r="N18" s="690">
        <v>250</v>
      </c>
      <c r="O18" s="702">
        <v>1.56</v>
      </c>
      <c r="P18" s="702">
        <v>3.85</v>
      </c>
      <c r="Q18" s="690">
        <v>0</v>
      </c>
      <c r="R18" s="690">
        <v>0</v>
      </c>
      <c r="S18" s="690">
        <v>0</v>
      </c>
      <c r="T18" s="690">
        <v>0</v>
      </c>
      <c r="U18" s="702">
        <v>0</v>
      </c>
      <c r="V18" s="702">
        <v>0</v>
      </c>
    </row>
    <row r="19" ht="15.75" spans="3:22">
      <c r="C19" s="691" t="s">
        <v>55</v>
      </c>
      <c r="D19" s="692" t="s">
        <v>1025</v>
      </c>
      <c r="E19" s="693">
        <v>0</v>
      </c>
      <c r="F19" s="694">
        <v>0</v>
      </c>
      <c r="G19" s="694">
        <v>0</v>
      </c>
      <c r="H19" s="694">
        <v>0</v>
      </c>
      <c r="I19" s="703">
        <v>0</v>
      </c>
      <c r="J19" s="703">
        <v>0</v>
      </c>
      <c r="K19" s="694">
        <v>250</v>
      </c>
      <c r="L19" s="694">
        <v>250</v>
      </c>
      <c r="M19" s="694">
        <v>250</v>
      </c>
      <c r="N19" s="694">
        <v>250</v>
      </c>
      <c r="O19" s="703">
        <v>2.45</v>
      </c>
      <c r="P19" s="703">
        <v>2.51</v>
      </c>
      <c r="Q19" s="694">
        <v>0</v>
      </c>
      <c r="R19" s="694">
        <v>0</v>
      </c>
      <c r="S19" s="694">
        <v>0</v>
      </c>
      <c r="T19" s="694">
        <v>0</v>
      </c>
      <c r="U19" s="703">
        <v>0</v>
      </c>
      <c r="V19" s="703">
        <v>0</v>
      </c>
    </row>
    <row r="20" spans="3:22">
      <c r="C20" s="695" t="s">
        <v>56</v>
      </c>
      <c r="D20" s="692" t="s">
        <v>1026</v>
      </c>
      <c r="E20" s="693">
        <v>0</v>
      </c>
      <c r="F20" s="694">
        <v>0</v>
      </c>
      <c r="G20" s="694">
        <v>0</v>
      </c>
      <c r="H20" s="694">
        <v>0</v>
      </c>
      <c r="I20" s="703">
        <v>0</v>
      </c>
      <c r="J20" s="703">
        <v>0</v>
      </c>
      <c r="K20" s="699">
        <v>50</v>
      </c>
      <c r="L20" s="699">
        <v>50</v>
      </c>
      <c r="M20" s="699">
        <v>50</v>
      </c>
      <c r="N20" s="699">
        <v>50</v>
      </c>
      <c r="O20" s="704">
        <v>5.4</v>
      </c>
      <c r="P20" s="704">
        <v>3.88</v>
      </c>
      <c r="Q20" s="694">
        <v>0</v>
      </c>
      <c r="R20" s="694">
        <v>0</v>
      </c>
      <c r="S20" s="694">
        <v>0</v>
      </c>
      <c r="T20" s="694">
        <v>0</v>
      </c>
      <c r="U20" s="703">
        <v>0</v>
      </c>
      <c r="V20" s="703">
        <v>0</v>
      </c>
    </row>
    <row r="21" ht="15.75" spans="3:22">
      <c r="C21" s="696" t="s">
        <v>57</v>
      </c>
      <c r="D21" s="697" t="s">
        <v>1027</v>
      </c>
      <c r="E21" s="698">
        <v>0</v>
      </c>
      <c r="F21" s="699">
        <v>0</v>
      </c>
      <c r="G21" s="699">
        <v>0</v>
      </c>
      <c r="H21" s="699">
        <v>0</v>
      </c>
      <c r="I21" s="704">
        <v>0</v>
      </c>
      <c r="J21" s="704">
        <v>0</v>
      </c>
      <c r="K21" s="699">
        <v>250</v>
      </c>
      <c r="L21" s="699">
        <v>50</v>
      </c>
      <c r="M21" s="699">
        <v>50</v>
      </c>
      <c r="N21" s="699">
        <v>50</v>
      </c>
      <c r="O21" s="704">
        <v>1.81</v>
      </c>
      <c r="P21" s="704">
        <v>5.6</v>
      </c>
      <c r="Q21" s="699">
        <v>0</v>
      </c>
      <c r="R21" s="699">
        <v>0</v>
      </c>
      <c r="S21" s="699">
        <v>0</v>
      </c>
      <c r="T21" s="699">
        <v>0</v>
      </c>
      <c r="U21" s="704">
        <v>0</v>
      </c>
      <c r="V21" s="704">
        <v>0</v>
      </c>
    </row>
    <row r="24" ht="15.75" spans="15:26">
      <c r="O24" s="705" t="s">
        <v>239</v>
      </c>
      <c r="P24" s="706"/>
      <c r="Q24" s="706"/>
      <c r="R24" s="706"/>
      <c r="S24" s="706"/>
      <c r="T24" s="706"/>
      <c r="U24" s="706"/>
      <c r="V24" s="706"/>
      <c r="W24" s="706"/>
      <c r="X24" s="706"/>
      <c r="Y24" s="706"/>
      <c r="Z24" s="706"/>
    </row>
  </sheetData>
  <mergeCells count="16">
    <mergeCell ref="J2:O2"/>
    <mergeCell ref="E6:J6"/>
    <mergeCell ref="K6:P6"/>
    <mergeCell ref="Q6:V6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O24:Z24"/>
    <mergeCell ref="C6:C9"/>
    <mergeCell ref="D6:D9"/>
  </mergeCells>
  <pageMargins left="0.25" right="0.25" top="0.75" bottom="0.75" header="0.3" footer="0.3"/>
  <pageSetup paperSize="1" scale="5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45"/>
  <sheetViews>
    <sheetView view="pageBreakPreview" zoomScale="60" zoomScaleNormal="95" workbookViewId="0">
      <selection activeCell="R45" sqref="R45:T45"/>
    </sheetView>
  </sheetViews>
  <sheetFormatPr defaultColWidth="9.14285714285714" defaultRowHeight="12"/>
  <cols>
    <col min="1" max="1" width="58" style="579" customWidth="1"/>
    <col min="2" max="3" width="13.2857142857143" style="579" customWidth="1"/>
    <col min="4" max="4" width="12.7142857142857" style="579" customWidth="1"/>
    <col min="5" max="5" width="13.2857142857143" style="579" customWidth="1"/>
    <col min="6" max="6" width="12.7142857142857" style="579" customWidth="1"/>
    <col min="7" max="26" width="13.2857142857143" style="579" customWidth="1"/>
    <col min="27" max="28" width="12.7142857142857" style="579" customWidth="1"/>
    <col min="29" max="29" width="12.2857142857143" style="579" customWidth="1"/>
    <col min="30" max="30" width="56.2857142857143" style="579" customWidth="1"/>
    <col min="31" max="31" width="12.7142857142857" style="579" customWidth="1"/>
    <col min="32" max="36" width="13.2857142857143" style="579" customWidth="1"/>
    <col min="37" max="37" width="13.5714285714286" style="579" customWidth="1"/>
    <col min="38" max="38" width="14.8571428571429" style="579" customWidth="1"/>
    <col min="39" max="43" width="14.4285714285714" style="579" customWidth="1"/>
    <col min="44" max="44" width="13.5714285714286" style="579" customWidth="1"/>
    <col min="45" max="45" width="13.7142857142857" style="579" customWidth="1"/>
    <col min="46" max="16384" width="9.14285714285714" style="579"/>
  </cols>
  <sheetData>
    <row r="1" ht="26.25" spans="1:33">
      <c r="A1" s="580" t="s">
        <v>1028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</row>
    <row r="2" ht="15.75" spans="1:27">
      <c r="A2" s="581" t="s">
        <v>1029</v>
      </c>
      <c r="B2" s="582" t="s">
        <v>335</v>
      </c>
      <c r="C2" s="583"/>
      <c r="D2" s="582" t="s">
        <v>336</v>
      </c>
      <c r="E2" s="583"/>
      <c r="F2" s="582" t="s">
        <v>337</v>
      </c>
      <c r="G2" s="584"/>
      <c r="H2" s="585" t="s">
        <v>338</v>
      </c>
      <c r="I2" s="585"/>
      <c r="J2" s="630" t="s">
        <v>339</v>
      </c>
      <c r="K2" s="631"/>
      <c r="L2" s="630" t="s">
        <v>340</v>
      </c>
      <c r="M2" s="631"/>
      <c r="N2" s="630" t="s">
        <v>341</v>
      </c>
      <c r="O2" s="631"/>
      <c r="P2" s="630" t="s">
        <v>342</v>
      </c>
      <c r="Q2" s="631"/>
      <c r="R2" s="585" t="s">
        <v>343</v>
      </c>
      <c r="S2" s="585"/>
      <c r="T2" s="585" t="s">
        <v>344</v>
      </c>
      <c r="U2" s="585"/>
      <c r="V2" s="630" t="s">
        <v>345</v>
      </c>
      <c r="W2" s="631"/>
      <c r="X2" s="630" t="s">
        <v>346</v>
      </c>
      <c r="Y2" s="631"/>
      <c r="Z2" s="648" t="s">
        <v>1030</v>
      </c>
      <c r="AA2" s="649"/>
    </row>
    <row r="3" ht="96" customHeight="1" spans="1:27">
      <c r="A3" s="586"/>
      <c r="B3" s="587" t="s">
        <v>1031</v>
      </c>
      <c r="C3" s="588" t="s">
        <v>1032</v>
      </c>
      <c r="D3" s="587" t="s">
        <v>1031</v>
      </c>
      <c r="E3" s="588" t="s">
        <v>1032</v>
      </c>
      <c r="F3" s="587" t="s">
        <v>1031</v>
      </c>
      <c r="G3" s="588" t="s">
        <v>1032</v>
      </c>
      <c r="H3" s="589" t="s">
        <v>1031</v>
      </c>
      <c r="I3" s="617" t="s">
        <v>1032</v>
      </c>
      <c r="J3" s="589" t="s">
        <v>1031</v>
      </c>
      <c r="K3" s="617" t="s">
        <v>1032</v>
      </c>
      <c r="L3" s="589" t="s">
        <v>1031</v>
      </c>
      <c r="M3" s="617" t="s">
        <v>1032</v>
      </c>
      <c r="N3" s="589" t="s">
        <v>1031</v>
      </c>
      <c r="O3" s="617" t="s">
        <v>1032</v>
      </c>
      <c r="P3" s="589" t="s">
        <v>1031</v>
      </c>
      <c r="Q3" s="617" t="s">
        <v>1032</v>
      </c>
      <c r="R3" s="589" t="s">
        <v>1031</v>
      </c>
      <c r="S3" s="617" t="s">
        <v>1032</v>
      </c>
      <c r="T3" s="589" t="s">
        <v>1031</v>
      </c>
      <c r="U3" s="617" t="s">
        <v>1032</v>
      </c>
      <c r="V3" s="589" t="s">
        <v>1031</v>
      </c>
      <c r="W3" s="617" t="s">
        <v>1032</v>
      </c>
      <c r="X3" s="589" t="s">
        <v>1031</v>
      </c>
      <c r="Y3" s="617" t="s">
        <v>1032</v>
      </c>
      <c r="Z3" s="650" t="s">
        <v>1031</v>
      </c>
      <c r="AA3" s="651" t="s">
        <v>1032</v>
      </c>
    </row>
    <row r="4" ht="41.25" customHeight="1" spans="1:30">
      <c r="A4" s="586"/>
      <c r="B4" s="590"/>
      <c r="C4" s="591"/>
      <c r="D4" s="590"/>
      <c r="E4" s="591"/>
      <c r="F4" s="590"/>
      <c r="G4" s="591"/>
      <c r="H4" s="590"/>
      <c r="I4" s="591"/>
      <c r="J4" s="590"/>
      <c r="K4" s="591"/>
      <c r="L4" s="590"/>
      <c r="M4" s="591"/>
      <c r="N4" s="590"/>
      <c r="O4" s="591"/>
      <c r="P4" s="590"/>
      <c r="Q4" s="591"/>
      <c r="R4" s="589"/>
      <c r="S4" s="617"/>
      <c r="T4" s="589"/>
      <c r="U4" s="617"/>
      <c r="V4" s="589"/>
      <c r="W4" s="617"/>
      <c r="X4" s="589"/>
      <c r="Y4" s="617"/>
      <c r="Z4" s="652"/>
      <c r="AA4" s="653"/>
      <c r="AD4" s="654"/>
    </row>
    <row r="5" ht="15.75" spans="1:31">
      <c r="A5" s="592" t="s">
        <v>1033</v>
      </c>
      <c r="B5" s="593"/>
      <c r="C5" s="594"/>
      <c r="D5" s="593"/>
      <c r="E5" s="594"/>
      <c r="F5" s="593"/>
      <c r="G5" s="594"/>
      <c r="H5" s="593"/>
      <c r="I5" s="594"/>
      <c r="J5" s="593"/>
      <c r="K5" s="594"/>
      <c r="L5" s="593"/>
      <c r="M5" s="594"/>
      <c r="N5" s="598">
        <v>6.78</v>
      </c>
      <c r="O5" s="603">
        <v>11.515</v>
      </c>
      <c r="P5" s="598">
        <v>286.438</v>
      </c>
      <c r="Q5" s="603">
        <v>286.801</v>
      </c>
      <c r="R5" s="598">
        <v>405.21259789</v>
      </c>
      <c r="S5" s="603">
        <v>848.05925091</v>
      </c>
      <c r="T5" s="598">
        <v>535.87936783</v>
      </c>
      <c r="U5" s="603">
        <v>446.22908353</v>
      </c>
      <c r="V5" s="598">
        <v>433.83992636</v>
      </c>
      <c r="W5" s="603">
        <v>361.13112779</v>
      </c>
      <c r="X5" s="598">
        <v>296.04913923</v>
      </c>
      <c r="Y5" s="603">
        <v>620.920484699999</v>
      </c>
      <c r="Z5" s="655">
        <v>1964.19903131</v>
      </c>
      <c r="AA5" s="656">
        <v>2574.65594693</v>
      </c>
      <c r="AE5" s="657"/>
    </row>
    <row r="6" ht="15.75" spans="1:31">
      <c r="A6" s="595" t="s">
        <v>1034</v>
      </c>
      <c r="B6" s="596"/>
      <c r="C6" s="597"/>
      <c r="D6" s="596"/>
      <c r="E6" s="597"/>
      <c r="F6" s="596"/>
      <c r="G6" s="597"/>
      <c r="H6" s="598">
        <v>4.69</v>
      </c>
      <c r="I6" s="603">
        <v>56.78</v>
      </c>
      <c r="J6" s="598">
        <v>56.90567</v>
      </c>
      <c r="K6" s="603">
        <v>137.22551</v>
      </c>
      <c r="L6" s="598">
        <v>97.20402</v>
      </c>
      <c r="M6" s="603">
        <v>173.46384</v>
      </c>
      <c r="N6" s="598">
        <v>85.1429599999999</v>
      </c>
      <c r="O6" s="603">
        <v>139.79532</v>
      </c>
      <c r="P6" s="598">
        <v>59.46329</v>
      </c>
      <c r="Q6" s="603">
        <v>119.4123</v>
      </c>
      <c r="R6" s="598">
        <v>111.30991</v>
      </c>
      <c r="S6" s="603">
        <v>153.81353</v>
      </c>
      <c r="T6" s="598">
        <v>133.47111</v>
      </c>
      <c r="U6" s="603">
        <v>115.87086</v>
      </c>
      <c r="V6" s="598">
        <v>171.08157</v>
      </c>
      <c r="W6" s="603">
        <v>136.53386</v>
      </c>
      <c r="X6" s="598">
        <v>108.07743</v>
      </c>
      <c r="Y6" s="603">
        <v>86.60818</v>
      </c>
      <c r="Z6" s="658">
        <v>827.34596</v>
      </c>
      <c r="AA6" s="659">
        <v>1119.5034</v>
      </c>
      <c r="AD6" s="657"/>
      <c r="AE6" s="657"/>
    </row>
    <row r="7" ht="15.75" spans="1:31">
      <c r="A7" s="599" t="s">
        <v>1035</v>
      </c>
      <c r="B7" s="600"/>
      <c r="C7" s="601"/>
      <c r="D7" s="600"/>
      <c r="E7" s="601"/>
      <c r="F7" s="600"/>
      <c r="G7" s="601"/>
      <c r="H7" s="602"/>
      <c r="I7" s="608"/>
      <c r="J7" s="602"/>
      <c r="K7" s="608"/>
      <c r="L7" s="602"/>
      <c r="M7" s="608"/>
      <c r="N7" s="602"/>
      <c r="O7" s="608"/>
      <c r="P7" s="602"/>
      <c r="Q7" s="608"/>
      <c r="R7" s="602"/>
      <c r="S7" s="608"/>
      <c r="T7" s="602"/>
      <c r="U7" s="608"/>
      <c r="V7" s="602">
        <v>1.38</v>
      </c>
      <c r="W7" s="608"/>
      <c r="X7" s="602"/>
      <c r="Y7" s="608"/>
      <c r="Z7" s="658">
        <v>1.38</v>
      </c>
      <c r="AA7" s="659">
        <v>0</v>
      </c>
      <c r="AD7" s="657"/>
      <c r="AE7" s="657"/>
    </row>
    <row r="8" ht="15.75" spans="1:31">
      <c r="A8" s="595" t="s">
        <v>1036</v>
      </c>
      <c r="B8" s="598">
        <v>67.47</v>
      </c>
      <c r="C8" s="603">
        <v>111.4</v>
      </c>
      <c r="D8" s="598">
        <v>159.06</v>
      </c>
      <c r="E8" s="603">
        <v>48.22</v>
      </c>
      <c r="F8" s="598">
        <v>139.19</v>
      </c>
      <c r="G8" s="603">
        <v>91.26</v>
      </c>
      <c r="H8" s="598">
        <v>96.81</v>
      </c>
      <c r="I8" s="603">
        <v>150.53</v>
      </c>
      <c r="J8" s="598">
        <v>80.465</v>
      </c>
      <c r="K8" s="603">
        <v>242.483</v>
      </c>
      <c r="L8" s="598">
        <v>150.103</v>
      </c>
      <c r="M8" s="603">
        <v>34.2700000000001</v>
      </c>
      <c r="N8" s="598">
        <v>105.868</v>
      </c>
      <c r="O8" s="603">
        <v>16.576</v>
      </c>
      <c r="P8" s="598">
        <v>104.479</v>
      </c>
      <c r="Q8" s="603">
        <v>14.381</v>
      </c>
      <c r="R8" s="598">
        <v>135.84646089</v>
      </c>
      <c r="S8" s="603">
        <v>219.20360378</v>
      </c>
      <c r="T8" s="598">
        <v>192.44776687</v>
      </c>
      <c r="U8" s="603">
        <v>185.80760969</v>
      </c>
      <c r="V8" s="598">
        <v>135.93957236</v>
      </c>
      <c r="W8" s="603">
        <v>113.28617058</v>
      </c>
      <c r="X8" s="598">
        <v>218.29251321</v>
      </c>
      <c r="Y8" s="603">
        <v>125.83901428</v>
      </c>
      <c r="Z8" s="658">
        <v>1585.97131333</v>
      </c>
      <c r="AA8" s="659">
        <v>1353.25639833</v>
      </c>
      <c r="AE8" s="657"/>
    </row>
    <row r="9" ht="15.75" spans="1:31">
      <c r="A9" s="604" t="s">
        <v>1037</v>
      </c>
      <c r="B9" s="605">
        <v>13.7</v>
      </c>
      <c r="C9" s="606">
        <v>69.5</v>
      </c>
      <c r="D9" s="605">
        <v>3.7</v>
      </c>
      <c r="E9" s="606">
        <v>2.4</v>
      </c>
      <c r="F9" s="605">
        <v>13.25</v>
      </c>
      <c r="G9" s="606">
        <v>14.39</v>
      </c>
      <c r="H9" s="605">
        <v>6.75</v>
      </c>
      <c r="I9" s="606">
        <v>6.63</v>
      </c>
      <c r="J9" s="605">
        <v>9.46</v>
      </c>
      <c r="K9" s="606">
        <v>29.58</v>
      </c>
      <c r="L9" s="605">
        <v>8.63</v>
      </c>
      <c r="M9" s="606">
        <v>8.14</v>
      </c>
      <c r="N9" s="605">
        <v>10.63</v>
      </c>
      <c r="O9" s="606">
        <v>10.38</v>
      </c>
      <c r="P9" s="605">
        <v>17.46</v>
      </c>
      <c r="Q9" s="606">
        <v>18.5</v>
      </c>
      <c r="R9" s="605">
        <v>11.69</v>
      </c>
      <c r="S9" s="606">
        <v>9.93</v>
      </c>
      <c r="T9" s="605">
        <v>34.18</v>
      </c>
      <c r="U9" s="606">
        <v>10.82</v>
      </c>
      <c r="V9" s="605">
        <v>93.38</v>
      </c>
      <c r="W9" s="606">
        <v>4.65</v>
      </c>
      <c r="X9" s="605">
        <v>13.38</v>
      </c>
      <c r="Y9" s="606">
        <v>15.06</v>
      </c>
      <c r="Z9" s="658">
        <v>236.21</v>
      </c>
      <c r="AA9" s="659">
        <v>199.98</v>
      </c>
      <c r="AE9" s="657"/>
    </row>
    <row r="10" ht="15.75" spans="1:31">
      <c r="A10" s="607" t="s">
        <v>1038</v>
      </c>
      <c r="B10" s="598">
        <v>230.29</v>
      </c>
      <c r="C10" s="603">
        <v>69.04</v>
      </c>
      <c r="D10" s="598">
        <v>192.73</v>
      </c>
      <c r="E10" s="603">
        <v>48.92</v>
      </c>
      <c r="F10" s="598">
        <v>64.5</v>
      </c>
      <c r="G10" s="603">
        <v>42.35</v>
      </c>
      <c r="H10" s="598">
        <v>139.27</v>
      </c>
      <c r="I10" s="603">
        <v>47.47</v>
      </c>
      <c r="J10" s="598">
        <v>160.24575152</v>
      </c>
      <c r="K10" s="603">
        <v>32.5783170999999</v>
      </c>
      <c r="L10" s="598">
        <v>44.5266040299999</v>
      </c>
      <c r="M10" s="603">
        <v>28.4573570600001</v>
      </c>
      <c r="N10" s="598">
        <v>32.7258103599999</v>
      </c>
      <c r="O10" s="603">
        <v>26.51851147</v>
      </c>
      <c r="P10" s="598">
        <v>54.6978087599999</v>
      </c>
      <c r="Q10" s="603">
        <v>23.09548165</v>
      </c>
      <c r="R10" s="598">
        <v>50.03893384</v>
      </c>
      <c r="S10" s="603">
        <v>36.5866254700001</v>
      </c>
      <c r="T10" s="598">
        <v>19.51047116</v>
      </c>
      <c r="U10" s="603">
        <v>38.8385604933333</v>
      </c>
      <c r="V10" s="598">
        <v>14.34895337</v>
      </c>
      <c r="W10" s="603">
        <v>45.6572445300001</v>
      </c>
      <c r="X10" s="598">
        <v>14.3964077599999</v>
      </c>
      <c r="Y10" s="603">
        <v>32.92102076</v>
      </c>
      <c r="Z10" s="660">
        <v>1017.2807408</v>
      </c>
      <c r="AA10" s="661">
        <v>472.433118533333</v>
      </c>
      <c r="AE10" s="657"/>
    </row>
    <row r="11" ht="15.75" spans="1:31">
      <c r="A11" s="604" t="s">
        <v>1039</v>
      </c>
      <c r="B11" s="605"/>
      <c r="C11" s="606"/>
      <c r="D11" s="605"/>
      <c r="E11" s="606"/>
      <c r="F11" s="605"/>
      <c r="G11" s="606"/>
      <c r="H11" s="605"/>
      <c r="I11" s="606"/>
      <c r="J11" s="605"/>
      <c r="K11" s="606"/>
      <c r="L11" s="605"/>
      <c r="M11" s="606"/>
      <c r="N11" s="605"/>
      <c r="O11" s="606"/>
      <c r="P11" s="605">
        <v>540</v>
      </c>
      <c r="Q11" s="606"/>
      <c r="R11" s="605"/>
      <c r="S11" s="606"/>
      <c r="T11" s="605"/>
      <c r="U11" s="606"/>
      <c r="V11" s="605"/>
      <c r="W11" s="606"/>
      <c r="X11" s="605"/>
      <c r="Y11" s="606"/>
      <c r="Z11" s="658">
        <v>540</v>
      </c>
      <c r="AA11" s="659">
        <v>0</v>
      </c>
      <c r="AE11" s="657"/>
    </row>
    <row r="12" ht="15.75" spans="1:34">
      <c r="A12" s="595" t="s">
        <v>1040</v>
      </c>
      <c r="B12" s="598">
        <v>3.26</v>
      </c>
      <c r="C12" s="603">
        <v>100.15</v>
      </c>
      <c r="D12" s="598">
        <v>6.42</v>
      </c>
      <c r="E12" s="603">
        <v>97.12</v>
      </c>
      <c r="F12" s="598">
        <v>21.44</v>
      </c>
      <c r="G12" s="603">
        <v>353.25</v>
      </c>
      <c r="H12" s="598">
        <v>21.95</v>
      </c>
      <c r="I12" s="603">
        <v>181.46</v>
      </c>
      <c r="J12" s="598">
        <v>44.429</v>
      </c>
      <c r="K12" s="603">
        <v>145.491</v>
      </c>
      <c r="L12" s="598">
        <v>33.989</v>
      </c>
      <c r="M12" s="603">
        <v>47.115</v>
      </c>
      <c r="N12" s="598">
        <v>9.821</v>
      </c>
      <c r="O12" s="603">
        <v>49.867</v>
      </c>
      <c r="P12" s="598">
        <v>0.197</v>
      </c>
      <c r="Q12" s="603">
        <v>4.83399999999999</v>
      </c>
      <c r="R12" s="598">
        <v>9.99242156</v>
      </c>
      <c r="S12" s="603">
        <v>87.58298719</v>
      </c>
      <c r="T12" s="598">
        <v>28.72134014</v>
      </c>
      <c r="U12" s="603">
        <v>77.3482676999999</v>
      </c>
      <c r="V12" s="598">
        <v>21.4964992</v>
      </c>
      <c r="W12" s="603">
        <v>48.07313778</v>
      </c>
      <c r="X12" s="598">
        <v>14.99208311</v>
      </c>
      <c r="Y12" s="603">
        <v>49.7229310500001</v>
      </c>
      <c r="Z12" s="658">
        <v>216.70834401</v>
      </c>
      <c r="AA12" s="659">
        <v>1242.01432372</v>
      </c>
      <c r="AE12" s="654"/>
      <c r="AF12" s="654"/>
      <c r="AG12" s="654"/>
      <c r="AH12" s="654"/>
    </row>
    <row r="13" ht="15.75" spans="1:34">
      <c r="A13" s="604" t="s">
        <v>1041</v>
      </c>
      <c r="B13" s="605"/>
      <c r="C13" s="606"/>
      <c r="D13" s="605"/>
      <c r="E13" s="606"/>
      <c r="F13" s="605">
        <v>0.7</v>
      </c>
      <c r="G13" s="606"/>
      <c r="H13" s="605"/>
      <c r="I13" s="606"/>
      <c r="J13" s="605"/>
      <c r="K13" s="606"/>
      <c r="L13" s="605"/>
      <c r="M13" s="606"/>
      <c r="N13" s="605"/>
      <c r="O13" s="606"/>
      <c r="P13" s="605"/>
      <c r="Q13" s="606"/>
      <c r="R13" s="605"/>
      <c r="S13" s="606"/>
      <c r="T13" s="605"/>
      <c r="U13" s="606"/>
      <c r="V13" s="605"/>
      <c r="W13" s="606"/>
      <c r="X13" s="605"/>
      <c r="Y13" s="606"/>
      <c r="Z13" s="658">
        <v>0.7</v>
      </c>
      <c r="AA13" s="659">
        <v>0</v>
      </c>
      <c r="AE13" s="654"/>
      <c r="AF13" s="654"/>
      <c r="AG13" s="654"/>
      <c r="AH13" s="654"/>
    </row>
    <row r="14" ht="15.75" spans="1:34">
      <c r="A14" s="604" t="s">
        <v>1042</v>
      </c>
      <c r="B14" s="605"/>
      <c r="C14" s="606"/>
      <c r="D14" s="605"/>
      <c r="E14" s="606"/>
      <c r="F14" s="605"/>
      <c r="G14" s="606"/>
      <c r="H14" s="605"/>
      <c r="I14" s="606"/>
      <c r="J14" s="605"/>
      <c r="K14" s="606"/>
      <c r="L14" s="605"/>
      <c r="M14" s="606"/>
      <c r="N14" s="605"/>
      <c r="O14" s="606"/>
      <c r="P14" s="605"/>
      <c r="Q14" s="606"/>
      <c r="R14" s="605"/>
      <c r="S14" s="606"/>
      <c r="T14" s="605"/>
      <c r="U14" s="606"/>
      <c r="V14" s="605"/>
      <c r="W14" s="606"/>
      <c r="X14" s="605">
        <v>0.15</v>
      </c>
      <c r="Y14" s="606">
        <v>1.35</v>
      </c>
      <c r="Z14" s="658">
        <v>0.15</v>
      </c>
      <c r="AA14" s="659">
        <v>1.35</v>
      </c>
      <c r="AE14" s="654"/>
      <c r="AF14" s="654"/>
      <c r="AG14" s="654"/>
      <c r="AH14" s="654"/>
    </row>
    <row r="15" ht="15.75" spans="1:34">
      <c r="A15" s="595" t="s">
        <v>1043</v>
      </c>
      <c r="B15" s="598">
        <v>1144.28</v>
      </c>
      <c r="C15" s="603">
        <v>302.65</v>
      </c>
      <c r="D15" s="598">
        <v>1003.29</v>
      </c>
      <c r="E15" s="603">
        <v>217.03</v>
      </c>
      <c r="F15" s="598">
        <v>266.46</v>
      </c>
      <c r="G15" s="603">
        <v>287.98</v>
      </c>
      <c r="H15" s="598">
        <v>779.56</v>
      </c>
      <c r="I15" s="603">
        <v>456.77</v>
      </c>
      <c r="J15" s="598">
        <v>728.597520000001</v>
      </c>
      <c r="K15" s="603">
        <v>267.76438</v>
      </c>
      <c r="L15" s="598">
        <v>906.55546</v>
      </c>
      <c r="M15" s="603">
        <v>439.22682</v>
      </c>
      <c r="N15" s="598">
        <v>509.15754</v>
      </c>
      <c r="O15" s="603">
        <v>440.54488</v>
      </c>
      <c r="P15" s="598">
        <v>641.764759999999</v>
      </c>
      <c r="Q15" s="603">
        <v>449.9967</v>
      </c>
      <c r="R15" s="598">
        <v>241.21788803</v>
      </c>
      <c r="S15" s="603">
        <v>333.65749132</v>
      </c>
      <c r="T15" s="598">
        <v>761.30488225</v>
      </c>
      <c r="U15" s="603">
        <v>459.89800563</v>
      </c>
      <c r="V15" s="598">
        <v>901.19606345</v>
      </c>
      <c r="W15" s="603">
        <v>308.62778017</v>
      </c>
      <c r="X15" s="598">
        <v>667.98873297</v>
      </c>
      <c r="Y15" s="603">
        <v>471.71142323</v>
      </c>
      <c r="Z15" s="658">
        <v>8551.3728467</v>
      </c>
      <c r="AA15" s="659">
        <v>4435.85748035</v>
      </c>
      <c r="AD15" s="647"/>
      <c r="AE15" s="654"/>
      <c r="AF15" s="654"/>
      <c r="AG15" s="654"/>
      <c r="AH15" s="654"/>
    </row>
    <row r="16" ht="15.75" spans="1:34">
      <c r="A16" s="595" t="s">
        <v>1044</v>
      </c>
      <c r="B16" s="598"/>
      <c r="C16" s="603"/>
      <c r="D16" s="598"/>
      <c r="E16" s="603"/>
      <c r="F16" s="598"/>
      <c r="G16" s="603"/>
      <c r="H16" s="598"/>
      <c r="I16" s="603"/>
      <c r="J16" s="598"/>
      <c r="K16" s="603"/>
      <c r="L16" s="598"/>
      <c r="M16" s="603"/>
      <c r="N16" s="598"/>
      <c r="O16" s="603"/>
      <c r="P16" s="598"/>
      <c r="Q16" s="603"/>
      <c r="R16" s="598"/>
      <c r="S16" s="603"/>
      <c r="T16" s="598"/>
      <c r="U16" s="603"/>
      <c r="V16" s="598"/>
      <c r="W16" s="603"/>
      <c r="X16" s="598">
        <v>58.00636922</v>
      </c>
      <c r="Y16" s="603">
        <v>15.22117694</v>
      </c>
      <c r="Z16" s="658">
        <v>58.00636922</v>
      </c>
      <c r="AA16" s="659">
        <v>15.22117694</v>
      </c>
      <c r="AE16" s="654"/>
      <c r="AF16" s="654"/>
      <c r="AG16" s="654"/>
      <c r="AH16" s="654"/>
    </row>
    <row r="17" ht="15.75" spans="1:34">
      <c r="A17" s="599" t="s">
        <v>1045</v>
      </c>
      <c r="B17" s="602"/>
      <c r="C17" s="608"/>
      <c r="D17" s="602"/>
      <c r="E17" s="608"/>
      <c r="F17" s="602"/>
      <c r="G17" s="608"/>
      <c r="H17" s="602"/>
      <c r="I17" s="608"/>
      <c r="J17" s="602"/>
      <c r="K17" s="608"/>
      <c r="L17" s="602"/>
      <c r="M17" s="608"/>
      <c r="N17" s="602"/>
      <c r="O17" s="608"/>
      <c r="P17" s="602"/>
      <c r="Q17" s="608"/>
      <c r="R17" s="602"/>
      <c r="S17" s="608"/>
      <c r="T17" s="602"/>
      <c r="U17" s="608"/>
      <c r="V17" s="602">
        <v>268</v>
      </c>
      <c r="W17" s="608"/>
      <c r="X17" s="602"/>
      <c r="Y17" s="608"/>
      <c r="Z17" s="658">
        <v>268</v>
      </c>
      <c r="AA17" s="659">
        <v>0</v>
      </c>
      <c r="AE17" s="654"/>
      <c r="AF17" s="654"/>
      <c r="AG17" s="654"/>
      <c r="AH17" s="654"/>
    </row>
    <row r="18" ht="15.75" spans="1:34">
      <c r="A18" s="595" t="s">
        <v>1046</v>
      </c>
      <c r="B18" s="598">
        <v>186.44</v>
      </c>
      <c r="C18" s="603">
        <v>145.08</v>
      </c>
      <c r="D18" s="598">
        <v>192.31</v>
      </c>
      <c r="E18" s="603">
        <v>187.24</v>
      </c>
      <c r="F18" s="598">
        <v>408.51</v>
      </c>
      <c r="G18" s="603">
        <v>212.27</v>
      </c>
      <c r="H18" s="598">
        <v>568.97</v>
      </c>
      <c r="I18" s="603">
        <v>176.37</v>
      </c>
      <c r="J18" s="598">
        <v>520.36972</v>
      </c>
      <c r="K18" s="603">
        <v>208.90886</v>
      </c>
      <c r="L18" s="598">
        <v>857.379700000001</v>
      </c>
      <c r="M18" s="603">
        <v>90.07532</v>
      </c>
      <c r="N18" s="598">
        <v>811.65892</v>
      </c>
      <c r="O18" s="603">
        <v>220.9307</v>
      </c>
      <c r="P18" s="598">
        <v>455.41756</v>
      </c>
      <c r="Q18" s="603">
        <v>156.624</v>
      </c>
      <c r="R18" s="598">
        <v>612.3911</v>
      </c>
      <c r="S18" s="603">
        <v>271.92818</v>
      </c>
      <c r="T18" s="598">
        <v>463.6929</v>
      </c>
      <c r="U18" s="603">
        <v>159.96072</v>
      </c>
      <c r="V18" s="598">
        <v>487.348</v>
      </c>
      <c r="W18" s="603">
        <v>104.5787</v>
      </c>
      <c r="X18" s="598">
        <v>306.98504</v>
      </c>
      <c r="Y18" s="603">
        <v>94.5876</v>
      </c>
      <c r="Z18" s="658">
        <v>5871.47294</v>
      </c>
      <c r="AA18" s="659">
        <v>2028.55408</v>
      </c>
      <c r="AE18" s="654"/>
      <c r="AF18" s="654"/>
      <c r="AG18" s="654"/>
      <c r="AH18" s="654"/>
    </row>
    <row r="19" ht="15.75" spans="1:34">
      <c r="A19" s="595" t="s">
        <v>1047</v>
      </c>
      <c r="B19" s="598">
        <v>999.11</v>
      </c>
      <c r="C19" s="603">
        <v>196.7</v>
      </c>
      <c r="D19" s="598">
        <v>773.5</v>
      </c>
      <c r="E19" s="603">
        <v>71.7</v>
      </c>
      <c r="F19" s="598">
        <v>687.22</v>
      </c>
      <c r="G19" s="603">
        <v>222.08</v>
      </c>
      <c r="H19" s="598">
        <v>857.31</v>
      </c>
      <c r="I19" s="603">
        <v>328.1</v>
      </c>
      <c r="J19" s="598">
        <v>1316.7221</v>
      </c>
      <c r="K19" s="603">
        <v>359.03038</v>
      </c>
      <c r="L19" s="598">
        <v>2270.36246</v>
      </c>
      <c r="M19" s="603">
        <v>210.75288</v>
      </c>
      <c r="N19" s="598">
        <v>1086.6467</v>
      </c>
      <c r="O19" s="603">
        <v>559.4582</v>
      </c>
      <c r="P19" s="598">
        <v>657.76558</v>
      </c>
      <c r="Q19" s="603">
        <v>314.06906</v>
      </c>
      <c r="R19" s="598">
        <v>1507.49122029</v>
      </c>
      <c r="S19" s="603">
        <v>194.92970772</v>
      </c>
      <c r="T19" s="598">
        <v>916.036246180001</v>
      </c>
      <c r="U19" s="603">
        <v>140.76933539</v>
      </c>
      <c r="V19" s="598">
        <v>419.11685779</v>
      </c>
      <c r="W19" s="603">
        <v>89.58816714</v>
      </c>
      <c r="X19" s="598">
        <v>394.50022586</v>
      </c>
      <c r="Y19" s="603">
        <v>127.82633242</v>
      </c>
      <c r="Z19" s="658">
        <v>11885.78139012</v>
      </c>
      <c r="AA19" s="659">
        <v>2815.00406267</v>
      </c>
      <c r="AE19" s="654"/>
      <c r="AF19" s="654"/>
      <c r="AG19" s="654"/>
      <c r="AH19" s="654"/>
    </row>
    <row r="20" ht="15.75" spans="1:32">
      <c r="A20" s="604" t="s">
        <v>1048</v>
      </c>
      <c r="B20" s="605">
        <v>6</v>
      </c>
      <c r="C20" s="606">
        <v>0</v>
      </c>
      <c r="D20" s="605"/>
      <c r="E20" s="606"/>
      <c r="F20" s="605"/>
      <c r="G20" s="606"/>
      <c r="H20" s="605"/>
      <c r="I20" s="606"/>
      <c r="J20" s="605"/>
      <c r="K20" s="606"/>
      <c r="L20" s="605"/>
      <c r="M20" s="606"/>
      <c r="N20" s="605"/>
      <c r="O20" s="606"/>
      <c r="P20" s="605">
        <v>2</v>
      </c>
      <c r="Q20" s="606"/>
      <c r="R20" s="605"/>
      <c r="S20" s="606"/>
      <c r="T20" s="605"/>
      <c r="U20" s="606"/>
      <c r="V20" s="605">
        <v>2</v>
      </c>
      <c r="W20" s="606"/>
      <c r="X20" s="605"/>
      <c r="Y20" s="606"/>
      <c r="Z20" s="658">
        <v>10</v>
      </c>
      <c r="AA20" s="659">
        <v>0</v>
      </c>
      <c r="AE20" s="657"/>
      <c r="AF20" s="654"/>
    </row>
    <row r="21" ht="15.75" spans="1:32">
      <c r="A21" s="595" t="s">
        <v>1049</v>
      </c>
      <c r="B21" s="598">
        <v>6223.41</v>
      </c>
      <c r="C21" s="603">
        <v>30229.92</v>
      </c>
      <c r="D21" s="598">
        <v>2902.18</v>
      </c>
      <c r="E21" s="603">
        <v>22412.92</v>
      </c>
      <c r="F21" s="598">
        <v>6805.11</v>
      </c>
      <c r="G21" s="603">
        <v>21126.72</v>
      </c>
      <c r="H21" s="598">
        <v>6158.18</v>
      </c>
      <c r="I21" s="603">
        <v>16905.11</v>
      </c>
      <c r="J21" s="598">
        <v>3286.15</v>
      </c>
      <c r="K21" s="603">
        <v>16476.48307</v>
      </c>
      <c r="L21" s="598">
        <v>5851.46645888888</v>
      </c>
      <c r="M21" s="603">
        <v>16406.4894888889</v>
      </c>
      <c r="N21" s="598">
        <v>3929.186134</v>
      </c>
      <c r="O21" s="603">
        <v>16504.542788</v>
      </c>
      <c r="P21" s="598">
        <v>4471.049995</v>
      </c>
      <c r="Q21" s="603">
        <v>15180.4867606</v>
      </c>
      <c r="R21" s="598">
        <v>5327.28543537</v>
      </c>
      <c r="S21" s="603">
        <v>16979.298767</v>
      </c>
      <c r="T21" s="598">
        <v>4281.08008464389</v>
      </c>
      <c r="U21" s="603">
        <v>12965.4434433798</v>
      </c>
      <c r="V21" s="598">
        <v>7398.33263189</v>
      </c>
      <c r="W21" s="603">
        <v>16841.50454082</v>
      </c>
      <c r="X21" s="598">
        <v>6625.60911184</v>
      </c>
      <c r="Y21" s="603">
        <v>29183.39336537</v>
      </c>
      <c r="Z21" s="658">
        <v>63259.0398516328</v>
      </c>
      <c r="AA21" s="659">
        <v>231212.312224059</v>
      </c>
      <c r="AE21" s="657"/>
      <c r="AF21" s="654"/>
    </row>
    <row r="22" ht="15.75" spans="1:32">
      <c r="A22" s="595" t="s">
        <v>1050</v>
      </c>
      <c r="B22" s="598"/>
      <c r="C22" s="603"/>
      <c r="D22" s="598"/>
      <c r="E22" s="603"/>
      <c r="F22" s="598"/>
      <c r="G22" s="603"/>
      <c r="H22" s="598"/>
      <c r="I22" s="603"/>
      <c r="J22" s="598"/>
      <c r="K22" s="603"/>
      <c r="L22" s="598"/>
      <c r="M22" s="603"/>
      <c r="N22" s="598"/>
      <c r="O22" s="603"/>
      <c r="P22" s="598"/>
      <c r="Q22" s="603"/>
      <c r="R22" s="598">
        <v>17.41514</v>
      </c>
      <c r="S22" s="603">
        <v>3.74408</v>
      </c>
      <c r="T22" s="598">
        <v>306.90916</v>
      </c>
      <c r="U22" s="603">
        <v>200.528</v>
      </c>
      <c r="V22" s="598">
        <v>536.62465</v>
      </c>
      <c r="W22" s="603">
        <v>159.44645</v>
      </c>
      <c r="X22" s="598">
        <v>488.19628</v>
      </c>
      <c r="Y22" s="603">
        <v>227.94745</v>
      </c>
      <c r="Z22" s="658">
        <v>1349.14523</v>
      </c>
      <c r="AA22" s="659">
        <v>591.66598</v>
      </c>
      <c r="AE22" s="657"/>
      <c r="AF22" s="654"/>
    </row>
    <row r="23" ht="15.75" spans="1:32">
      <c r="A23" s="604" t="s">
        <v>1051</v>
      </c>
      <c r="B23" s="605">
        <v>0.5</v>
      </c>
      <c r="C23" s="606">
        <v>0.6</v>
      </c>
      <c r="D23" s="605"/>
      <c r="E23" s="606"/>
      <c r="F23" s="605"/>
      <c r="G23" s="606"/>
      <c r="H23" s="605"/>
      <c r="I23" s="606">
        <v>3</v>
      </c>
      <c r="J23" s="605"/>
      <c r="K23" s="606"/>
      <c r="L23" s="605">
        <v>100.08</v>
      </c>
      <c r="M23" s="606">
        <v>1.26</v>
      </c>
      <c r="N23" s="605">
        <v>8.02</v>
      </c>
      <c r="O23" s="606">
        <v>9.66</v>
      </c>
      <c r="P23" s="605">
        <v>6.65</v>
      </c>
      <c r="Q23" s="606">
        <v>6.64</v>
      </c>
      <c r="R23" s="605">
        <v>5.82</v>
      </c>
      <c r="S23" s="606">
        <v>7.2</v>
      </c>
      <c r="T23" s="605">
        <v>8.14</v>
      </c>
      <c r="U23" s="606">
        <v>15.6</v>
      </c>
      <c r="V23" s="605">
        <v>48.33</v>
      </c>
      <c r="W23" s="606">
        <v>17.19</v>
      </c>
      <c r="X23" s="605">
        <v>18.19</v>
      </c>
      <c r="Y23" s="606">
        <v>9.99</v>
      </c>
      <c r="Z23" s="658">
        <v>195.73</v>
      </c>
      <c r="AA23" s="659">
        <v>71.14</v>
      </c>
      <c r="AE23" s="657"/>
      <c r="AF23" s="654"/>
    </row>
    <row r="24" ht="15.75" spans="1:32">
      <c r="A24" s="595" t="s">
        <v>1052</v>
      </c>
      <c r="B24" s="598">
        <v>1003.38</v>
      </c>
      <c r="C24" s="603">
        <v>668.11</v>
      </c>
      <c r="D24" s="598">
        <v>324.62</v>
      </c>
      <c r="E24" s="603">
        <v>255.43</v>
      </c>
      <c r="F24" s="598">
        <v>820.71</v>
      </c>
      <c r="G24" s="603">
        <v>370.02</v>
      </c>
      <c r="H24" s="598">
        <v>1004.34</v>
      </c>
      <c r="I24" s="603">
        <v>2342.38</v>
      </c>
      <c r="J24" s="598">
        <v>3755.67034</v>
      </c>
      <c r="K24" s="603">
        <v>182.72715</v>
      </c>
      <c r="L24" s="598">
        <v>2914.1338</v>
      </c>
      <c r="M24" s="603">
        <v>564.04447</v>
      </c>
      <c r="N24" s="598">
        <v>3325.23082</v>
      </c>
      <c r="O24" s="603">
        <v>92.11033</v>
      </c>
      <c r="P24" s="598">
        <v>2343.41377</v>
      </c>
      <c r="Q24" s="603">
        <v>105.85886</v>
      </c>
      <c r="R24" s="598">
        <v>2538.51504079</v>
      </c>
      <c r="S24" s="603">
        <v>106.38852989</v>
      </c>
      <c r="T24" s="598">
        <v>4403.10108093</v>
      </c>
      <c r="U24" s="603">
        <v>267.18392723</v>
      </c>
      <c r="V24" s="598">
        <v>4485.25783633</v>
      </c>
      <c r="W24" s="603">
        <v>149.83050244</v>
      </c>
      <c r="X24" s="598">
        <v>1839.32238975</v>
      </c>
      <c r="Y24" s="603">
        <v>240.37259504</v>
      </c>
      <c r="Z24" s="658">
        <v>28757.6950778</v>
      </c>
      <c r="AA24" s="659">
        <v>5344.4563646</v>
      </c>
      <c r="AE24" s="657"/>
      <c r="AF24" s="654"/>
    </row>
    <row r="25" ht="15.75" spans="1:32">
      <c r="A25" s="595" t="s">
        <v>1053</v>
      </c>
      <c r="B25" s="598">
        <v>2355.4848782611</v>
      </c>
      <c r="C25" s="603">
        <v>3267.49181951033</v>
      </c>
      <c r="D25" s="598">
        <v>2029.65804610999</v>
      </c>
      <c r="E25" s="603">
        <v>3255.78073306</v>
      </c>
      <c r="F25" s="598">
        <v>1992.0845074</v>
      </c>
      <c r="G25" s="603">
        <v>6106.23195499</v>
      </c>
      <c r="H25" s="598">
        <v>1478.48143816</v>
      </c>
      <c r="I25" s="603">
        <v>9304.26909559001</v>
      </c>
      <c r="J25" s="598">
        <v>4271.72563109</v>
      </c>
      <c r="K25" s="603">
        <v>10313.29091115</v>
      </c>
      <c r="L25" s="598">
        <v>3042.67887872</v>
      </c>
      <c r="M25" s="603">
        <v>5995.05725176001</v>
      </c>
      <c r="N25" s="598">
        <v>3519.0474141</v>
      </c>
      <c r="O25" s="603">
        <v>959.445349039999</v>
      </c>
      <c r="P25" s="598">
        <v>3045.95969573</v>
      </c>
      <c r="Q25" s="603">
        <v>1440.30827985</v>
      </c>
      <c r="R25" s="598">
        <v>2092.86009304</v>
      </c>
      <c r="S25" s="603">
        <v>6816.51499449</v>
      </c>
      <c r="T25" s="598">
        <v>2547.30837459</v>
      </c>
      <c r="U25" s="603">
        <v>3513.36312393</v>
      </c>
      <c r="V25" s="598">
        <v>2679.40416503</v>
      </c>
      <c r="W25" s="603">
        <v>3849.40647447</v>
      </c>
      <c r="X25" s="598">
        <v>3177.57310123</v>
      </c>
      <c r="Y25" s="603">
        <v>3435.83385048</v>
      </c>
      <c r="Z25" s="658">
        <v>32232.2662234611</v>
      </c>
      <c r="AA25" s="659">
        <v>58256.9938383203</v>
      </c>
      <c r="AE25" s="657"/>
      <c r="AF25" s="654"/>
    </row>
    <row r="26" ht="15.75" spans="1:32">
      <c r="A26" s="607" t="s">
        <v>1054</v>
      </c>
      <c r="B26" s="598">
        <v>700.1</v>
      </c>
      <c r="C26" s="603">
        <v>21.17</v>
      </c>
      <c r="D26" s="598">
        <v>287.86</v>
      </c>
      <c r="E26" s="603">
        <v>157.54</v>
      </c>
      <c r="F26" s="598">
        <v>1139.86</v>
      </c>
      <c r="G26" s="603">
        <v>585.04</v>
      </c>
      <c r="H26" s="598">
        <v>1520.54</v>
      </c>
      <c r="I26" s="603">
        <v>591.01</v>
      </c>
      <c r="J26" s="598">
        <v>1583.297</v>
      </c>
      <c r="K26" s="603">
        <v>309.836</v>
      </c>
      <c r="L26" s="598">
        <v>1472.049</v>
      </c>
      <c r="M26" s="603">
        <v>556.583</v>
      </c>
      <c r="N26" s="598">
        <v>1217.911</v>
      </c>
      <c r="O26" s="603">
        <v>562.826</v>
      </c>
      <c r="P26" s="598">
        <v>733.995999999999</v>
      </c>
      <c r="Q26" s="603">
        <v>24.6730000000001</v>
      </c>
      <c r="R26" s="598">
        <v>181.89009291</v>
      </c>
      <c r="S26" s="603">
        <v>63.63298406</v>
      </c>
      <c r="T26" s="598">
        <v>188.19937251</v>
      </c>
      <c r="U26" s="603">
        <v>111.08682072</v>
      </c>
      <c r="V26" s="598">
        <v>246.61067771</v>
      </c>
      <c r="W26" s="603">
        <v>48.79763593</v>
      </c>
      <c r="X26" s="598">
        <v>444.510446589997</v>
      </c>
      <c r="Y26" s="603">
        <v>35.7106509900004</v>
      </c>
      <c r="Z26" s="658">
        <v>9716.82358971999</v>
      </c>
      <c r="AA26" s="659">
        <v>3067.9060917</v>
      </c>
      <c r="AE26" s="657"/>
      <c r="AF26" s="654"/>
    </row>
    <row r="27" ht="15.75" spans="1:32">
      <c r="A27" s="607" t="s">
        <v>1055</v>
      </c>
      <c r="B27" s="598"/>
      <c r="C27" s="603"/>
      <c r="D27" s="598"/>
      <c r="E27" s="603"/>
      <c r="F27" s="598"/>
      <c r="G27" s="603"/>
      <c r="H27" s="598">
        <v>330.4</v>
      </c>
      <c r="I27" s="603">
        <v>74.36</v>
      </c>
      <c r="J27" s="598">
        <v>254.07762</v>
      </c>
      <c r="K27" s="603">
        <v>94.70082</v>
      </c>
      <c r="L27" s="598">
        <v>282.18526</v>
      </c>
      <c r="M27" s="603">
        <v>33.13734</v>
      </c>
      <c r="N27" s="598">
        <v>379.64176</v>
      </c>
      <c r="O27" s="603">
        <v>31.4508</v>
      </c>
      <c r="P27" s="598">
        <v>208.4799</v>
      </c>
      <c r="Q27" s="603">
        <v>51.47398</v>
      </c>
      <c r="R27" s="598">
        <v>202.74847</v>
      </c>
      <c r="S27" s="603">
        <v>167.0478</v>
      </c>
      <c r="T27" s="598">
        <v>63.77957</v>
      </c>
      <c r="U27" s="603">
        <v>143.86841</v>
      </c>
      <c r="V27" s="598">
        <v>104.95479</v>
      </c>
      <c r="W27" s="603">
        <v>110.93481</v>
      </c>
      <c r="X27" s="598">
        <v>197.56408</v>
      </c>
      <c r="Y27" s="603">
        <v>63.21963</v>
      </c>
      <c r="Z27" s="658">
        <v>2023.83145</v>
      </c>
      <c r="AA27" s="659">
        <v>770.19359</v>
      </c>
      <c r="AE27" s="657"/>
      <c r="AF27" s="654"/>
    </row>
    <row r="28" ht="15.75" spans="1:32">
      <c r="A28" s="607" t="s">
        <v>1056</v>
      </c>
      <c r="B28" s="609">
        <v>2156.02</v>
      </c>
      <c r="C28" s="610">
        <v>1280.91</v>
      </c>
      <c r="D28" s="609">
        <v>838.32</v>
      </c>
      <c r="E28" s="610">
        <v>2863.52</v>
      </c>
      <c r="F28" s="609">
        <v>3032.05</v>
      </c>
      <c r="G28" s="610">
        <v>1806.12</v>
      </c>
      <c r="H28" s="609">
        <v>4112.39</v>
      </c>
      <c r="I28" s="610">
        <v>963.5</v>
      </c>
      <c r="J28" s="609">
        <v>1928.956</v>
      </c>
      <c r="K28" s="610">
        <v>1726.123</v>
      </c>
      <c r="L28" s="609">
        <v>2389.746</v>
      </c>
      <c r="M28" s="610">
        <v>740.268</v>
      </c>
      <c r="N28" s="609">
        <v>5379.522</v>
      </c>
      <c r="O28" s="610">
        <v>465.972</v>
      </c>
      <c r="P28" s="609">
        <v>7224.726</v>
      </c>
      <c r="Q28" s="610">
        <v>30.546</v>
      </c>
      <c r="R28" s="609">
        <v>4077.74800402</v>
      </c>
      <c r="S28" s="610">
        <v>653.78276266</v>
      </c>
      <c r="T28" s="609">
        <v>2136.73100358</v>
      </c>
      <c r="U28" s="610">
        <v>1454.39279276</v>
      </c>
      <c r="V28" s="609">
        <v>3419.68761605</v>
      </c>
      <c r="W28" s="610">
        <v>393.81098654</v>
      </c>
      <c r="X28" s="609">
        <v>3921.35375545</v>
      </c>
      <c r="Y28" s="610">
        <v>969.84876068</v>
      </c>
      <c r="Z28" s="662">
        <v>40617.2503791</v>
      </c>
      <c r="AA28" s="663">
        <v>13348.79430264</v>
      </c>
      <c r="AE28" s="657"/>
      <c r="AF28" s="654"/>
    </row>
    <row r="29" ht="15.75" spans="1:32">
      <c r="A29" s="607" t="s">
        <v>1057</v>
      </c>
      <c r="B29" s="598">
        <v>2818.41</v>
      </c>
      <c r="C29" s="603">
        <v>10777.96</v>
      </c>
      <c r="D29" s="598">
        <v>2951.73</v>
      </c>
      <c r="E29" s="603">
        <v>8509.63</v>
      </c>
      <c r="F29" s="598">
        <v>5441.91</v>
      </c>
      <c r="G29" s="603">
        <v>7495.69</v>
      </c>
      <c r="H29" s="598">
        <v>3537.522</v>
      </c>
      <c r="I29" s="603">
        <v>8764.3</v>
      </c>
      <c r="J29" s="598">
        <v>2170.451</v>
      </c>
      <c r="K29" s="603">
        <v>9454.571</v>
      </c>
      <c r="L29" s="598">
        <v>5136.618</v>
      </c>
      <c r="M29" s="603">
        <v>5235.409</v>
      </c>
      <c r="N29" s="598">
        <v>3874.451</v>
      </c>
      <c r="O29" s="603">
        <v>6533.288</v>
      </c>
      <c r="P29" s="598">
        <v>2295.394</v>
      </c>
      <c r="Q29" s="603">
        <v>8694.492</v>
      </c>
      <c r="R29" s="598">
        <v>3392.803</v>
      </c>
      <c r="S29" s="603">
        <v>7238.952</v>
      </c>
      <c r="T29" s="598">
        <v>4061.168</v>
      </c>
      <c r="U29" s="603">
        <v>5329.646</v>
      </c>
      <c r="V29" s="598"/>
      <c r="W29" s="603"/>
      <c r="X29" s="598"/>
      <c r="Y29" s="603"/>
      <c r="Z29" s="662">
        <v>35680.457</v>
      </c>
      <c r="AA29" s="663">
        <v>78033.938</v>
      </c>
      <c r="AE29" s="657"/>
      <c r="AF29" s="654"/>
    </row>
    <row r="30" ht="15.75" spans="1:32">
      <c r="A30" s="607" t="s">
        <v>1058</v>
      </c>
      <c r="B30" s="605"/>
      <c r="C30" s="606"/>
      <c r="D30" s="605"/>
      <c r="E30" s="606"/>
      <c r="F30" s="605">
        <v>0.03</v>
      </c>
      <c r="G30" s="606">
        <v>1.67</v>
      </c>
      <c r="H30" s="605">
        <v>0.07</v>
      </c>
      <c r="I30" s="606">
        <v>0.66</v>
      </c>
      <c r="J30" s="605"/>
      <c r="K30" s="606"/>
      <c r="L30" s="605"/>
      <c r="M30" s="606"/>
      <c r="N30" s="605"/>
      <c r="O30" s="606"/>
      <c r="P30" s="605"/>
      <c r="Q30" s="606"/>
      <c r="R30" s="605">
        <v>5</v>
      </c>
      <c r="S30" s="606"/>
      <c r="T30" s="605"/>
      <c r="U30" s="606"/>
      <c r="V30" s="605"/>
      <c r="W30" s="606"/>
      <c r="X30" s="605"/>
      <c r="Y30" s="606"/>
      <c r="Z30" s="662">
        <v>5.1</v>
      </c>
      <c r="AA30" s="663">
        <v>2.33</v>
      </c>
      <c r="AE30" s="657"/>
      <c r="AF30" s="654"/>
    </row>
    <row r="31" ht="15.75" spans="1:32">
      <c r="A31" s="607" t="s">
        <v>1059</v>
      </c>
      <c r="B31" s="609"/>
      <c r="C31" s="610"/>
      <c r="D31" s="609"/>
      <c r="E31" s="610"/>
      <c r="F31" s="609"/>
      <c r="G31" s="610"/>
      <c r="H31" s="609"/>
      <c r="I31" s="610"/>
      <c r="J31" s="609">
        <v>326.275</v>
      </c>
      <c r="K31" s="610">
        <v>557.84</v>
      </c>
      <c r="L31" s="609">
        <v>974.628999999999</v>
      </c>
      <c r="M31" s="610">
        <v>1248.56</v>
      </c>
      <c r="N31" s="609">
        <v>483.36</v>
      </c>
      <c r="O31" s="610">
        <v>626.000999999999</v>
      </c>
      <c r="P31" s="609">
        <v>653.304000000001</v>
      </c>
      <c r="Q31" s="610">
        <v>840.546</v>
      </c>
      <c r="R31" s="609">
        <v>1014.41537032</v>
      </c>
      <c r="S31" s="610">
        <v>1736.6345309</v>
      </c>
      <c r="T31" s="609">
        <v>946.814436599999</v>
      </c>
      <c r="U31" s="610">
        <v>1035.01159128</v>
      </c>
      <c r="V31" s="609">
        <v>743.50506603</v>
      </c>
      <c r="W31" s="610">
        <v>497.40418431</v>
      </c>
      <c r="X31" s="609">
        <v>551.28393853</v>
      </c>
      <c r="Y31" s="610">
        <v>716.08376689</v>
      </c>
      <c r="Z31" s="662">
        <v>5693.58681148</v>
      </c>
      <c r="AA31" s="663">
        <v>7258.08107338</v>
      </c>
      <c r="AE31" s="657"/>
      <c r="AF31" s="654"/>
    </row>
    <row r="32" ht="16.5" spans="1:32">
      <c r="A32" s="611" t="s">
        <v>1060</v>
      </c>
      <c r="B32" s="612"/>
      <c r="C32" s="613"/>
      <c r="D32" s="612"/>
      <c r="E32" s="613"/>
      <c r="F32" s="612"/>
      <c r="G32" s="613"/>
      <c r="H32" s="612"/>
      <c r="I32" s="613"/>
      <c r="J32" s="612"/>
      <c r="K32" s="613"/>
      <c r="L32" s="612"/>
      <c r="M32" s="613"/>
      <c r="N32" s="612"/>
      <c r="O32" s="613"/>
      <c r="P32" s="612"/>
      <c r="Q32" s="613"/>
      <c r="R32" s="612">
        <v>21.43</v>
      </c>
      <c r="S32" s="613">
        <v>117.25</v>
      </c>
      <c r="T32" s="612">
        <v>118.618</v>
      </c>
      <c r="U32" s="613">
        <v>136.672</v>
      </c>
      <c r="V32" s="612">
        <v>109.913</v>
      </c>
      <c r="W32" s="613">
        <v>134.465</v>
      </c>
      <c r="X32" s="612">
        <v>102.83</v>
      </c>
      <c r="Y32" s="613">
        <v>160.164</v>
      </c>
      <c r="Z32" s="662">
        <v>352.791</v>
      </c>
      <c r="AA32" s="663">
        <v>548.551</v>
      </c>
      <c r="AE32" s="657"/>
      <c r="AF32" s="654"/>
    </row>
    <row r="33" ht="102" customHeight="1" spans="1:29">
      <c r="A33" s="586" t="s">
        <v>1061</v>
      </c>
      <c r="B33" s="614" t="s">
        <v>1062</v>
      </c>
      <c r="C33" s="587" t="s">
        <v>1063</v>
      </c>
      <c r="D33" s="588" t="s">
        <v>1062</v>
      </c>
      <c r="E33" s="587" t="s">
        <v>1063</v>
      </c>
      <c r="F33" s="588" t="s">
        <v>1062</v>
      </c>
      <c r="G33" s="587" t="s">
        <v>1063</v>
      </c>
      <c r="H33" s="588" t="s">
        <v>1062</v>
      </c>
      <c r="I33" s="587" t="s">
        <v>1063</v>
      </c>
      <c r="J33" s="588" t="s">
        <v>1062</v>
      </c>
      <c r="K33" s="587" t="s">
        <v>1063</v>
      </c>
      <c r="L33" s="588" t="s">
        <v>1062</v>
      </c>
      <c r="M33" s="587" t="s">
        <v>1063</v>
      </c>
      <c r="N33" s="588" t="s">
        <v>1062</v>
      </c>
      <c r="O33" s="587" t="s">
        <v>1063</v>
      </c>
      <c r="P33" s="632" t="s">
        <v>1062</v>
      </c>
      <c r="Q33" s="639" t="s">
        <v>1063</v>
      </c>
      <c r="R33" s="632" t="s">
        <v>1062</v>
      </c>
      <c r="S33" s="640" t="s">
        <v>1063</v>
      </c>
      <c r="T33" s="632" t="s">
        <v>1062</v>
      </c>
      <c r="U33" s="640" t="s">
        <v>1063</v>
      </c>
      <c r="V33" s="632" t="s">
        <v>1062</v>
      </c>
      <c r="W33" s="640" t="s">
        <v>1063</v>
      </c>
      <c r="X33" s="632" t="s">
        <v>1062</v>
      </c>
      <c r="Y33" s="640" t="s">
        <v>1063</v>
      </c>
      <c r="Z33" s="664" t="s">
        <v>1062</v>
      </c>
      <c r="AA33" s="665" t="s">
        <v>1063</v>
      </c>
      <c r="AC33" s="654"/>
    </row>
    <row r="34" ht="60" customHeight="1" spans="1:29">
      <c r="A34" s="615"/>
      <c r="B34" s="616"/>
      <c r="C34" s="589"/>
      <c r="D34" s="617"/>
      <c r="E34" s="589"/>
      <c r="F34" s="617"/>
      <c r="G34" s="589"/>
      <c r="H34" s="617"/>
      <c r="I34" s="589"/>
      <c r="J34" s="617"/>
      <c r="K34" s="589"/>
      <c r="L34" s="617"/>
      <c r="M34" s="589"/>
      <c r="N34" s="617"/>
      <c r="O34" s="589"/>
      <c r="P34" s="633"/>
      <c r="Q34" s="641"/>
      <c r="R34" s="633"/>
      <c r="S34" s="642"/>
      <c r="T34" s="633"/>
      <c r="U34" s="642"/>
      <c r="V34" s="633"/>
      <c r="W34" s="642"/>
      <c r="X34" s="633"/>
      <c r="Y34" s="642"/>
      <c r="Z34" s="666"/>
      <c r="AA34" s="667"/>
      <c r="AC34" s="654"/>
    </row>
    <row r="35" ht="15.75" spans="1:31">
      <c r="A35" s="618" t="s">
        <v>1064</v>
      </c>
      <c r="B35" s="619">
        <v>467.61</v>
      </c>
      <c r="C35" s="619"/>
      <c r="D35" s="620">
        <v>971.73</v>
      </c>
      <c r="E35" s="620"/>
      <c r="F35" s="621">
        <v>1972.58</v>
      </c>
      <c r="G35" s="621"/>
      <c r="H35" s="622"/>
      <c r="I35" s="622"/>
      <c r="J35" s="634">
        <v>2479.56956558</v>
      </c>
      <c r="K35" s="622"/>
      <c r="L35" s="622">
        <v>697.5</v>
      </c>
      <c r="M35" s="622"/>
      <c r="N35" s="635">
        <v>242.76370111</v>
      </c>
      <c r="O35" s="635"/>
      <c r="P35" s="622">
        <v>378.46867289</v>
      </c>
      <c r="Q35" s="622"/>
      <c r="R35" s="622">
        <v>535.24824486</v>
      </c>
      <c r="S35" s="622"/>
      <c r="T35" s="622">
        <v>166.754700073333</v>
      </c>
      <c r="U35" s="622"/>
      <c r="V35" s="622">
        <v>166.31464588</v>
      </c>
      <c r="W35" s="622"/>
      <c r="X35" s="622">
        <v>140.71477041</v>
      </c>
      <c r="Y35" s="622"/>
      <c r="Z35" s="668">
        <v>8219.25430080333</v>
      </c>
      <c r="AA35" s="668">
        <v>0</v>
      </c>
      <c r="AE35" s="654"/>
    </row>
    <row r="36" ht="15.75" spans="1:36">
      <c r="A36" s="607" t="s">
        <v>1065</v>
      </c>
      <c r="B36" s="619"/>
      <c r="C36" s="619"/>
      <c r="D36" s="620"/>
      <c r="E36" s="620"/>
      <c r="F36" s="621"/>
      <c r="G36" s="621"/>
      <c r="H36" s="622">
        <v>1804.12</v>
      </c>
      <c r="I36" s="622"/>
      <c r="J36" s="634"/>
      <c r="K36" s="622"/>
      <c r="L36" s="622"/>
      <c r="M36" s="622"/>
      <c r="N36" s="635"/>
      <c r="O36" s="635"/>
      <c r="P36" s="622"/>
      <c r="Q36" s="622"/>
      <c r="R36" s="622"/>
      <c r="S36" s="622"/>
      <c r="T36" s="622"/>
      <c r="U36" s="622"/>
      <c r="V36" s="622"/>
      <c r="W36" s="622"/>
      <c r="X36" s="622"/>
      <c r="Y36" s="622"/>
      <c r="Z36" s="668">
        <v>1804.12</v>
      </c>
      <c r="AA36" s="668">
        <v>0</v>
      </c>
      <c r="AF36" s="654"/>
      <c r="AG36" s="654"/>
      <c r="AH36" s="654"/>
      <c r="AI36" s="654"/>
      <c r="AJ36" s="654"/>
    </row>
    <row r="37" ht="15.75" spans="1:31">
      <c r="A37" s="595" t="s">
        <v>1066</v>
      </c>
      <c r="B37" s="623">
        <v>13046.5697953192</v>
      </c>
      <c r="C37" s="623">
        <v>2088.86362975</v>
      </c>
      <c r="D37" s="623">
        <v>10854.75440899</v>
      </c>
      <c r="E37" s="623">
        <v>1818.8603041</v>
      </c>
      <c r="F37" s="623">
        <v>6167.88998105</v>
      </c>
      <c r="G37" s="623">
        <v>3499.46865716</v>
      </c>
      <c r="H37" s="623">
        <v>5984.13967098</v>
      </c>
      <c r="I37" s="623">
        <v>2014.76250849</v>
      </c>
      <c r="J37" s="623">
        <v>7400.50082544</v>
      </c>
      <c r="K37" s="623">
        <v>4656.899683</v>
      </c>
      <c r="L37" s="623">
        <v>6404.80513774</v>
      </c>
      <c r="M37" s="623">
        <v>6543.4486956</v>
      </c>
      <c r="N37" s="623">
        <v>7565.8222127</v>
      </c>
      <c r="O37" s="623">
        <v>6512.43054263</v>
      </c>
      <c r="P37" s="623">
        <v>7741.65428347</v>
      </c>
      <c r="Q37" s="623">
        <v>6049.29731203</v>
      </c>
      <c r="R37" s="623">
        <v>7130.17101412</v>
      </c>
      <c r="S37" s="623">
        <v>4369.90856309</v>
      </c>
      <c r="T37" s="623">
        <v>6802.73417469</v>
      </c>
      <c r="U37" s="623">
        <v>5813.40366114</v>
      </c>
      <c r="V37" s="623">
        <v>5068.40156265</v>
      </c>
      <c r="W37" s="623">
        <v>4672.19765506</v>
      </c>
      <c r="X37" s="623">
        <v>6243.04016261</v>
      </c>
      <c r="Y37" s="623"/>
      <c r="Z37" s="669">
        <v>90410.4832297593</v>
      </c>
      <c r="AA37" s="669">
        <v>48039.54121205</v>
      </c>
      <c r="AE37" s="657"/>
    </row>
    <row r="38" ht="15" spans="1:27">
      <c r="A38" s="595" t="s">
        <v>1067</v>
      </c>
      <c r="B38" s="624">
        <v>10986.03768609</v>
      </c>
      <c r="C38" s="624">
        <v>2871.43554046</v>
      </c>
      <c r="D38" s="624">
        <v>13552.93813188</v>
      </c>
      <c r="E38" s="624">
        <v>1315.79965674</v>
      </c>
      <c r="F38" s="624">
        <v>11526.69050643</v>
      </c>
      <c r="G38" s="624">
        <v>2834.79588391</v>
      </c>
      <c r="H38" s="624">
        <v>6398.68216989</v>
      </c>
      <c r="I38" s="624">
        <v>3081.91261861</v>
      </c>
      <c r="J38" s="624">
        <v>8959.12179974</v>
      </c>
      <c r="K38" s="624">
        <v>1151.05566212</v>
      </c>
      <c r="L38" s="624">
        <v>6823.11510604</v>
      </c>
      <c r="M38" s="624">
        <v>5559.01417514</v>
      </c>
      <c r="N38" s="624">
        <v>5371.85877042</v>
      </c>
      <c r="O38" s="624">
        <v>6231.58850555</v>
      </c>
      <c r="P38" s="624">
        <v>5252.28777461</v>
      </c>
      <c r="Q38" s="624">
        <v>4509.39616193</v>
      </c>
      <c r="R38" s="624">
        <v>6026.17625935</v>
      </c>
      <c r="S38" s="624">
        <v>3413.54033714</v>
      </c>
      <c r="T38" s="624">
        <v>2381.51124682</v>
      </c>
      <c r="U38" s="624">
        <v>3107.88714107</v>
      </c>
      <c r="V38" s="624">
        <v>5983.51592292</v>
      </c>
      <c r="W38" s="624">
        <v>8640.35503861</v>
      </c>
      <c r="X38" s="624">
        <v>13710.40572823</v>
      </c>
      <c r="Y38" s="624"/>
      <c r="Z38" s="670">
        <v>96972.34110242</v>
      </c>
      <c r="AA38" s="670">
        <v>42716.78072128</v>
      </c>
    </row>
    <row r="39" ht="16.5" spans="1:27">
      <c r="A39" s="625" t="s">
        <v>1068</v>
      </c>
      <c r="B39" s="624">
        <v>42408.0723596703</v>
      </c>
      <c r="C39" s="624">
        <v>52200.9809897203</v>
      </c>
      <c r="D39" s="624">
        <v>37044.80058698</v>
      </c>
      <c r="E39" s="624">
        <v>41262.1106939</v>
      </c>
      <c r="F39" s="624">
        <v>40500.18499488</v>
      </c>
      <c r="G39" s="624">
        <v>45049.33649606</v>
      </c>
      <c r="H39" s="624">
        <v>34804.17527903</v>
      </c>
      <c r="I39" s="624">
        <v>45449.37422269</v>
      </c>
      <c r="J39" s="624">
        <v>39332.98954337</v>
      </c>
      <c r="K39" s="624">
        <v>46346.58874337</v>
      </c>
      <c r="L39" s="624">
        <v>40457.7568854189</v>
      </c>
      <c r="M39" s="624">
        <v>43914.7726384489</v>
      </c>
      <c r="N39" s="624">
        <v>37955.24574269</v>
      </c>
      <c r="O39" s="624">
        <v>40004.90092669</v>
      </c>
      <c r="P39" s="624">
        <v>37175.06709046</v>
      </c>
      <c r="Q39" s="624">
        <v>38321.43189606</v>
      </c>
      <c r="R39" s="624">
        <v>35654.71669728</v>
      </c>
      <c r="S39" s="624">
        <v>43829.58672562</v>
      </c>
      <c r="T39" s="624">
        <v>31498.0932888672</v>
      </c>
      <c r="U39" s="624">
        <v>35729.6293539431</v>
      </c>
      <c r="V39" s="624">
        <v>33939.98000702</v>
      </c>
      <c r="W39" s="624">
        <v>36727.46946617</v>
      </c>
      <c r="X39" s="624">
        <v>39553.411706</v>
      </c>
      <c r="Y39" s="624">
        <v>36684.33223283</v>
      </c>
      <c r="Z39" s="670">
        <v>450324.494181666</v>
      </c>
      <c r="AA39" s="670">
        <v>505520.514385502</v>
      </c>
    </row>
    <row r="40" ht="15.75" spans="1:27">
      <c r="A40" s="626" t="s">
        <v>1069</v>
      </c>
      <c r="B40" s="627">
        <v>9792.90863004998</v>
      </c>
      <c r="C40" s="628"/>
      <c r="D40" s="627">
        <v>4217.31010692</v>
      </c>
      <c r="E40" s="628"/>
      <c r="F40" s="627">
        <v>4549.15150118</v>
      </c>
      <c r="G40" s="628"/>
      <c r="H40" s="627">
        <v>10645.19894366</v>
      </c>
      <c r="I40" s="628"/>
      <c r="J40" s="627">
        <v>7013.5992</v>
      </c>
      <c r="K40" s="628"/>
      <c r="L40" s="636">
        <v>3457.01575303002</v>
      </c>
      <c r="M40" s="637"/>
      <c r="N40" s="636">
        <v>2049.655184</v>
      </c>
      <c r="O40" s="637"/>
      <c r="P40" s="638">
        <v>1146.36480559997</v>
      </c>
      <c r="Q40" s="643"/>
      <c r="R40" s="638">
        <v>8174.87002834001</v>
      </c>
      <c r="S40" s="643"/>
      <c r="T40" s="644">
        <v>4231.5360650759</v>
      </c>
      <c r="U40" s="645"/>
      <c r="V40" s="638">
        <v>2787.48945914999</v>
      </c>
      <c r="W40" s="643"/>
      <c r="X40" s="638">
        <v>-2869.07947317</v>
      </c>
      <c r="Y40" s="643"/>
      <c r="Z40" s="638">
        <v>55196.0202038358</v>
      </c>
      <c r="AA40" s="643"/>
    </row>
    <row r="41" spans="2:27">
      <c r="B41" s="629"/>
      <c r="C41" s="629"/>
      <c r="D41" s="629"/>
      <c r="E41" s="629"/>
      <c r="F41" s="629"/>
      <c r="G41" s="629"/>
      <c r="H41" s="629"/>
      <c r="I41" s="629"/>
      <c r="J41" s="629"/>
      <c r="K41" s="629"/>
      <c r="L41" s="629"/>
      <c r="M41" s="629"/>
      <c r="N41" s="629"/>
      <c r="O41" s="629"/>
      <c r="P41" s="629"/>
      <c r="Q41" s="629"/>
      <c r="R41" s="629"/>
      <c r="S41" s="629"/>
      <c r="T41" s="629"/>
      <c r="U41" s="629"/>
      <c r="Z41" s="671"/>
      <c r="AA41" s="671"/>
    </row>
    <row r="42" spans="2:21">
      <c r="B42" s="629"/>
      <c r="C42" s="629"/>
      <c r="D42" s="629"/>
      <c r="E42" s="629"/>
      <c r="F42" s="629"/>
      <c r="G42" s="629"/>
      <c r="H42" s="629"/>
      <c r="I42" s="629"/>
      <c r="J42" s="629"/>
      <c r="K42" s="629"/>
      <c r="L42" s="629"/>
      <c r="M42" s="629"/>
      <c r="N42" s="629"/>
      <c r="O42" s="629"/>
      <c r="P42" s="629"/>
      <c r="Q42" s="629"/>
      <c r="R42" s="629"/>
      <c r="S42" s="629"/>
      <c r="T42" s="629"/>
      <c r="U42" s="629"/>
    </row>
    <row r="43" spans="2:21">
      <c r="B43" s="629"/>
      <c r="C43" s="629"/>
      <c r="D43" s="629"/>
      <c r="E43" s="629"/>
      <c r="F43" s="629"/>
      <c r="G43" s="629"/>
      <c r="H43" s="629"/>
      <c r="I43" s="629"/>
      <c r="J43" s="629"/>
      <c r="K43" s="629"/>
      <c r="L43" s="629"/>
      <c r="M43" s="629"/>
      <c r="N43" s="629"/>
      <c r="O43" s="629"/>
      <c r="P43" s="629"/>
      <c r="Q43" s="629"/>
      <c r="R43" s="629"/>
      <c r="S43" s="629"/>
      <c r="T43" s="629"/>
      <c r="U43" s="629"/>
    </row>
    <row r="45" ht="27" spans="18:34">
      <c r="R45" s="646" t="s">
        <v>1070</v>
      </c>
      <c r="S45" s="646"/>
      <c r="T45" s="646"/>
      <c r="U45" s="647"/>
      <c r="V45" s="647"/>
      <c r="W45" s="647"/>
      <c r="X45" s="647"/>
      <c r="Y45" s="647"/>
      <c r="Z45" s="647"/>
      <c r="AA45" s="647"/>
      <c r="AB45" s="647"/>
      <c r="AC45" s="647"/>
      <c r="AE45" s="647"/>
      <c r="AF45" s="647"/>
      <c r="AG45" s="647"/>
      <c r="AH45" s="647"/>
    </row>
  </sheetData>
  <mergeCells count="82">
    <mergeCell ref="A1:AG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R45:T45"/>
    <mergeCell ref="A2:A4"/>
    <mergeCell ref="A33:A34"/>
    <mergeCell ref="B3:B4"/>
    <mergeCell ref="B33:B34"/>
    <mergeCell ref="C3:C4"/>
    <mergeCell ref="C33:C34"/>
    <mergeCell ref="D3:D4"/>
    <mergeCell ref="D33:D34"/>
    <mergeCell ref="E3:E4"/>
    <mergeCell ref="E33:E34"/>
    <mergeCell ref="F3:F4"/>
    <mergeCell ref="F33:F34"/>
    <mergeCell ref="G3:G4"/>
    <mergeCell ref="G33:G34"/>
    <mergeCell ref="H3:H4"/>
    <mergeCell ref="H33:H34"/>
    <mergeCell ref="I3:I4"/>
    <mergeCell ref="I33:I34"/>
    <mergeCell ref="J3:J4"/>
    <mergeCell ref="J33:J34"/>
    <mergeCell ref="K3:K4"/>
    <mergeCell ref="K33:K34"/>
    <mergeCell ref="L3:L4"/>
    <mergeCell ref="L33:L34"/>
    <mergeCell ref="M3:M4"/>
    <mergeCell ref="M33:M34"/>
    <mergeCell ref="N3:N4"/>
    <mergeCell ref="N33:N34"/>
    <mergeCell ref="O3:O4"/>
    <mergeCell ref="O33:O34"/>
    <mergeCell ref="P3:P4"/>
    <mergeCell ref="P33:P34"/>
    <mergeCell ref="Q3:Q4"/>
    <mergeCell ref="Q33:Q34"/>
    <mergeCell ref="R3:R4"/>
    <mergeCell ref="R33:R34"/>
    <mergeCell ref="S3:S4"/>
    <mergeCell ref="S33:S34"/>
    <mergeCell ref="T3:T4"/>
    <mergeCell ref="T33:T34"/>
    <mergeCell ref="U3:U4"/>
    <mergeCell ref="U33:U34"/>
    <mergeCell ref="V3:V4"/>
    <mergeCell ref="V33:V34"/>
    <mergeCell ref="W3:W4"/>
    <mergeCell ref="W33:W34"/>
    <mergeCell ref="X3:X4"/>
    <mergeCell ref="X33:X34"/>
    <mergeCell ref="Y3:Y4"/>
    <mergeCell ref="Y33:Y34"/>
    <mergeCell ref="Z3:Z4"/>
    <mergeCell ref="Z33:Z34"/>
    <mergeCell ref="AA3:AA4"/>
    <mergeCell ref="AA33:AA34"/>
  </mergeCells>
  <pageMargins left="0.7" right="0.7" top="0.75" bottom="0.75" header="0.3" footer="0.3"/>
  <pageSetup paperSize="9" scale="3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0"/>
  <sheetViews>
    <sheetView view="pageBreakPreview" zoomScale="90" zoomScaleNormal="100" workbookViewId="0">
      <selection activeCell="D29" sqref="D29:O30"/>
    </sheetView>
  </sheetViews>
  <sheetFormatPr defaultColWidth="9.14285714285714" defaultRowHeight="11.25"/>
  <cols>
    <col min="1" max="1" width="31.7142857142857" style="542" customWidth="1"/>
    <col min="2" max="2" width="9" style="542" customWidth="1"/>
    <col min="3" max="3" width="11.1428571428571" style="542" customWidth="1"/>
    <col min="4" max="13" width="12.7142857142857" style="542" customWidth="1"/>
    <col min="14" max="14" width="10.7142857142857" style="542" customWidth="1"/>
    <col min="15" max="15" width="1.57142857142857" style="542" hidden="1" customWidth="1"/>
    <col min="16" max="17" width="8.71428571428571" style="542" hidden="1" customWidth="1"/>
    <col min="18" max="18" width="7.71428571428571" style="542" hidden="1" customWidth="1"/>
    <col min="19" max="19" width="7" style="542" hidden="1" customWidth="1"/>
    <col min="20" max="21" width="7.71428571428571" style="542" hidden="1" customWidth="1"/>
    <col min="22" max="22" width="7.85714285714286" style="542" hidden="1" customWidth="1"/>
    <col min="23" max="23" width="21.5714285714286" style="542" hidden="1" customWidth="1"/>
    <col min="24" max="24" width="9.14285714285714" style="542"/>
    <col min="25" max="25" width="11.8571428571429" style="542" customWidth="1"/>
    <col min="26" max="16384" width="9.14285714285714" style="542"/>
  </cols>
  <sheetData>
    <row r="1" ht="15.75" spans="1:23">
      <c r="A1" s="555" t="s">
        <v>1071</v>
      </c>
      <c r="B1" s="556" t="s">
        <v>1072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</row>
    <row r="2" spans="1:23">
      <c r="A2" s="555"/>
      <c r="B2" s="555" t="s">
        <v>1073</v>
      </c>
      <c r="C2" s="555"/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55"/>
      <c r="R2" s="555"/>
      <c r="S2" s="555"/>
      <c r="T2" s="555"/>
      <c r="U2" s="555"/>
      <c r="V2" s="555"/>
      <c r="W2" s="555"/>
    </row>
    <row r="3" ht="12" customHeight="1" spans="1:23">
      <c r="A3" s="555"/>
      <c r="B3" s="555" t="s">
        <v>46</v>
      </c>
      <c r="C3" s="557" t="s">
        <v>47</v>
      </c>
      <c r="D3" s="557" t="s">
        <v>48</v>
      </c>
      <c r="E3" s="557" t="s">
        <v>49</v>
      </c>
      <c r="F3" s="557" t="s">
        <v>50</v>
      </c>
      <c r="G3" s="557" t="s">
        <v>51</v>
      </c>
      <c r="H3" s="558" t="s">
        <v>52</v>
      </c>
      <c r="I3" s="558" t="s">
        <v>53</v>
      </c>
      <c r="J3" s="558" t="s">
        <v>54</v>
      </c>
      <c r="K3" s="558" t="s">
        <v>55</v>
      </c>
      <c r="L3" s="558" t="s">
        <v>56</v>
      </c>
      <c r="M3" s="558" t="s">
        <v>57</v>
      </c>
      <c r="N3" s="572">
        <v>2024</v>
      </c>
      <c r="O3" s="573"/>
      <c r="P3" s="573"/>
      <c r="Q3" s="573"/>
      <c r="R3" s="573"/>
      <c r="S3" s="573"/>
      <c r="T3" s="573"/>
      <c r="U3" s="573"/>
      <c r="V3" s="573"/>
      <c r="W3" s="573"/>
    </row>
    <row r="4" ht="15.75" spans="1:23">
      <c r="A4" s="559" t="s">
        <v>272</v>
      </c>
      <c r="B4" s="560">
        <v>4874.233449</v>
      </c>
      <c r="C4" s="561">
        <v>4501.397235</v>
      </c>
      <c r="D4" s="561">
        <v>23996.198583</v>
      </c>
      <c r="E4" s="561">
        <v>24673</v>
      </c>
      <c r="F4" s="561">
        <v>23275</v>
      </c>
      <c r="G4" s="561">
        <v>25737</v>
      </c>
      <c r="H4" s="561">
        <v>24397</v>
      </c>
      <c r="I4" s="561">
        <v>1319</v>
      </c>
      <c r="J4" s="561">
        <v>279</v>
      </c>
      <c r="K4" s="561">
        <v>291</v>
      </c>
      <c r="L4" s="561">
        <v>360.66</v>
      </c>
      <c r="M4" s="561">
        <v>423</v>
      </c>
      <c r="N4" s="574">
        <f>B4+C4+D4+E4+F4+G4+H4+I4+J4+K4+L4+M4</f>
        <v>134126.489267</v>
      </c>
      <c r="O4" s="573"/>
      <c r="P4" s="575"/>
      <c r="Q4" s="573"/>
      <c r="R4" s="573"/>
      <c r="S4" s="573"/>
      <c r="T4" s="573"/>
      <c r="U4" s="573"/>
      <c r="V4" s="573"/>
      <c r="W4" s="573"/>
    </row>
    <row r="5" ht="15.75" spans="1:23">
      <c r="A5" s="559" t="s">
        <v>273</v>
      </c>
      <c r="B5" s="560">
        <v>0</v>
      </c>
      <c r="C5" s="561">
        <v>0</v>
      </c>
      <c r="D5" s="561">
        <v>0</v>
      </c>
      <c r="E5" s="561">
        <v>1465</v>
      </c>
      <c r="F5" s="561">
        <v>1528</v>
      </c>
      <c r="G5" s="561">
        <v>1473</v>
      </c>
      <c r="H5" s="561">
        <v>1478</v>
      </c>
      <c r="I5" s="561">
        <v>1648</v>
      </c>
      <c r="J5" s="561">
        <v>1439</v>
      </c>
      <c r="K5" s="561">
        <v>1485</v>
      </c>
      <c r="L5" s="561">
        <v>1416.63</v>
      </c>
      <c r="M5" s="561">
        <v>1421.86</v>
      </c>
      <c r="N5" s="574">
        <f t="shared" ref="N5:N23" si="0">B5+C5+D5+E5+F5+G5+H5+I5+J5+K5+L5+M5</f>
        <v>13354.49</v>
      </c>
      <c r="O5" s="573"/>
      <c r="P5" s="576"/>
      <c r="Q5" s="573"/>
      <c r="R5" s="573"/>
      <c r="S5" s="573"/>
      <c r="T5" s="573"/>
      <c r="U5" s="573"/>
      <c r="V5" s="573"/>
      <c r="W5" s="573"/>
    </row>
    <row r="6" ht="15.75" spans="1:23">
      <c r="A6" s="559" t="s">
        <v>274</v>
      </c>
      <c r="B6" s="560">
        <v>9587.621965</v>
      </c>
      <c r="C6" s="561">
        <v>9037.25752</v>
      </c>
      <c r="D6" s="561">
        <v>4561.413883</v>
      </c>
      <c r="E6" s="561">
        <v>8997</v>
      </c>
      <c r="F6" s="561">
        <v>10364</v>
      </c>
      <c r="G6" s="561">
        <v>10143</v>
      </c>
      <c r="H6" s="561">
        <v>10428</v>
      </c>
      <c r="I6" s="561">
        <v>7767</v>
      </c>
      <c r="J6" s="561">
        <v>3685</v>
      </c>
      <c r="K6" s="561">
        <v>10731</v>
      </c>
      <c r="L6" s="561">
        <v>9772.6</v>
      </c>
      <c r="M6" s="561">
        <v>5406.47</v>
      </c>
      <c r="N6" s="574">
        <f t="shared" si="0"/>
        <v>100480.363368</v>
      </c>
      <c r="O6" s="573"/>
      <c r="P6" s="573"/>
      <c r="Q6" s="573"/>
      <c r="R6" s="573"/>
      <c r="S6" s="573"/>
      <c r="T6" s="573"/>
      <c r="U6" s="573"/>
      <c r="V6" s="573"/>
      <c r="W6" s="573"/>
    </row>
    <row r="7" ht="15.75" spans="1:23">
      <c r="A7" s="559" t="s">
        <v>275</v>
      </c>
      <c r="B7" s="560">
        <v>5383.028096</v>
      </c>
      <c r="C7" s="561">
        <v>707.18122</v>
      </c>
      <c r="D7" s="561">
        <v>2988.388331</v>
      </c>
      <c r="E7" s="561">
        <v>9172</v>
      </c>
      <c r="F7" s="561">
        <v>10809</v>
      </c>
      <c r="G7" s="561">
        <v>9629</v>
      </c>
      <c r="H7" s="561">
        <v>5599</v>
      </c>
      <c r="I7" s="561">
        <v>4064</v>
      </c>
      <c r="J7" s="561">
        <v>6818</v>
      </c>
      <c r="K7" s="561">
        <v>11771</v>
      </c>
      <c r="L7" s="561">
        <v>8432.02</v>
      </c>
      <c r="M7" s="561">
        <v>6184.01</v>
      </c>
      <c r="N7" s="574">
        <f t="shared" si="0"/>
        <v>81556.627647</v>
      </c>
      <c r="O7" s="573"/>
      <c r="P7" s="573"/>
      <c r="Q7" s="573"/>
      <c r="R7" s="573"/>
      <c r="S7" s="573"/>
      <c r="T7" s="573"/>
      <c r="U7" s="573"/>
      <c r="V7" s="573"/>
      <c r="W7" s="573"/>
    </row>
    <row r="8" ht="15.75" spans="1:23">
      <c r="A8" s="559" t="s">
        <v>1074</v>
      </c>
      <c r="B8" s="562">
        <v>145.346596</v>
      </c>
      <c r="C8" s="561">
        <v>1023.020778</v>
      </c>
      <c r="D8" s="561">
        <v>1734.410456</v>
      </c>
      <c r="E8" s="561">
        <v>1746</v>
      </c>
      <c r="F8" s="561">
        <v>2181</v>
      </c>
      <c r="G8" s="561">
        <v>592.8</v>
      </c>
      <c r="H8" s="561">
        <v>1492</v>
      </c>
      <c r="I8" s="561">
        <v>1131</v>
      </c>
      <c r="J8" s="561">
        <v>1231</v>
      </c>
      <c r="K8" s="561">
        <v>1442</v>
      </c>
      <c r="L8" s="561">
        <v>1258.17</v>
      </c>
      <c r="M8" s="561">
        <v>1661.56</v>
      </c>
      <c r="N8" s="574">
        <f t="shared" si="0"/>
        <v>15638.30783</v>
      </c>
      <c r="O8" s="573"/>
      <c r="P8" s="573"/>
      <c r="Q8" s="573"/>
      <c r="R8" s="573"/>
      <c r="S8" s="573"/>
      <c r="T8" s="573"/>
      <c r="U8" s="573"/>
      <c r="V8" s="573"/>
      <c r="W8" s="573"/>
    </row>
    <row r="9" ht="15.75" spans="1:23">
      <c r="A9" s="559" t="s">
        <v>1075</v>
      </c>
      <c r="B9" s="560">
        <v>8955.835683</v>
      </c>
      <c r="C9" s="561">
        <v>8466.15764</v>
      </c>
      <c r="D9" s="561">
        <v>8959.000597</v>
      </c>
      <c r="E9" s="561">
        <v>2772</v>
      </c>
      <c r="F9" s="561">
        <v>162</v>
      </c>
      <c r="G9" s="561">
        <v>161</v>
      </c>
      <c r="H9" s="561">
        <v>7282</v>
      </c>
      <c r="I9" s="561">
        <v>8432</v>
      </c>
      <c r="J9" s="561">
        <v>8298</v>
      </c>
      <c r="K9" s="561">
        <v>8888</v>
      </c>
      <c r="L9" s="561">
        <v>8592.51</v>
      </c>
      <c r="M9" s="561">
        <v>9012.35</v>
      </c>
      <c r="N9" s="574">
        <f t="shared" si="0"/>
        <v>79980.85392</v>
      </c>
      <c r="O9" s="573"/>
      <c r="P9" s="573"/>
      <c r="Q9" s="573"/>
      <c r="R9" s="573"/>
      <c r="S9" s="573"/>
      <c r="T9" s="573"/>
      <c r="U9" s="573"/>
      <c r="V9" s="573"/>
      <c r="W9" s="573"/>
    </row>
    <row r="10" ht="15.75" spans="1:23">
      <c r="A10" s="559" t="s">
        <v>1076</v>
      </c>
      <c r="B10" s="562">
        <v>0</v>
      </c>
      <c r="C10" s="561">
        <v>0</v>
      </c>
      <c r="D10" s="561">
        <v>0</v>
      </c>
      <c r="E10" s="561">
        <v>0</v>
      </c>
      <c r="F10" s="561">
        <v>0</v>
      </c>
      <c r="G10" s="561">
        <v>0</v>
      </c>
      <c r="H10" s="561">
        <v>0</v>
      </c>
      <c r="I10" s="561">
        <v>0</v>
      </c>
      <c r="J10" s="561">
        <v>0</v>
      </c>
      <c r="K10" s="561">
        <v>0</v>
      </c>
      <c r="L10" s="561">
        <v>0</v>
      </c>
      <c r="M10" s="561">
        <v>0</v>
      </c>
      <c r="N10" s="574">
        <f t="shared" si="0"/>
        <v>0</v>
      </c>
      <c r="O10" s="573"/>
      <c r="P10" s="573"/>
      <c r="Q10" s="573"/>
      <c r="R10" s="573"/>
      <c r="S10" s="573"/>
      <c r="T10" s="573"/>
      <c r="U10" s="573"/>
      <c r="V10" s="573"/>
      <c r="W10" s="573"/>
    </row>
    <row r="11" ht="15.75" spans="1:23">
      <c r="A11" s="559" t="s">
        <v>1077</v>
      </c>
      <c r="B11" s="560">
        <v>466.060477</v>
      </c>
      <c r="C11" s="561">
        <v>394.8319</v>
      </c>
      <c r="D11" s="561">
        <v>531.282696</v>
      </c>
      <c r="E11" s="561">
        <v>417</v>
      </c>
      <c r="F11" s="561">
        <v>572</v>
      </c>
      <c r="G11" s="561">
        <v>557</v>
      </c>
      <c r="H11" s="561">
        <v>562</v>
      </c>
      <c r="I11" s="561">
        <v>396</v>
      </c>
      <c r="J11" s="561">
        <v>519</v>
      </c>
      <c r="K11" s="561">
        <v>599</v>
      </c>
      <c r="L11" s="561">
        <v>575.65</v>
      </c>
      <c r="M11" s="561">
        <v>193</v>
      </c>
      <c r="N11" s="574">
        <f t="shared" si="0"/>
        <v>5782.825073</v>
      </c>
      <c r="O11" s="573"/>
      <c r="P11" s="573"/>
      <c r="Q11" s="573"/>
      <c r="R11" s="573"/>
      <c r="S11" s="573"/>
      <c r="T11" s="573"/>
      <c r="U11" s="573"/>
      <c r="V11" s="573"/>
      <c r="W11" s="573"/>
    </row>
    <row r="12" ht="15.75" spans="1:23">
      <c r="A12" s="559" t="s">
        <v>1078</v>
      </c>
      <c r="B12" s="560">
        <v>158.534621</v>
      </c>
      <c r="C12" s="561">
        <v>21.708713</v>
      </c>
      <c r="D12" s="561">
        <v>0</v>
      </c>
      <c r="E12" s="561">
        <v>2414</v>
      </c>
      <c r="F12" s="561">
        <v>7298</v>
      </c>
      <c r="G12" s="561">
        <v>7073</v>
      </c>
      <c r="H12" s="561">
        <v>7277</v>
      </c>
      <c r="I12" s="561">
        <v>7122</v>
      </c>
      <c r="J12" s="561">
        <v>2268</v>
      </c>
      <c r="K12" s="561">
        <v>0</v>
      </c>
      <c r="L12" s="561">
        <v>21.53</v>
      </c>
      <c r="M12" s="561">
        <v>0.21</v>
      </c>
      <c r="N12" s="574">
        <f t="shared" si="0"/>
        <v>33653.983334</v>
      </c>
      <c r="O12" s="573"/>
      <c r="P12" s="573"/>
      <c r="Q12" s="573"/>
      <c r="R12" s="573"/>
      <c r="S12" s="573"/>
      <c r="T12" s="573"/>
      <c r="U12" s="573"/>
      <c r="V12" s="573"/>
      <c r="W12" s="573"/>
    </row>
    <row r="13" ht="15.75" spans="1:23">
      <c r="A13" s="559" t="s">
        <v>1079</v>
      </c>
      <c r="B13" s="562">
        <v>0</v>
      </c>
      <c r="C13" s="561">
        <v>118.056632</v>
      </c>
      <c r="D13" s="561">
        <v>146.968716</v>
      </c>
      <c r="E13" s="561">
        <v>60</v>
      </c>
      <c r="F13" s="561">
        <v>2</v>
      </c>
      <c r="G13" s="561">
        <v>0</v>
      </c>
      <c r="H13" s="561">
        <v>0</v>
      </c>
      <c r="I13" s="561">
        <v>0</v>
      </c>
      <c r="J13" s="561">
        <v>4723</v>
      </c>
      <c r="K13" s="561">
        <v>7033</v>
      </c>
      <c r="L13" s="561">
        <v>7058.68</v>
      </c>
      <c r="M13" s="561">
        <v>7247.6</v>
      </c>
      <c r="N13" s="574">
        <f t="shared" si="0"/>
        <v>26389.305348</v>
      </c>
      <c r="O13" s="573"/>
      <c r="P13" s="573"/>
      <c r="Q13" s="573"/>
      <c r="R13" s="573"/>
      <c r="S13" s="573"/>
      <c r="T13" s="573"/>
      <c r="U13" s="573"/>
      <c r="V13" s="573"/>
      <c r="W13" s="573"/>
    </row>
    <row r="14" ht="15.75" spans="1:23">
      <c r="A14" s="559" t="s">
        <v>1080</v>
      </c>
      <c r="B14" s="562">
        <v>1.426099</v>
      </c>
      <c r="C14" s="561">
        <v>0.918093</v>
      </c>
      <c r="D14" s="561">
        <v>0.867804</v>
      </c>
      <c r="E14" s="561">
        <v>1</v>
      </c>
      <c r="F14" s="561">
        <v>0.83</v>
      </c>
      <c r="G14" s="561">
        <v>6.6</v>
      </c>
      <c r="H14" s="561">
        <v>1</v>
      </c>
      <c r="I14" s="561">
        <v>0</v>
      </c>
      <c r="J14" s="561">
        <v>0.68</v>
      </c>
      <c r="K14" s="561">
        <v>0.34</v>
      </c>
      <c r="L14" s="561">
        <v>0.72</v>
      </c>
      <c r="M14" s="561">
        <v>1</v>
      </c>
      <c r="N14" s="574">
        <f t="shared" si="0"/>
        <v>15.381996</v>
      </c>
      <c r="O14" s="573"/>
      <c r="P14" s="573"/>
      <c r="Q14" s="573"/>
      <c r="R14" s="573"/>
      <c r="S14" s="573"/>
      <c r="T14" s="573"/>
      <c r="U14" s="573"/>
      <c r="V14" s="573"/>
      <c r="W14" s="573"/>
    </row>
    <row r="15" ht="15.75" spans="1:23">
      <c r="A15" s="559" t="s">
        <v>283</v>
      </c>
      <c r="B15" s="562">
        <v>0.928022</v>
      </c>
      <c r="C15" s="561">
        <v>8.898258</v>
      </c>
      <c r="D15" s="561">
        <v>4.93621</v>
      </c>
      <c r="E15" s="561">
        <v>5</v>
      </c>
      <c r="F15" s="561">
        <v>6</v>
      </c>
      <c r="G15" s="561">
        <v>25</v>
      </c>
      <c r="H15" s="561">
        <v>38</v>
      </c>
      <c r="I15" s="561">
        <v>38</v>
      </c>
      <c r="J15" s="561">
        <v>23.05</v>
      </c>
      <c r="K15" s="561">
        <v>12</v>
      </c>
      <c r="L15" s="561">
        <v>17.39</v>
      </c>
      <c r="M15" s="561">
        <v>0.76</v>
      </c>
      <c r="N15" s="574">
        <f t="shared" si="0"/>
        <v>179.96249</v>
      </c>
      <c r="O15" s="573"/>
      <c r="P15" s="573"/>
      <c r="Q15" s="573"/>
      <c r="R15" s="573"/>
      <c r="S15" s="573"/>
      <c r="T15" s="573"/>
      <c r="U15" s="573"/>
      <c r="V15" s="573"/>
      <c r="W15" s="573"/>
    </row>
    <row r="16" ht="15.75" spans="1:23">
      <c r="A16" s="559" t="s">
        <v>309</v>
      </c>
      <c r="B16" s="562"/>
      <c r="C16" s="561"/>
      <c r="D16" s="561"/>
      <c r="E16" s="561"/>
      <c r="F16" s="561"/>
      <c r="G16" s="561"/>
      <c r="H16" s="561">
        <v>4</v>
      </c>
      <c r="I16" s="561">
        <v>27</v>
      </c>
      <c r="J16" s="561">
        <v>31</v>
      </c>
      <c r="K16" s="561">
        <v>40</v>
      </c>
      <c r="L16" s="561">
        <v>46.25</v>
      </c>
      <c r="M16" s="561">
        <v>54</v>
      </c>
      <c r="N16" s="574">
        <f t="shared" si="0"/>
        <v>202.25</v>
      </c>
      <c r="O16" s="573"/>
      <c r="P16" s="573"/>
      <c r="Q16" s="573"/>
      <c r="R16" s="573"/>
      <c r="S16" s="573"/>
      <c r="T16" s="573"/>
      <c r="U16" s="573"/>
      <c r="V16" s="573"/>
      <c r="W16" s="573"/>
    </row>
    <row r="17" ht="15.75" spans="1:23">
      <c r="A17" s="563" t="s">
        <v>287</v>
      </c>
      <c r="B17" s="562">
        <v>0</v>
      </c>
      <c r="C17" s="561">
        <v>0</v>
      </c>
      <c r="D17" s="561">
        <v>0</v>
      </c>
      <c r="E17" s="561">
        <v>0</v>
      </c>
      <c r="F17" s="561">
        <v>4</v>
      </c>
      <c r="G17" s="561">
        <v>14</v>
      </c>
      <c r="H17" s="561">
        <v>19</v>
      </c>
      <c r="I17" s="561">
        <v>21</v>
      </c>
      <c r="J17" s="561">
        <v>23</v>
      </c>
      <c r="K17" s="561">
        <v>26</v>
      </c>
      <c r="L17" s="561">
        <v>28.15</v>
      </c>
      <c r="M17" s="561">
        <v>31.02</v>
      </c>
      <c r="N17" s="574">
        <f t="shared" si="0"/>
        <v>166.17</v>
      </c>
      <c r="O17" s="573"/>
      <c r="P17" s="573"/>
      <c r="Q17" s="573"/>
      <c r="R17" s="573"/>
      <c r="S17" s="573"/>
      <c r="T17" s="573"/>
      <c r="U17" s="573"/>
      <c r="V17" s="573"/>
      <c r="W17" s="573"/>
    </row>
    <row r="18" ht="15.75" spans="1:23">
      <c r="A18" s="559" t="s">
        <v>284</v>
      </c>
      <c r="B18" s="562">
        <v>14.393009</v>
      </c>
      <c r="C18" s="561">
        <v>22.494929</v>
      </c>
      <c r="D18" s="561">
        <v>16.884287</v>
      </c>
      <c r="E18" s="561">
        <v>27</v>
      </c>
      <c r="F18" s="561">
        <v>21</v>
      </c>
      <c r="G18" s="561">
        <v>228</v>
      </c>
      <c r="H18" s="561">
        <v>440</v>
      </c>
      <c r="I18" s="561">
        <v>619</v>
      </c>
      <c r="J18" s="561">
        <v>459</v>
      </c>
      <c r="K18" s="561">
        <v>282</v>
      </c>
      <c r="L18" s="561">
        <v>343.85</v>
      </c>
      <c r="M18" s="561">
        <v>107.55</v>
      </c>
      <c r="N18" s="574">
        <f t="shared" si="0"/>
        <v>2581.172225</v>
      </c>
      <c r="O18" s="573"/>
      <c r="P18" s="573"/>
      <c r="Q18" s="573"/>
      <c r="R18" s="573"/>
      <c r="S18" s="573"/>
      <c r="T18" s="573"/>
      <c r="U18" s="573"/>
      <c r="V18" s="573"/>
      <c r="W18" s="573"/>
    </row>
    <row r="19" ht="15.75" spans="1:23">
      <c r="A19" s="559" t="s">
        <v>1081</v>
      </c>
      <c r="B19" s="562">
        <v>0</v>
      </c>
      <c r="C19" s="561">
        <v>0</v>
      </c>
      <c r="D19" s="564">
        <v>0.105691</v>
      </c>
      <c r="E19" s="564">
        <v>0</v>
      </c>
      <c r="F19" s="564">
        <v>0</v>
      </c>
      <c r="G19" s="564">
        <v>0.19</v>
      </c>
      <c r="H19" s="564">
        <v>0</v>
      </c>
      <c r="I19" s="564">
        <v>0</v>
      </c>
      <c r="J19" s="564">
        <v>0</v>
      </c>
      <c r="K19" s="564">
        <v>0</v>
      </c>
      <c r="L19" s="564">
        <v>0.02</v>
      </c>
      <c r="M19" s="564">
        <v>0.13</v>
      </c>
      <c r="N19" s="574">
        <f t="shared" si="0"/>
        <v>0.445691</v>
      </c>
      <c r="O19" s="573"/>
      <c r="P19" s="573"/>
      <c r="Q19" s="573"/>
      <c r="R19" s="573"/>
      <c r="S19" s="573"/>
      <c r="T19" s="573"/>
      <c r="U19" s="573"/>
      <c r="V19" s="573"/>
      <c r="W19" s="573"/>
    </row>
    <row r="20" ht="15.75" spans="1:23">
      <c r="A20" s="559" t="s">
        <v>1082</v>
      </c>
      <c r="B20" s="562">
        <v>10.845086</v>
      </c>
      <c r="C20" s="561">
        <v>12.364458</v>
      </c>
      <c r="D20" s="561">
        <v>19.928541</v>
      </c>
      <c r="E20" s="561">
        <v>19</v>
      </c>
      <c r="F20" s="561">
        <v>19</v>
      </c>
      <c r="G20" s="561">
        <v>20.5</v>
      </c>
      <c r="H20" s="561">
        <v>15</v>
      </c>
      <c r="I20" s="561">
        <v>15</v>
      </c>
      <c r="J20" s="561">
        <v>21</v>
      </c>
      <c r="K20" s="561">
        <v>20</v>
      </c>
      <c r="L20" s="561">
        <v>14.77</v>
      </c>
      <c r="M20" s="561">
        <v>17</v>
      </c>
      <c r="N20" s="574">
        <f t="shared" si="0"/>
        <v>204.408085</v>
      </c>
      <c r="O20" s="573"/>
      <c r="P20" s="573"/>
      <c r="Q20" s="573"/>
      <c r="R20" s="573"/>
      <c r="S20" s="573"/>
      <c r="T20" s="573"/>
      <c r="U20" s="573"/>
      <c r="V20" s="573"/>
      <c r="W20" s="573"/>
    </row>
    <row r="21" ht="15.75" spans="1:23">
      <c r="A21" s="559" t="s">
        <v>1083</v>
      </c>
      <c r="B21" s="565">
        <v>1.300053</v>
      </c>
      <c r="C21" s="561">
        <v>34.642641</v>
      </c>
      <c r="D21" s="561">
        <v>47.761759</v>
      </c>
      <c r="E21" s="561">
        <v>25</v>
      </c>
      <c r="F21" s="561">
        <v>22</v>
      </c>
      <c r="G21" s="561">
        <v>23</v>
      </c>
      <c r="H21" s="561">
        <v>45</v>
      </c>
      <c r="I21" s="561">
        <v>44</v>
      </c>
      <c r="J21" s="561">
        <v>35</v>
      </c>
      <c r="K21" s="561">
        <v>27</v>
      </c>
      <c r="L21" s="561">
        <v>25.66</v>
      </c>
      <c r="M21" s="561">
        <v>2.75</v>
      </c>
      <c r="N21" s="574">
        <f t="shared" si="0"/>
        <v>333.114453</v>
      </c>
      <c r="O21" s="573"/>
      <c r="P21" s="573"/>
      <c r="Q21" s="573"/>
      <c r="R21" s="573"/>
      <c r="S21" s="573"/>
      <c r="T21" s="573"/>
      <c r="U21" s="573"/>
      <c r="V21" s="573"/>
      <c r="W21" s="573"/>
    </row>
    <row r="22" ht="15.75" spans="1:23">
      <c r="A22" s="559" t="s">
        <v>291</v>
      </c>
      <c r="B22" s="565">
        <v>1.29569286</v>
      </c>
      <c r="C22" s="561">
        <v>4.51329758</v>
      </c>
      <c r="D22" s="561">
        <v>15.54643</v>
      </c>
      <c r="E22" s="561">
        <v>9</v>
      </c>
      <c r="F22" s="561">
        <v>9.84</v>
      </c>
      <c r="G22" s="561">
        <v>19</v>
      </c>
      <c r="H22" s="561">
        <v>18</v>
      </c>
      <c r="I22" s="561">
        <v>17</v>
      </c>
      <c r="J22" s="561">
        <v>23</v>
      </c>
      <c r="K22" s="561">
        <v>19</v>
      </c>
      <c r="L22" s="561">
        <v>7.24</v>
      </c>
      <c r="M22" s="561">
        <v>0</v>
      </c>
      <c r="N22" s="574">
        <f t="shared" si="0"/>
        <v>143.43542044</v>
      </c>
      <c r="O22" s="573"/>
      <c r="P22" s="573"/>
      <c r="Q22" s="573"/>
      <c r="R22" s="573"/>
      <c r="S22" s="573"/>
      <c r="T22" s="573"/>
      <c r="U22" s="573"/>
      <c r="V22" s="573"/>
      <c r="W22" s="573"/>
    </row>
    <row r="23" ht="15.75" spans="1:23">
      <c r="A23" s="559" t="s">
        <v>292</v>
      </c>
      <c r="B23" s="561">
        <v>6952.9</v>
      </c>
      <c r="C23" s="561">
        <v>6896</v>
      </c>
      <c r="D23" s="561">
        <v>7392</v>
      </c>
      <c r="E23" s="561">
        <v>7013</v>
      </c>
      <c r="F23" s="561">
        <v>7223</v>
      </c>
      <c r="G23" s="561">
        <v>6789</v>
      </c>
      <c r="H23" s="561">
        <v>6634</v>
      </c>
      <c r="I23" s="561">
        <v>56</v>
      </c>
      <c r="J23" s="561">
        <v>54</v>
      </c>
      <c r="K23" s="561">
        <v>55</v>
      </c>
      <c r="L23" s="561">
        <v>65.54</v>
      </c>
      <c r="M23" s="561">
        <v>77.17</v>
      </c>
      <c r="N23" s="574">
        <f t="shared" si="0"/>
        <v>49207.61</v>
      </c>
      <c r="O23" s="573"/>
      <c r="P23" s="573"/>
      <c r="Q23" s="573"/>
      <c r="R23" s="573"/>
      <c r="S23" s="573"/>
      <c r="T23" s="573"/>
      <c r="U23" s="573"/>
      <c r="V23" s="573"/>
      <c r="W23" s="573"/>
    </row>
    <row r="24" ht="12.75" spans="1:23">
      <c r="A24" s="566" t="s">
        <v>1068</v>
      </c>
      <c r="B24" s="567">
        <f>SUM(B4:B23)</f>
        <v>36553.74884886</v>
      </c>
      <c r="C24" s="567">
        <f t="shared" ref="C24:W24" si="1">SUM(C4:C23)</f>
        <v>31249.44331458</v>
      </c>
      <c r="D24" s="567">
        <f t="shared" si="1"/>
        <v>50415.693984</v>
      </c>
      <c r="E24" s="567">
        <f t="shared" si="1"/>
        <v>58815</v>
      </c>
      <c r="F24" s="567">
        <f t="shared" si="1"/>
        <v>63496.67</v>
      </c>
      <c r="G24" s="567">
        <f t="shared" si="1"/>
        <v>62491.09</v>
      </c>
      <c r="H24" s="567">
        <f t="shared" si="1"/>
        <v>65729</v>
      </c>
      <c r="I24" s="567">
        <f t="shared" si="1"/>
        <v>32716</v>
      </c>
      <c r="J24" s="567">
        <f t="shared" si="1"/>
        <v>29929.73</v>
      </c>
      <c r="K24" s="567">
        <f t="shared" si="1"/>
        <v>42721.34</v>
      </c>
      <c r="L24" s="567">
        <f t="shared" si="1"/>
        <v>38038.04</v>
      </c>
      <c r="M24" s="567">
        <f t="shared" si="1"/>
        <v>31841.44</v>
      </c>
      <c r="N24" s="567">
        <f t="shared" si="1"/>
        <v>543997.19614744</v>
      </c>
      <c r="O24" s="567">
        <f t="shared" si="1"/>
        <v>0</v>
      </c>
      <c r="P24" s="567">
        <f t="shared" si="1"/>
        <v>0</v>
      </c>
      <c r="Q24" s="567">
        <f t="shared" si="1"/>
        <v>0</v>
      </c>
      <c r="R24" s="567">
        <f t="shared" si="1"/>
        <v>0</v>
      </c>
      <c r="S24" s="567">
        <f t="shared" si="1"/>
        <v>0</v>
      </c>
      <c r="T24" s="567">
        <f t="shared" si="1"/>
        <v>0</v>
      </c>
      <c r="U24" s="567">
        <f t="shared" si="1"/>
        <v>0</v>
      </c>
      <c r="V24" s="567">
        <f t="shared" si="1"/>
        <v>0</v>
      </c>
      <c r="W24" s="567">
        <f t="shared" si="1"/>
        <v>0</v>
      </c>
    </row>
    <row r="26" ht="15" customHeight="1"/>
    <row r="28" ht="12"/>
    <row r="29" spans="4:15">
      <c r="D29" s="568" t="s">
        <v>239</v>
      </c>
      <c r="E29" s="569"/>
      <c r="F29" s="569"/>
      <c r="G29" s="569"/>
      <c r="H29" s="569"/>
      <c r="I29" s="569"/>
      <c r="J29" s="569"/>
      <c r="K29" s="569"/>
      <c r="L29" s="569"/>
      <c r="M29" s="569"/>
      <c r="N29" s="569"/>
      <c r="O29" s="577"/>
    </row>
    <row r="30" ht="12" spans="4:15">
      <c r="D30" s="570"/>
      <c r="E30" s="571"/>
      <c r="F30" s="571"/>
      <c r="G30" s="571"/>
      <c r="H30" s="571"/>
      <c r="I30" s="571"/>
      <c r="J30" s="571"/>
      <c r="K30" s="571"/>
      <c r="L30" s="571"/>
      <c r="M30" s="571"/>
      <c r="N30" s="571"/>
      <c r="O30" s="578"/>
    </row>
  </sheetData>
  <mergeCells count="4">
    <mergeCell ref="B1:W1"/>
    <mergeCell ref="B2:W2"/>
    <mergeCell ref="A1:A3"/>
    <mergeCell ref="D29:O30"/>
  </mergeCells>
  <pageMargins left="0.25" right="0.25" top="0.75" bottom="0.75" header="0.3" footer="0.3"/>
  <pageSetup paperSize="1" scale="7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9"/>
  <sheetViews>
    <sheetView view="pageBreakPreview" zoomScale="110" zoomScaleNormal="130" workbookViewId="0">
      <selection activeCell="C37" sqref="C37:N37"/>
    </sheetView>
  </sheetViews>
  <sheetFormatPr defaultColWidth="9" defaultRowHeight="11.25"/>
  <cols>
    <col min="1" max="1" width="5.14285714285714" style="528" customWidth="1"/>
    <col min="2" max="2" width="5.71428571428571" style="528" customWidth="1"/>
    <col min="3" max="3" width="5.42857142857143" style="528" customWidth="1"/>
    <col min="4" max="6" width="5" style="528" customWidth="1"/>
    <col min="7" max="13" width="6.14285714285714" style="528" customWidth="1"/>
    <col min="14" max="14" width="5.28571428571429" style="528" customWidth="1"/>
    <col min="15" max="15" width="23.7142857142857" style="528" customWidth="1"/>
    <col min="16" max="16" width="6.28571428571429" style="528" hidden="1" customWidth="1"/>
    <col min="17" max="17" width="5.42857142857143" style="528" hidden="1" customWidth="1"/>
    <col min="18" max="18" width="4.71428571428571" style="528" hidden="1" customWidth="1"/>
    <col min="19" max="19" width="5.85714285714286" style="528" hidden="1" customWidth="1"/>
    <col min="20" max="20" width="4.85714285714286" style="528" hidden="1" customWidth="1"/>
    <col min="21" max="21" width="5.71428571428571" style="528" hidden="1" customWidth="1"/>
    <col min="22" max="22" width="6.14285714285714" style="528" hidden="1" customWidth="1"/>
    <col min="23" max="23" width="12.2857142857143" style="528" customWidth="1"/>
    <col min="24" max="252" width="9.14285714285714" style="528"/>
    <col min="253" max="253" width="5.57142857142857" style="528" customWidth="1"/>
    <col min="254" max="254" width="6.85714285714286" style="528" customWidth="1"/>
    <col min="255" max="255" width="7" style="528" customWidth="1"/>
    <col min="256" max="256" width="5.42857142857143" style="528" customWidth="1"/>
    <col min="257" max="259" width="6.85714285714286" style="528" customWidth="1"/>
    <col min="260" max="260" width="6.57142857142857" style="528" customWidth="1"/>
    <col min="261" max="265" width="6.85714285714286" style="528" customWidth="1"/>
    <col min="266" max="266" width="5.42857142857143" style="528" customWidth="1"/>
    <col min="267" max="508" width="9.14285714285714" style="528"/>
    <col min="509" max="509" width="5.57142857142857" style="528" customWidth="1"/>
    <col min="510" max="510" width="6.85714285714286" style="528" customWidth="1"/>
    <col min="511" max="511" width="7" style="528" customWidth="1"/>
    <col min="512" max="512" width="5.42857142857143" style="528" customWidth="1"/>
    <col min="513" max="515" width="6.85714285714286" style="528" customWidth="1"/>
    <col min="516" max="516" width="6.57142857142857" style="528" customWidth="1"/>
    <col min="517" max="521" width="6.85714285714286" style="528" customWidth="1"/>
    <col min="522" max="522" width="5.42857142857143" style="528" customWidth="1"/>
    <col min="523" max="764" width="9.14285714285714" style="528"/>
    <col min="765" max="765" width="5.57142857142857" style="528" customWidth="1"/>
    <col min="766" max="766" width="6.85714285714286" style="528" customWidth="1"/>
    <col min="767" max="767" width="7" style="528" customWidth="1"/>
    <col min="768" max="768" width="5.42857142857143" style="528" customWidth="1"/>
    <col min="769" max="771" width="6.85714285714286" style="528" customWidth="1"/>
    <col min="772" max="772" width="6.57142857142857" style="528" customWidth="1"/>
    <col min="773" max="777" width="6.85714285714286" style="528" customWidth="1"/>
    <col min="778" max="778" width="5.42857142857143" style="528" customWidth="1"/>
    <col min="779" max="1020" width="9.14285714285714" style="528"/>
    <col min="1021" max="1021" width="5.57142857142857" style="528" customWidth="1"/>
    <col min="1022" max="1022" width="6.85714285714286" style="528" customWidth="1"/>
    <col min="1023" max="1023" width="7" style="528" customWidth="1"/>
    <col min="1024" max="1024" width="5.42857142857143" style="528" customWidth="1"/>
    <col min="1025" max="1027" width="6.85714285714286" style="528" customWidth="1"/>
    <col min="1028" max="1028" width="6.57142857142857" style="528" customWidth="1"/>
    <col min="1029" max="1033" width="6.85714285714286" style="528" customWidth="1"/>
    <col min="1034" max="1034" width="5.42857142857143" style="528" customWidth="1"/>
    <col min="1035" max="1276" width="9.14285714285714" style="528"/>
    <col min="1277" max="1277" width="5.57142857142857" style="528" customWidth="1"/>
    <col min="1278" max="1278" width="6.85714285714286" style="528" customWidth="1"/>
    <col min="1279" max="1279" width="7" style="528" customWidth="1"/>
    <col min="1280" max="1280" width="5.42857142857143" style="528" customWidth="1"/>
    <col min="1281" max="1283" width="6.85714285714286" style="528" customWidth="1"/>
    <col min="1284" max="1284" width="6.57142857142857" style="528" customWidth="1"/>
    <col min="1285" max="1289" width="6.85714285714286" style="528" customWidth="1"/>
    <col min="1290" max="1290" width="5.42857142857143" style="528" customWidth="1"/>
    <col min="1291" max="1532" width="9.14285714285714" style="528"/>
    <col min="1533" max="1533" width="5.57142857142857" style="528" customWidth="1"/>
    <col min="1534" max="1534" width="6.85714285714286" style="528" customWidth="1"/>
    <col min="1535" max="1535" width="7" style="528" customWidth="1"/>
    <col min="1536" max="1536" width="5.42857142857143" style="528" customWidth="1"/>
    <col min="1537" max="1539" width="6.85714285714286" style="528" customWidth="1"/>
    <col min="1540" max="1540" width="6.57142857142857" style="528" customWidth="1"/>
    <col min="1541" max="1545" width="6.85714285714286" style="528" customWidth="1"/>
    <col min="1546" max="1546" width="5.42857142857143" style="528" customWidth="1"/>
    <col min="1547" max="1788" width="9.14285714285714" style="528"/>
    <col min="1789" max="1789" width="5.57142857142857" style="528" customWidth="1"/>
    <col min="1790" max="1790" width="6.85714285714286" style="528" customWidth="1"/>
    <col min="1791" max="1791" width="7" style="528" customWidth="1"/>
    <col min="1792" max="1792" width="5.42857142857143" style="528" customWidth="1"/>
    <col min="1793" max="1795" width="6.85714285714286" style="528" customWidth="1"/>
    <col min="1796" max="1796" width="6.57142857142857" style="528" customWidth="1"/>
    <col min="1797" max="1801" width="6.85714285714286" style="528" customWidth="1"/>
    <col min="1802" max="1802" width="5.42857142857143" style="528" customWidth="1"/>
    <col min="1803" max="2044" width="9.14285714285714" style="528"/>
    <col min="2045" max="2045" width="5.57142857142857" style="528" customWidth="1"/>
    <col min="2046" max="2046" width="6.85714285714286" style="528" customWidth="1"/>
    <col min="2047" max="2047" width="7" style="528" customWidth="1"/>
    <col min="2048" max="2048" width="5.42857142857143" style="528" customWidth="1"/>
    <col min="2049" max="2051" width="6.85714285714286" style="528" customWidth="1"/>
    <col min="2052" max="2052" width="6.57142857142857" style="528" customWidth="1"/>
    <col min="2053" max="2057" width="6.85714285714286" style="528" customWidth="1"/>
    <col min="2058" max="2058" width="5.42857142857143" style="528" customWidth="1"/>
    <col min="2059" max="2300" width="9.14285714285714" style="528"/>
    <col min="2301" max="2301" width="5.57142857142857" style="528" customWidth="1"/>
    <col min="2302" max="2302" width="6.85714285714286" style="528" customWidth="1"/>
    <col min="2303" max="2303" width="7" style="528" customWidth="1"/>
    <col min="2304" max="2304" width="5.42857142857143" style="528" customWidth="1"/>
    <col min="2305" max="2307" width="6.85714285714286" style="528" customWidth="1"/>
    <col min="2308" max="2308" width="6.57142857142857" style="528" customWidth="1"/>
    <col min="2309" max="2313" width="6.85714285714286" style="528" customWidth="1"/>
    <col min="2314" max="2314" width="5.42857142857143" style="528" customWidth="1"/>
    <col min="2315" max="2556" width="9.14285714285714" style="528"/>
    <col min="2557" max="2557" width="5.57142857142857" style="528" customWidth="1"/>
    <col min="2558" max="2558" width="6.85714285714286" style="528" customWidth="1"/>
    <col min="2559" max="2559" width="7" style="528" customWidth="1"/>
    <col min="2560" max="2560" width="5.42857142857143" style="528" customWidth="1"/>
    <col min="2561" max="2563" width="6.85714285714286" style="528" customWidth="1"/>
    <col min="2564" max="2564" width="6.57142857142857" style="528" customWidth="1"/>
    <col min="2565" max="2569" width="6.85714285714286" style="528" customWidth="1"/>
    <col min="2570" max="2570" width="5.42857142857143" style="528" customWidth="1"/>
    <col min="2571" max="2812" width="9.14285714285714" style="528"/>
    <col min="2813" max="2813" width="5.57142857142857" style="528" customWidth="1"/>
    <col min="2814" max="2814" width="6.85714285714286" style="528" customWidth="1"/>
    <col min="2815" max="2815" width="7" style="528" customWidth="1"/>
    <col min="2816" max="2816" width="5.42857142857143" style="528" customWidth="1"/>
    <col min="2817" max="2819" width="6.85714285714286" style="528" customWidth="1"/>
    <col min="2820" max="2820" width="6.57142857142857" style="528" customWidth="1"/>
    <col min="2821" max="2825" width="6.85714285714286" style="528" customWidth="1"/>
    <col min="2826" max="2826" width="5.42857142857143" style="528" customWidth="1"/>
    <col min="2827" max="3068" width="9.14285714285714" style="528"/>
    <col min="3069" max="3069" width="5.57142857142857" style="528" customWidth="1"/>
    <col min="3070" max="3070" width="6.85714285714286" style="528" customWidth="1"/>
    <col min="3071" max="3071" width="7" style="528" customWidth="1"/>
    <col min="3072" max="3072" width="5.42857142857143" style="528" customWidth="1"/>
    <col min="3073" max="3075" width="6.85714285714286" style="528" customWidth="1"/>
    <col min="3076" max="3076" width="6.57142857142857" style="528" customWidth="1"/>
    <col min="3077" max="3081" width="6.85714285714286" style="528" customWidth="1"/>
    <col min="3082" max="3082" width="5.42857142857143" style="528" customWidth="1"/>
    <col min="3083" max="3324" width="9.14285714285714" style="528"/>
    <col min="3325" max="3325" width="5.57142857142857" style="528" customWidth="1"/>
    <col min="3326" max="3326" width="6.85714285714286" style="528" customWidth="1"/>
    <col min="3327" max="3327" width="7" style="528" customWidth="1"/>
    <col min="3328" max="3328" width="5.42857142857143" style="528" customWidth="1"/>
    <col min="3329" max="3331" width="6.85714285714286" style="528" customWidth="1"/>
    <col min="3332" max="3332" width="6.57142857142857" style="528" customWidth="1"/>
    <col min="3333" max="3337" width="6.85714285714286" style="528" customWidth="1"/>
    <col min="3338" max="3338" width="5.42857142857143" style="528" customWidth="1"/>
    <col min="3339" max="3580" width="9.14285714285714" style="528"/>
    <col min="3581" max="3581" width="5.57142857142857" style="528" customWidth="1"/>
    <col min="3582" max="3582" width="6.85714285714286" style="528" customWidth="1"/>
    <col min="3583" max="3583" width="7" style="528" customWidth="1"/>
    <col min="3584" max="3584" width="5.42857142857143" style="528" customWidth="1"/>
    <col min="3585" max="3587" width="6.85714285714286" style="528" customWidth="1"/>
    <col min="3588" max="3588" width="6.57142857142857" style="528" customWidth="1"/>
    <col min="3589" max="3593" width="6.85714285714286" style="528" customWidth="1"/>
    <col min="3594" max="3594" width="5.42857142857143" style="528" customWidth="1"/>
    <col min="3595" max="3836" width="9.14285714285714" style="528"/>
    <col min="3837" max="3837" width="5.57142857142857" style="528" customWidth="1"/>
    <col min="3838" max="3838" width="6.85714285714286" style="528" customWidth="1"/>
    <col min="3839" max="3839" width="7" style="528" customWidth="1"/>
    <col min="3840" max="3840" width="5.42857142857143" style="528" customWidth="1"/>
    <col min="3841" max="3843" width="6.85714285714286" style="528" customWidth="1"/>
    <col min="3844" max="3844" width="6.57142857142857" style="528" customWidth="1"/>
    <col min="3845" max="3849" width="6.85714285714286" style="528" customWidth="1"/>
    <col min="3850" max="3850" width="5.42857142857143" style="528" customWidth="1"/>
    <col min="3851" max="4092" width="9.14285714285714" style="528"/>
    <col min="4093" max="4093" width="5.57142857142857" style="528" customWidth="1"/>
    <col min="4094" max="4094" width="6.85714285714286" style="528" customWidth="1"/>
    <col min="4095" max="4095" width="7" style="528" customWidth="1"/>
    <col min="4096" max="4096" width="5.42857142857143" style="528" customWidth="1"/>
    <col min="4097" max="4099" width="6.85714285714286" style="528" customWidth="1"/>
    <col min="4100" max="4100" width="6.57142857142857" style="528" customWidth="1"/>
    <col min="4101" max="4105" width="6.85714285714286" style="528" customWidth="1"/>
    <col min="4106" max="4106" width="5.42857142857143" style="528" customWidth="1"/>
    <col min="4107" max="4348" width="9.14285714285714" style="528"/>
    <col min="4349" max="4349" width="5.57142857142857" style="528" customWidth="1"/>
    <col min="4350" max="4350" width="6.85714285714286" style="528" customWidth="1"/>
    <col min="4351" max="4351" width="7" style="528" customWidth="1"/>
    <col min="4352" max="4352" width="5.42857142857143" style="528" customWidth="1"/>
    <col min="4353" max="4355" width="6.85714285714286" style="528" customWidth="1"/>
    <col min="4356" max="4356" width="6.57142857142857" style="528" customWidth="1"/>
    <col min="4357" max="4361" width="6.85714285714286" style="528" customWidth="1"/>
    <col min="4362" max="4362" width="5.42857142857143" style="528" customWidth="1"/>
    <col min="4363" max="4604" width="9.14285714285714" style="528"/>
    <col min="4605" max="4605" width="5.57142857142857" style="528" customWidth="1"/>
    <col min="4606" max="4606" width="6.85714285714286" style="528" customWidth="1"/>
    <col min="4607" max="4607" width="7" style="528" customWidth="1"/>
    <col min="4608" max="4608" width="5.42857142857143" style="528" customWidth="1"/>
    <col min="4609" max="4611" width="6.85714285714286" style="528" customWidth="1"/>
    <col min="4612" max="4612" width="6.57142857142857" style="528" customWidth="1"/>
    <col min="4613" max="4617" width="6.85714285714286" style="528" customWidth="1"/>
    <col min="4618" max="4618" width="5.42857142857143" style="528" customWidth="1"/>
    <col min="4619" max="4860" width="9.14285714285714" style="528"/>
    <col min="4861" max="4861" width="5.57142857142857" style="528" customWidth="1"/>
    <col min="4862" max="4862" width="6.85714285714286" style="528" customWidth="1"/>
    <col min="4863" max="4863" width="7" style="528" customWidth="1"/>
    <col min="4864" max="4864" width="5.42857142857143" style="528" customWidth="1"/>
    <col min="4865" max="4867" width="6.85714285714286" style="528" customWidth="1"/>
    <col min="4868" max="4868" width="6.57142857142857" style="528" customWidth="1"/>
    <col min="4869" max="4873" width="6.85714285714286" style="528" customWidth="1"/>
    <col min="4874" max="4874" width="5.42857142857143" style="528" customWidth="1"/>
    <col min="4875" max="5116" width="9.14285714285714" style="528"/>
    <col min="5117" max="5117" width="5.57142857142857" style="528" customWidth="1"/>
    <col min="5118" max="5118" width="6.85714285714286" style="528" customWidth="1"/>
    <col min="5119" max="5119" width="7" style="528" customWidth="1"/>
    <col min="5120" max="5120" width="5.42857142857143" style="528" customWidth="1"/>
    <col min="5121" max="5123" width="6.85714285714286" style="528" customWidth="1"/>
    <col min="5124" max="5124" width="6.57142857142857" style="528" customWidth="1"/>
    <col min="5125" max="5129" width="6.85714285714286" style="528" customWidth="1"/>
    <col min="5130" max="5130" width="5.42857142857143" style="528" customWidth="1"/>
    <col min="5131" max="5372" width="9.14285714285714" style="528"/>
    <col min="5373" max="5373" width="5.57142857142857" style="528" customWidth="1"/>
    <col min="5374" max="5374" width="6.85714285714286" style="528" customWidth="1"/>
    <col min="5375" max="5375" width="7" style="528" customWidth="1"/>
    <col min="5376" max="5376" width="5.42857142857143" style="528" customWidth="1"/>
    <col min="5377" max="5379" width="6.85714285714286" style="528" customWidth="1"/>
    <col min="5380" max="5380" width="6.57142857142857" style="528" customWidth="1"/>
    <col min="5381" max="5385" width="6.85714285714286" style="528" customWidth="1"/>
    <col min="5386" max="5386" width="5.42857142857143" style="528" customWidth="1"/>
    <col min="5387" max="5628" width="9.14285714285714" style="528"/>
    <col min="5629" max="5629" width="5.57142857142857" style="528" customWidth="1"/>
    <col min="5630" max="5630" width="6.85714285714286" style="528" customWidth="1"/>
    <col min="5631" max="5631" width="7" style="528" customWidth="1"/>
    <col min="5632" max="5632" width="5.42857142857143" style="528" customWidth="1"/>
    <col min="5633" max="5635" width="6.85714285714286" style="528" customWidth="1"/>
    <col min="5636" max="5636" width="6.57142857142857" style="528" customWidth="1"/>
    <col min="5637" max="5641" width="6.85714285714286" style="528" customWidth="1"/>
    <col min="5642" max="5642" width="5.42857142857143" style="528" customWidth="1"/>
    <col min="5643" max="5884" width="9.14285714285714" style="528"/>
    <col min="5885" max="5885" width="5.57142857142857" style="528" customWidth="1"/>
    <col min="5886" max="5886" width="6.85714285714286" style="528" customWidth="1"/>
    <col min="5887" max="5887" width="7" style="528" customWidth="1"/>
    <col min="5888" max="5888" width="5.42857142857143" style="528" customWidth="1"/>
    <col min="5889" max="5891" width="6.85714285714286" style="528" customWidth="1"/>
    <col min="5892" max="5892" width="6.57142857142857" style="528" customWidth="1"/>
    <col min="5893" max="5897" width="6.85714285714286" style="528" customWidth="1"/>
    <col min="5898" max="5898" width="5.42857142857143" style="528" customWidth="1"/>
    <col min="5899" max="6140" width="9.14285714285714" style="528"/>
    <col min="6141" max="6141" width="5.57142857142857" style="528" customWidth="1"/>
    <col min="6142" max="6142" width="6.85714285714286" style="528" customWidth="1"/>
    <col min="6143" max="6143" width="7" style="528" customWidth="1"/>
    <col min="6144" max="6144" width="5.42857142857143" style="528" customWidth="1"/>
    <col min="6145" max="6147" width="6.85714285714286" style="528" customWidth="1"/>
    <col min="6148" max="6148" width="6.57142857142857" style="528" customWidth="1"/>
    <col min="6149" max="6153" width="6.85714285714286" style="528" customWidth="1"/>
    <col min="6154" max="6154" width="5.42857142857143" style="528" customWidth="1"/>
    <col min="6155" max="6396" width="9.14285714285714" style="528"/>
    <col min="6397" max="6397" width="5.57142857142857" style="528" customWidth="1"/>
    <col min="6398" max="6398" width="6.85714285714286" style="528" customWidth="1"/>
    <col min="6399" max="6399" width="7" style="528" customWidth="1"/>
    <col min="6400" max="6400" width="5.42857142857143" style="528" customWidth="1"/>
    <col min="6401" max="6403" width="6.85714285714286" style="528" customWidth="1"/>
    <col min="6404" max="6404" width="6.57142857142857" style="528" customWidth="1"/>
    <col min="6405" max="6409" width="6.85714285714286" style="528" customWidth="1"/>
    <col min="6410" max="6410" width="5.42857142857143" style="528" customWidth="1"/>
    <col min="6411" max="6652" width="9.14285714285714" style="528"/>
    <col min="6653" max="6653" width="5.57142857142857" style="528" customWidth="1"/>
    <col min="6654" max="6654" width="6.85714285714286" style="528" customWidth="1"/>
    <col min="6655" max="6655" width="7" style="528" customWidth="1"/>
    <col min="6656" max="6656" width="5.42857142857143" style="528" customWidth="1"/>
    <col min="6657" max="6659" width="6.85714285714286" style="528" customWidth="1"/>
    <col min="6660" max="6660" width="6.57142857142857" style="528" customWidth="1"/>
    <col min="6661" max="6665" width="6.85714285714286" style="528" customWidth="1"/>
    <col min="6666" max="6666" width="5.42857142857143" style="528" customWidth="1"/>
    <col min="6667" max="6908" width="9.14285714285714" style="528"/>
    <col min="6909" max="6909" width="5.57142857142857" style="528" customWidth="1"/>
    <col min="6910" max="6910" width="6.85714285714286" style="528" customWidth="1"/>
    <col min="6911" max="6911" width="7" style="528" customWidth="1"/>
    <col min="6912" max="6912" width="5.42857142857143" style="528" customWidth="1"/>
    <col min="6913" max="6915" width="6.85714285714286" style="528" customWidth="1"/>
    <col min="6916" max="6916" width="6.57142857142857" style="528" customWidth="1"/>
    <col min="6917" max="6921" width="6.85714285714286" style="528" customWidth="1"/>
    <col min="6922" max="6922" width="5.42857142857143" style="528" customWidth="1"/>
    <col min="6923" max="7164" width="9.14285714285714" style="528"/>
    <col min="7165" max="7165" width="5.57142857142857" style="528" customWidth="1"/>
    <col min="7166" max="7166" width="6.85714285714286" style="528" customWidth="1"/>
    <col min="7167" max="7167" width="7" style="528" customWidth="1"/>
    <col min="7168" max="7168" width="5.42857142857143" style="528" customWidth="1"/>
    <col min="7169" max="7171" width="6.85714285714286" style="528" customWidth="1"/>
    <col min="7172" max="7172" width="6.57142857142857" style="528" customWidth="1"/>
    <col min="7173" max="7177" width="6.85714285714286" style="528" customWidth="1"/>
    <col min="7178" max="7178" width="5.42857142857143" style="528" customWidth="1"/>
    <col min="7179" max="7420" width="9.14285714285714" style="528"/>
    <col min="7421" max="7421" width="5.57142857142857" style="528" customWidth="1"/>
    <col min="7422" max="7422" width="6.85714285714286" style="528" customWidth="1"/>
    <col min="7423" max="7423" width="7" style="528" customWidth="1"/>
    <col min="7424" max="7424" width="5.42857142857143" style="528" customWidth="1"/>
    <col min="7425" max="7427" width="6.85714285714286" style="528" customWidth="1"/>
    <col min="7428" max="7428" width="6.57142857142857" style="528" customWidth="1"/>
    <col min="7429" max="7433" width="6.85714285714286" style="528" customWidth="1"/>
    <col min="7434" max="7434" width="5.42857142857143" style="528" customWidth="1"/>
    <col min="7435" max="7676" width="9.14285714285714" style="528"/>
    <col min="7677" max="7677" width="5.57142857142857" style="528" customWidth="1"/>
    <col min="7678" max="7678" width="6.85714285714286" style="528" customWidth="1"/>
    <col min="7679" max="7679" width="7" style="528" customWidth="1"/>
    <col min="7680" max="7680" width="5.42857142857143" style="528" customWidth="1"/>
    <col min="7681" max="7683" width="6.85714285714286" style="528" customWidth="1"/>
    <col min="7684" max="7684" width="6.57142857142857" style="528" customWidth="1"/>
    <col min="7685" max="7689" width="6.85714285714286" style="528" customWidth="1"/>
    <col min="7690" max="7690" width="5.42857142857143" style="528" customWidth="1"/>
    <col min="7691" max="7932" width="9.14285714285714" style="528"/>
    <col min="7933" max="7933" width="5.57142857142857" style="528" customWidth="1"/>
    <col min="7934" max="7934" width="6.85714285714286" style="528" customWidth="1"/>
    <col min="7935" max="7935" width="7" style="528" customWidth="1"/>
    <col min="7936" max="7936" width="5.42857142857143" style="528" customWidth="1"/>
    <col min="7937" max="7939" width="6.85714285714286" style="528" customWidth="1"/>
    <col min="7940" max="7940" width="6.57142857142857" style="528" customWidth="1"/>
    <col min="7941" max="7945" width="6.85714285714286" style="528" customWidth="1"/>
    <col min="7946" max="7946" width="5.42857142857143" style="528" customWidth="1"/>
    <col min="7947" max="8188" width="9.14285714285714" style="528"/>
    <col min="8189" max="8189" width="5.57142857142857" style="528" customWidth="1"/>
    <col min="8190" max="8190" width="6.85714285714286" style="528" customWidth="1"/>
    <col min="8191" max="8191" width="7" style="528" customWidth="1"/>
    <col min="8192" max="8192" width="5.42857142857143" style="528" customWidth="1"/>
    <col min="8193" max="8195" width="6.85714285714286" style="528" customWidth="1"/>
    <col min="8196" max="8196" width="6.57142857142857" style="528" customWidth="1"/>
    <col min="8197" max="8201" width="6.85714285714286" style="528" customWidth="1"/>
    <col min="8202" max="8202" width="5.42857142857143" style="528" customWidth="1"/>
    <col min="8203" max="8444" width="9.14285714285714" style="528"/>
    <col min="8445" max="8445" width="5.57142857142857" style="528" customWidth="1"/>
    <col min="8446" max="8446" width="6.85714285714286" style="528" customWidth="1"/>
    <col min="8447" max="8447" width="7" style="528" customWidth="1"/>
    <col min="8448" max="8448" width="5.42857142857143" style="528" customWidth="1"/>
    <col min="8449" max="8451" width="6.85714285714286" style="528" customWidth="1"/>
    <col min="8452" max="8452" width="6.57142857142857" style="528" customWidth="1"/>
    <col min="8453" max="8457" width="6.85714285714286" style="528" customWidth="1"/>
    <col min="8458" max="8458" width="5.42857142857143" style="528" customWidth="1"/>
    <col min="8459" max="8700" width="9.14285714285714" style="528"/>
    <col min="8701" max="8701" width="5.57142857142857" style="528" customWidth="1"/>
    <col min="8702" max="8702" width="6.85714285714286" style="528" customWidth="1"/>
    <col min="8703" max="8703" width="7" style="528" customWidth="1"/>
    <col min="8704" max="8704" width="5.42857142857143" style="528" customWidth="1"/>
    <col min="8705" max="8707" width="6.85714285714286" style="528" customWidth="1"/>
    <col min="8708" max="8708" width="6.57142857142857" style="528" customWidth="1"/>
    <col min="8709" max="8713" width="6.85714285714286" style="528" customWidth="1"/>
    <col min="8714" max="8714" width="5.42857142857143" style="528" customWidth="1"/>
    <col min="8715" max="8956" width="9.14285714285714" style="528"/>
    <col min="8957" max="8957" width="5.57142857142857" style="528" customWidth="1"/>
    <col min="8958" max="8958" width="6.85714285714286" style="528" customWidth="1"/>
    <col min="8959" max="8959" width="7" style="528" customWidth="1"/>
    <col min="8960" max="8960" width="5.42857142857143" style="528" customWidth="1"/>
    <col min="8961" max="8963" width="6.85714285714286" style="528" customWidth="1"/>
    <col min="8964" max="8964" width="6.57142857142857" style="528" customWidth="1"/>
    <col min="8965" max="8969" width="6.85714285714286" style="528" customWidth="1"/>
    <col min="8970" max="8970" width="5.42857142857143" style="528" customWidth="1"/>
    <col min="8971" max="9212" width="9.14285714285714" style="528"/>
    <col min="9213" max="9213" width="5.57142857142857" style="528" customWidth="1"/>
    <col min="9214" max="9214" width="6.85714285714286" style="528" customWidth="1"/>
    <col min="9215" max="9215" width="7" style="528" customWidth="1"/>
    <col min="9216" max="9216" width="5.42857142857143" style="528" customWidth="1"/>
    <col min="9217" max="9219" width="6.85714285714286" style="528" customWidth="1"/>
    <col min="9220" max="9220" width="6.57142857142857" style="528" customWidth="1"/>
    <col min="9221" max="9225" width="6.85714285714286" style="528" customWidth="1"/>
    <col min="9226" max="9226" width="5.42857142857143" style="528" customWidth="1"/>
    <col min="9227" max="9468" width="9.14285714285714" style="528"/>
    <col min="9469" max="9469" width="5.57142857142857" style="528" customWidth="1"/>
    <col min="9470" max="9470" width="6.85714285714286" style="528" customWidth="1"/>
    <col min="9471" max="9471" width="7" style="528" customWidth="1"/>
    <col min="9472" max="9472" width="5.42857142857143" style="528" customWidth="1"/>
    <col min="9473" max="9475" width="6.85714285714286" style="528" customWidth="1"/>
    <col min="9476" max="9476" width="6.57142857142857" style="528" customWidth="1"/>
    <col min="9477" max="9481" width="6.85714285714286" style="528" customWidth="1"/>
    <col min="9482" max="9482" width="5.42857142857143" style="528" customWidth="1"/>
    <col min="9483" max="9724" width="9.14285714285714" style="528"/>
    <col min="9725" max="9725" width="5.57142857142857" style="528" customWidth="1"/>
    <col min="9726" max="9726" width="6.85714285714286" style="528" customWidth="1"/>
    <col min="9727" max="9727" width="7" style="528" customWidth="1"/>
    <col min="9728" max="9728" width="5.42857142857143" style="528" customWidth="1"/>
    <col min="9729" max="9731" width="6.85714285714286" style="528" customWidth="1"/>
    <col min="9732" max="9732" width="6.57142857142857" style="528" customWidth="1"/>
    <col min="9733" max="9737" width="6.85714285714286" style="528" customWidth="1"/>
    <col min="9738" max="9738" width="5.42857142857143" style="528" customWidth="1"/>
    <col min="9739" max="9980" width="9.14285714285714" style="528"/>
    <col min="9981" max="9981" width="5.57142857142857" style="528" customWidth="1"/>
    <col min="9982" max="9982" width="6.85714285714286" style="528" customWidth="1"/>
    <col min="9983" max="9983" width="7" style="528" customWidth="1"/>
    <col min="9984" max="9984" width="5.42857142857143" style="528" customWidth="1"/>
    <col min="9985" max="9987" width="6.85714285714286" style="528" customWidth="1"/>
    <col min="9988" max="9988" width="6.57142857142857" style="528" customWidth="1"/>
    <col min="9989" max="9993" width="6.85714285714286" style="528" customWidth="1"/>
    <col min="9994" max="9994" width="5.42857142857143" style="528" customWidth="1"/>
    <col min="9995" max="10236" width="9.14285714285714" style="528"/>
    <col min="10237" max="10237" width="5.57142857142857" style="528" customWidth="1"/>
    <col min="10238" max="10238" width="6.85714285714286" style="528" customWidth="1"/>
    <col min="10239" max="10239" width="7" style="528" customWidth="1"/>
    <col min="10240" max="10240" width="5.42857142857143" style="528" customWidth="1"/>
    <col min="10241" max="10243" width="6.85714285714286" style="528" customWidth="1"/>
    <col min="10244" max="10244" width="6.57142857142857" style="528" customWidth="1"/>
    <col min="10245" max="10249" width="6.85714285714286" style="528" customWidth="1"/>
    <col min="10250" max="10250" width="5.42857142857143" style="528" customWidth="1"/>
    <col min="10251" max="10492" width="9.14285714285714" style="528"/>
    <col min="10493" max="10493" width="5.57142857142857" style="528" customWidth="1"/>
    <col min="10494" max="10494" width="6.85714285714286" style="528" customWidth="1"/>
    <col min="10495" max="10495" width="7" style="528" customWidth="1"/>
    <col min="10496" max="10496" width="5.42857142857143" style="528" customWidth="1"/>
    <col min="10497" max="10499" width="6.85714285714286" style="528" customWidth="1"/>
    <col min="10500" max="10500" width="6.57142857142857" style="528" customWidth="1"/>
    <col min="10501" max="10505" width="6.85714285714286" style="528" customWidth="1"/>
    <col min="10506" max="10506" width="5.42857142857143" style="528" customWidth="1"/>
    <col min="10507" max="10748" width="9.14285714285714" style="528"/>
    <col min="10749" max="10749" width="5.57142857142857" style="528" customWidth="1"/>
    <col min="10750" max="10750" width="6.85714285714286" style="528" customWidth="1"/>
    <col min="10751" max="10751" width="7" style="528" customWidth="1"/>
    <col min="10752" max="10752" width="5.42857142857143" style="528" customWidth="1"/>
    <col min="10753" max="10755" width="6.85714285714286" style="528" customWidth="1"/>
    <col min="10756" max="10756" width="6.57142857142857" style="528" customWidth="1"/>
    <col min="10757" max="10761" width="6.85714285714286" style="528" customWidth="1"/>
    <col min="10762" max="10762" width="5.42857142857143" style="528" customWidth="1"/>
    <col min="10763" max="11004" width="9.14285714285714" style="528"/>
    <col min="11005" max="11005" width="5.57142857142857" style="528" customWidth="1"/>
    <col min="11006" max="11006" width="6.85714285714286" style="528" customWidth="1"/>
    <col min="11007" max="11007" width="7" style="528" customWidth="1"/>
    <col min="11008" max="11008" width="5.42857142857143" style="528" customWidth="1"/>
    <col min="11009" max="11011" width="6.85714285714286" style="528" customWidth="1"/>
    <col min="11012" max="11012" width="6.57142857142857" style="528" customWidth="1"/>
    <col min="11013" max="11017" width="6.85714285714286" style="528" customWidth="1"/>
    <col min="11018" max="11018" width="5.42857142857143" style="528" customWidth="1"/>
    <col min="11019" max="11260" width="9.14285714285714" style="528"/>
    <col min="11261" max="11261" width="5.57142857142857" style="528" customWidth="1"/>
    <col min="11262" max="11262" width="6.85714285714286" style="528" customWidth="1"/>
    <col min="11263" max="11263" width="7" style="528" customWidth="1"/>
    <col min="11264" max="11264" width="5.42857142857143" style="528" customWidth="1"/>
    <col min="11265" max="11267" width="6.85714285714286" style="528" customWidth="1"/>
    <col min="11268" max="11268" width="6.57142857142857" style="528" customWidth="1"/>
    <col min="11269" max="11273" width="6.85714285714286" style="528" customWidth="1"/>
    <col min="11274" max="11274" width="5.42857142857143" style="528" customWidth="1"/>
    <col min="11275" max="11516" width="9.14285714285714" style="528"/>
    <col min="11517" max="11517" width="5.57142857142857" style="528" customWidth="1"/>
    <col min="11518" max="11518" width="6.85714285714286" style="528" customWidth="1"/>
    <col min="11519" max="11519" width="7" style="528" customWidth="1"/>
    <col min="11520" max="11520" width="5.42857142857143" style="528" customWidth="1"/>
    <col min="11521" max="11523" width="6.85714285714286" style="528" customWidth="1"/>
    <col min="11524" max="11524" width="6.57142857142857" style="528" customWidth="1"/>
    <col min="11525" max="11529" width="6.85714285714286" style="528" customWidth="1"/>
    <col min="11530" max="11530" width="5.42857142857143" style="528" customWidth="1"/>
    <col min="11531" max="11772" width="9.14285714285714" style="528"/>
    <col min="11773" max="11773" width="5.57142857142857" style="528" customWidth="1"/>
    <col min="11774" max="11774" width="6.85714285714286" style="528" customWidth="1"/>
    <col min="11775" max="11775" width="7" style="528" customWidth="1"/>
    <col min="11776" max="11776" width="5.42857142857143" style="528" customWidth="1"/>
    <col min="11777" max="11779" width="6.85714285714286" style="528" customWidth="1"/>
    <col min="11780" max="11780" width="6.57142857142857" style="528" customWidth="1"/>
    <col min="11781" max="11785" width="6.85714285714286" style="528" customWidth="1"/>
    <col min="11786" max="11786" width="5.42857142857143" style="528" customWidth="1"/>
    <col min="11787" max="12028" width="9.14285714285714" style="528"/>
    <col min="12029" max="12029" width="5.57142857142857" style="528" customWidth="1"/>
    <col min="12030" max="12030" width="6.85714285714286" style="528" customWidth="1"/>
    <col min="12031" max="12031" width="7" style="528" customWidth="1"/>
    <col min="12032" max="12032" width="5.42857142857143" style="528" customWidth="1"/>
    <col min="12033" max="12035" width="6.85714285714286" style="528" customWidth="1"/>
    <col min="12036" max="12036" width="6.57142857142857" style="528" customWidth="1"/>
    <col min="12037" max="12041" width="6.85714285714286" style="528" customWidth="1"/>
    <col min="12042" max="12042" width="5.42857142857143" style="528" customWidth="1"/>
    <col min="12043" max="12284" width="9.14285714285714" style="528"/>
    <col min="12285" max="12285" width="5.57142857142857" style="528" customWidth="1"/>
    <col min="12286" max="12286" width="6.85714285714286" style="528" customWidth="1"/>
    <col min="12287" max="12287" width="7" style="528" customWidth="1"/>
    <col min="12288" max="12288" width="5.42857142857143" style="528" customWidth="1"/>
    <col min="12289" max="12291" width="6.85714285714286" style="528" customWidth="1"/>
    <col min="12292" max="12292" width="6.57142857142857" style="528" customWidth="1"/>
    <col min="12293" max="12297" width="6.85714285714286" style="528" customWidth="1"/>
    <col min="12298" max="12298" width="5.42857142857143" style="528" customWidth="1"/>
    <col min="12299" max="12540" width="9.14285714285714" style="528"/>
    <col min="12541" max="12541" width="5.57142857142857" style="528" customWidth="1"/>
    <col min="12542" max="12542" width="6.85714285714286" style="528" customWidth="1"/>
    <col min="12543" max="12543" width="7" style="528" customWidth="1"/>
    <col min="12544" max="12544" width="5.42857142857143" style="528" customWidth="1"/>
    <col min="12545" max="12547" width="6.85714285714286" style="528" customWidth="1"/>
    <col min="12548" max="12548" width="6.57142857142857" style="528" customWidth="1"/>
    <col min="12549" max="12553" width="6.85714285714286" style="528" customWidth="1"/>
    <col min="12554" max="12554" width="5.42857142857143" style="528" customWidth="1"/>
    <col min="12555" max="12796" width="9.14285714285714" style="528"/>
    <col min="12797" max="12797" width="5.57142857142857" style="528" customWidth="1"/>
    <col min="12798" max="12798" width="6.85714285714286" style="528" customWidth="1"/>
    <col min="12799" max="12799" width="7" style="528" customWidth="1"/>
    <col min="12800" max="12800" width="5.42857142857143" style="528" customWidth="1"/>
    <col min="12801" max="12803" width="6.85714285714286" style="528" customWidth="1"/>
    <col min="12804" max="12804" width="6.57142857142857" style="528" customWidth="1"/>
    <col min="12805" max="12809" width="6.85714285714286" style="528" customWidth="1"/>
    <col min="12810" max="12810" width="5.42857142857143" style="528" customWidth="1"/>
    <col min="12811" max="13052" width="9.14285714285714" style="528"/>
    <col min="13053" max="13053" width="5.57142857142857" style="528" customWidth="1"/>
    <col min="13054" max="13054" width="6.85714285714286" style="528" customWidth="1"/>
    <col min="13055" max="13055" width="7" style="528" customWidth="1"/>
    <col min="13056" max="13056" width="5.42857142857143" style="528" customWidth="1"/>
    <col min="13057" max="13059" width="6.85714285714286" style="528" customWidth="1"/>
    <col min="13060" max="13060" width="6.57142857142857" style="528" customWidth="1"/>
    <col min="13061" max="13065" width="6.85714285714286" style="528" customWidth="1"/>
    <col min="13066" max="13066" width="5.42857142857143" style="528" customWidth="1"/>
    <col min="13067" max="13308" width="9.14285714285714" style="528"/>
    <col min="13309" max="13309" width="5.57142857142857" style="528" customWidth="1"/>
    <col min="13310" max="13310" width="6.85714285714286" style="528" customWidth="1"/>
    <col min="13311" max="13311" width="7" style="528" customWidth="1"/>
    <col min="13312" max="13312" width="5.42857142857143" style="528" customWidth="1"/>
    <col min="13313" max="13315" width="6.85714285714286" style="528" customWidth="1"/>
    <col min="13316" max="13316" width="6.57142857142857" style="528" customWidth="1"/>
    <col min="13317" max="13321" width="6.85714285714286" style="528" customWidth="1"/>
    <col min="13322" max="13322" width="5.42857142857143" style="528" customWidth="1"/>
    <col min="13323" max="13564" width="9.14285714285714" style="528"/>
    <col min="13565" max="13565" width="5.57142857142857" style="528" customWidth="1"/>
    <col min="13566" max="13566" width="6.85714285714286" style="528" customWidth="1"/>
    <col min="13567" max="13567" width="7" style="528" customWidth="1"/>
    <col min="13568" max="13568" width="5.42857142857143" style="528" customWidth="1"/>
    <col min="13569" max="13571" width="6.85714285714286" style="528" customWidth="1"/>
    <col min="13572" max="13572" width="6.57142857142857" style="528" customWidth="1"/>
    <col min="13573" max="13577" width="6.85714285714286" style="528" customWidth="1"/>
    <col min="13578" max="13578" width="5.42857142857143" style="528" customWidth="1"/>
    <col min="13579" max="13820" width="9.14285714285714" style="528"/>
    <col min="13821" max="13821" width="5.57142857142857" style="528" customWidth="1"/>
    <col min="13822" max="13822" width="6.85714285714286" style="528" customWidth="1"/>
    <col min="13823" max="13823" width="7" style="528" customWidth="1"/>
    <col min="13824" max="13824" width="5.42857142857143" style="528" customWidth="1"/>
    <col min="13825" max="13827" width="6.85714285714286" style="528" customWidth="1"/>
    <col min="13828" max="13828" width="6.57142857142857" style="528" customWidth="1"/>
    <col min="13829" max="13833" width="6.85714285714286" style="528" customWidth="1"/>
    <col min="13834" max="13834" width="5.42857142857143" style="528" customWidth="1"/>
    <col min="13835" max="14076" width="9.14285714285714" style="528"/>
    <col min="14077" max="14077" width="5.57142857142857" style="528" customWidth="1"/>
    <col min="14078" max="14078" width="6.85714285714286" style="528" customWidth="1"/>
    <col min="14079" max="14079" width="7" style="528" customWidth="1"/>
    <col min="14080" max="14080" width="5.42857142857143" style="528" customWidth="1"/>
    <col min="14081" max="14083" width="6.85714285714286" style="528" customWidth="1"/>
    <col min="14084" max="14084" width="6.57142857142857" style="528" customWidth="1"/>
    <col min="14085" max="14089" width="6.85714285714286" style="528" customWidth="1"/>
    <col min="14090" max="14090" width="5.42857142857143" style="528" customWidth="1"/>
    <col min="14091" max="14332" width="9.14285714285714" style="528"/>
    <col min="14333" max="14333" width="5.57142857142857" style="528" customWidth="1"/>
    <col min="14334" max="14334" width="6.85714285714286" style="528" customWidth="1"/>
    <col min="14335" max="14335" width="7" style="528" customWidth="1"/>
    <col min="14336" max="14336" width="5.42857142857143" style="528" customWidth="1"/>
    <col min="14337" max="14339" width="6.85714285714286" style="528" customWidth="1"/>
    <col min="14340" max="14340" width="6.57142857142857" style="528" customWidth="1"/>
    <col min="14341" max="14345" width="6.85714285714286" style="528" customWidth="1"/>
    <col min="14346" max="14346" width="5.42857142857143" style="528" customWidth="1"/>
    <col min="14347" max="14588" width="9.14285714285714" style="528"/>
    <col min="14589" max="14589" width="5.57142857142857" style="528" customWidth="1"/>
    <col min="14590" max="14590" width="6.85714285714286" style="528" customWidth="1"/>
    <col min="14591" max="14591" width="7" style="528" customWidth="1"/>
    <col min="14592" max="14592" width="5.42857142857143" style="528" customWidth="1"/>
    <col min="14593" max="14595" width="6.85714285714286" style="528" customWidth="1"/>
    <col min="14596" max="14596" width="6.57142857142857" style="528" customWidth="1"/>
    <col min="14597" max="14601" width="6.85714285714286" style="528" customWidth="1"/>
    <col min="14602" max="14602" width="5.42857142857143" style="528" customWidth="1"/>
    <col min="14603" max="14844" width="9.14285714285714" style="528"/>
    <col min="14845" max="14845" width="5.57142857142857" style="528" customWidth="1"/>
    <col min="14846" max="14846" width="6.85714285714286" style="528" customWidth="1"/>
    <col min="14847" max="14847" width="7" style="528" customWidth="1"/>
    <col min="14848" max="14848" width="5.42857142857143" style="528" customWidth="1"/>
    <col min="14849" max="14851" width="6.85714285714286" style="528" customWidth="1"/>
    <col min="14852" max="14852" width="6.57142857142857" style="528" customWidth="1"/>
    <col min="14853" max="14857" width="6.85714285714286" style="528" customWidth="1"/>
    <col min="14858" max="14858" width="5.42857142857143" style="528" customWidth="1"/>
    <col min="14859" max="15100" width="9.14285714285714" style="528"/>
    <col min="15101" max="15101" width="5.57142857142857" style="528" customWidth="1"/>
    <col min="15102" max="15102" width="6.85714285714286" style="528" customWidth="1"/>
    <col min="15103" max="15103" width="7" style="528" customWidth="1"/>
    <col min="15104" max="15104" width="5.42857142857143" style="528" customWidth="1"/>
    <col min="15105" max="15107" width="6.85714285714286" style="528" customWidth="1"/>
    <col min="15108" max="15108" width="6.57142857142857" style="528" customWidth="1"/>
    <col min="15109" max="15113" width="6.85714285714286" style="528" customWidth="1"/>
    <col min="15114" max="15114" width="5.42857142857143" style="528" customWidth="1"/>
    <col min="15115" max="15356" width="9.14285714285714" style="528"/>
    <col min="15357" max="15357" width="5.57142857142857" style="528" customWidth="1"/>
    <col min="15358" max="15358" width="6.85714285714286" style="528" customWidth="1"/>
    <col min="15359" max="15359" width="7" style="528" customWidth="1"/>
    <col min="15360" max="15360" width="5.42857142857143" style="528" customWidth="1"/>
    <col min="15361" max="15363" width="6.85714285714286" style="528" customWidth="1"/>
    <col min="15364" max="15364" width="6.57142857142857" style="528" customWidth="1"/>
    <col min="15365" max="15369" width="6.85714285714286" style="528" customWidth="1"/>
    <col min="15370" max="15370" width="5.42857142857143" style="528" customWidth="1"/>
    <col min="15371" max="15612" width="9.14285714285714" style="528"/>
    <col min="15613" max="15613" width="5.57142857142857" style="528" customWidth="1"/>
    <col min="15614" max="15614" width="6.85714285714286" style="528" customWidth="1"/>
    <col min="15615" max="15615" width="7" style="528" customWidth="1"/>
    <col min="15616" max="15616" width="5.42857142857143" style="528" customWidth="1"/>
    <col min="15617" max="15619" width="6.85714285714286" style="528" customWidth="1"/>
    <col min="15620" max="15620" width="6.57142857142857" style="528" customWidth="1"/>
    <col min="15621" max="15625" width="6.85714285714286" style="528" customWidth="1"/>
    <col min="15626" max="15626" width="5.42857142857143" style="528" customWidth="1"/>
    <col min="15627" max="15868" width="9.14285714285714" style="528"/>
    <col min="15869" max="15869" width="5.57142857142857" style="528" customWidth="1"/>
    <col min="15870" max="15870" width="6.85714285714286" style="528" customWidth="1"/>
    <col min="15871" max="15871" width="7" style="528" customWidth="1"/>
    <col min="15872" max="15872" width="5.42857142857143" style="528" customWidth="1"/>
    <col min="15873" max="15875" width="6.85714285714286" style="528" customWidth="1"/>
    <col min="15876" max="15876" width="6.57142857142857" style="528" customWidth="1"/>
    <col min="15877" max="15881" width="6.85714285714286" style="528" customWidth="1"/>
    <col min="15882" max="15882" width="5.42857142857143" style="528" customWidth="1"/>
    <col min="15883" max="16124" width="9.14285714285714" style="528"/>
    <col min="16125" max="16125" width="5.57142857142857" style="528" customWidth="1"/>
    <col min="16126" max="16126" width="6.85714285714286" style="528" customWidth="1"/>
    <col min="16127" max="16127" width="7" style="528" customWidth="1"/>
    <col min="16128" max="16128" width="5.42857142857143" style="528" customWidth="1"/>
    <col min="16129" max="16131" width="6.85714285714286" style="528" customWidth="1"/>
    <col min="16132" max="16132" width="6.57142857142857" style="528" customWidth="1"/>
    <col min="16133" max="16137" width="6.85714285714286" style="528" customWidth="1"/>
    <col min="16138" max="16138" width="5.42857142857143" style="528" customWidth="1"/>
    <col min="16139" max="16384" width="9.14285714285714" style="528"/>
  </cols>
  <sheetData>
    <row r="1" ht="16.5" spans="1:23">
      <c r="A1" s="529" t="s">
        <v>1084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48"/>
      <c r="S1" s="548"/>
      <c r="T1" s="548"/>
      <c r="U1" s="548"/>
      <c r="V1" s="548"/>
      <c r="W1" s="549"/>
    </row>
    <row r="2" ht="12" spans="1:23">
      <c r="A2" s="531" t="s">
        <v>1085</v>
      </c>
      <c r="B2" s="532"/>
      <c r="C2" s="532" t="s">
        <v>1086</v>
      </c>
      <c r="D2" s="533"/>
      <c r="E2" s="534"/>
      <c r="F2" s="534"/>
      <c r="G2" s="534"/>
      <c r="H2" s="534"/>
      <c r="I2" s="534"/>
      <c r="J2" s="534"/>
      <c r="K2" s="534"/>
      <c r="L2" s="534"/>
      <c r="M2" s="534"/>
      <c r="N2" s="544"/>
      <c r="O2" s="544"/>
      <c r="P2" s="544"/>
      <c r="Q2" s="544"/>
      <c r="R2" s="544"/>
      <c r="S2" s="544"/>
      <c r="T2" s="550"/>
      <c r="U2" s="550"/>
      <c r="V2" s="550"/>
      <c r="W2" s="551"/>
    </row>
    <row r="3" spans="1:14">
      <c r="A3" s="535" t="s">
        <v>1087</v>
      </c>
      <c r="B3" s="536" t="s">
        <v>46</v>
      </c>
      <c r="C3" s="536" t="s">
        <v>47</v>
      </c>
      <c r="D3" s="536" t="s">
        <v>48</v>
      </c>
      <c r="E3" s="537" t="s">
        <v>49</v>
      </c>
      <c r="F3" s="537" t="s">
        <v>50</v>
      </c>
      <c r="G3" s="537" t="s">
        <v>51</v>
      </c>
      <c r="H3" s="537" t="s">
        <v>52</v>
      </c>
      <c r="I3" s="537" t="s">
        <v>53</v>
      </c>
      <c r="J3" s="537" t="s">
        <v>54</v>
      </c>
      <c r="K3" s="537" t="s">
        <v>55</v>
      </c>
      <c r="L3" s="537" t="s">
        <v>56</v>
      </c>
      <c r="M3" s="537" t="s">
        <v>57</v>
      </c>
      <c r="N3" s="545">
        <v>2024</v>
      </c>
    </row>
    <row r="4" ht="15" spans="1:23">
      <c r="A4" s="538">
        <v>1</v>
      </c>
      <c r="B4" s="539">
        <v>411</v>
      </c>
      <c r="C4" s="539">
        <v>-16</v>
      </c>
      <c r="D4" s="539">
        <v>394</v>
      </c>
      <c r="E4" s="539">
        <v>394</v>
      </c>
      <c r="F4" s="539">
        <v>55</v>
      </c>
      <c r="G4" s="539">
        <v>111</v>
      </c>
      <c r="H4" s="539">
        <v>-112</v>
      </c>
      <c r="I4" s="539">
        <v>88</v>
      </c>
      <c r="J4" s="539">
        <v>88</v>
      </c>
      <c r="K4" s="539">
        <v>81</v>
      </c>
      <c r="L4" s="539">
        <v>5</v>
      </c>
      <c r="M4" s="539">
        <v>135</v>
      </c>
      <c r="N4" s="546">
        <f>SUM(B4:M4)</f>
        <v>1634</v>
      </c>
      <c r="W4"/>
    </row>
    <row r="5" spans="1:14">
      <c r="A5" s="538">
        <v>2</v>
      </c>
      <c r="B5" s="539">
        <v>462</v>
      </c>
      <c r="C5" s="539">
        <v>144</v>
      </c>
      <c r="D5" s="539">
        <v>428</v>
      </c>
      <c r="E5" s="539">
        <v>428</v>
      </c>
      <c r="F5" s="539">
        <v>257</v>
      </c>
      <c r="G5" s="539">
        <v>2</v>
      </c>
      <c r="H5" s="539">
        <v>-97</v>
      </c>
      <c r="I5" s="539">
        <v>228</v>
      </c>
      <c r="J5" s="539">
        <v>52</v>
      </c>
      <c r="K5" s="539">
        <v>-28</v>
      </c>
      <c r="L5" s="539">
        <v>-498</v>
      </c>
      <c r="M5" s="539">
        <v>108</v>
      </c>
      <c r="N5" s="546">
        <f t="shared" ref="N5:N35" si="0">SUM(B5:M5)</f>
        <v>1486</v>
      </c>
    </row>
    <row r="6" spans="1:23">
      <c r="A6" s="538">
        <v>3</v>
      </c>
      <c r="B6" s="539">
        <v>-120</v>
      </c>
      <c r="C6" s="539">
        <v>293</v>
      </c>
      <c r="D6" s="539">
        <v>139</v>
      </c>
      <c r="E6" s="539">
        <v>139</v>
      </c>
      <c r="F6" s="539">
        <v>850</v>
      </c>
      <c r="G6" s="539">
        <v>-41</v>
      </c>
      <c r="H6" s="539">
        <v>481</v>
      </c>
      <c r="I6" s="539">
        <v>219</v>
      </c>
      <c r="J6" s="539">
        <v>-19</v>
      </c>
      <c r="K6" s="539">
        <v>-391</v>
      </c>
      <c r="L6" s="539">
        <v>-79</v>
      </c>
      <c r="M6" s="539">
        <v>59</v>
      </c>
      <c r="N6" s="546">
        <f t="shared" si="0"/>
        <v>1530</v>
      </c>
      <c r="W6" s="542"/>
    </row>
    <row r="7" spans="1:23">
      <c r="A7" s="538">
        <v>4</v>
      </c>
      <c r="B7" s="539">
        <v>545</v>
      </c>
      <c r="C7" s="539">
        <v>378</v>
      </c>
      <c r="D7" s="539">
        <v>-250</v>
      </c>
      <c r="E7" s="539">
        <v>-117</v>
      </c>
      <c r="F7" s="539">
        <v>429</v>
      </c>
      <c r="G7" s="539">
        <v>373</v>
      </c>
      <c r="H7" s="539">
        <v>54</v>
      </c>
      <c r="I7" s="539">
        <v>71</v>
      </c>
      <c r="J7" s="539">
        <v>106</v>
      </c>
      <c r="K7" s="539">
        <v>35</v>
      </c>
      <c r="L7" s="539">
        <v>251</v>
      </c>
      <c r="M7" s="539">
        <v>4</v>
      </c>
      <c r="N7" s="546">
        <f t="shared" si="0"/>
        <v>1879</v>
      </c>
      <c r="W7" s="552"/>
    </row>
    <row r="8" ht="15" spans="1:24">
      <c r="A8" s="538">
        <v>5</v>
      </c>
      <c r="B8" s="539">
        <v>375</v>
      </c>
      <c r="C8" s="539">
        <v>411</v>
      </c>
      <c r="D8" s="539">
        <v>233</v>
      </c>
      <c r="E8" s="539">
        <v>363</v>
      </c>
      <c r="F8" s="539">
        <v>962</v>
      </c>
      <c r="G8" s="539">
        <v>207</v>
      </c>
      <c r="H8" s="539">
        <v>142</v>
      </c>
      <c r="I8" s="539">
        <v>151</v>
      </c>
      <c r="J8" s="539">
        <v>123</v>
      </c>
      <c r="K8" s="539">
        <v>1297</v>
      </c>
      <c r="L8" s="539">
        <v>-95</v>
      </c>
      <c r="M8" s="539">
        <v>-500</v>
      </c>
      <c r="N8" s="546">
        <f t="shared" si="0"/>
        <v>3669</v>
      </c>
      <c r="X8"/>
    </row>
    <row r="9" ht="15" spans="1:24">
      <c r="A9" s="538">
        <v>6</v>
      </c>
      <c r="B9" s="539">
        <v>309</v>
      </c>
      <c r="C9" s="539">
        <v>49</v>
      </c>
      <c r="D9" s="539">
        <v>43</v>
      </c>
      <c r="E9" s="539">
        <v>326</v>
      </c>
      <c r="F9" s="539">
        <v>18</v>
      </c>
      <c r="G9" s="539">
        <v>186</v>
      </c>
      <c r="H9" s="539">
        <v>-53</v>
      </c>
      <c r="I9" s="539">
        <v>70</v>
      </c>
      <c r="J9" s="539">
        <v>-69</v>
      </c>
      <c r="K9" s="539">
        <v>844</v>
      </c>
      <c r="L9" s="539">
        <v>-54</v>
      </c>
      <c r="M9" s="539">
        <v>612</v>
      </c>
      <c r="N9" s="546">
        <f t="shared" si="0"/>
        <v>2281</v>
      </c>
      <c r="X9"/>
    </row>
    <row r="10" ht="15" spans="1:24">
      <c r="A10" s="538">
        <v>7</v>
      </c>
      <c r="B10" s="539">
        <v>739</v>
      </c>
      <c r="C10" s="539">
        <v>185</v>
      </c>
      <c r="D10" s="539">
        <v>51</v>
      </c>
      <c r="E10" s="539">
        <v>592</v>
      </c>
      <c r="F10" s="539">
        <v>-73</v>
      </c>
      <c r="G10" s="539">
        <v>-83</v>
      </c>
      <c r="H10" s="539">
        <v>102</v>
      </c>
      <c r="I10" s="539">
        <v>39</v>
      </c>
      <c r="J10" s="539">
        <v>110</v>
      </c>
      <c r="K10" s="539">
        <v>330</v>
      </c>
      <c r="L10" s="539">
        <v>-167</v>
      </c>
      <c r="M10" s="539">
        <v>1074</v>
      </c>
      <c r="N10" s="546">
        <f t="shared" si="0"/>
        <v>2899</v>
      </c>
      <c r="X10"/>
    </row>
    <row r="11" ht="15" spans="1:24">
      <c r="A11" s="538">
        <v>8</v>
      </c>
      <c r="B11" s="539">
        <v>207</v>
      </c>
      <c r="C11" s="539">
        <v>-237</v>
      </c>
      <c r="D11" s="539">
        <v>24</v>
      </c>
      <c r="E11" s="539">
        <v>468</v>
      </c>
      <c r="F11" s="539">
        <v>15</v>
      </c>
      <c r="G11" s="539">
        <v>-182</v>
      </c>
      <c r="H11" s="539">
        <v>-102</v>
      </c>
      <c r="I11" s="539">
        <v>-3</v>
      </c>
      <c r="J11" s="539">
        <v>-5</v>
      </c>
      <c r="K11" s="539">
        <v>-146</v>
      </c>
      <c r="L11" s="539">
        <v>-36</v>
      </c>
      <c r="M11" s="539">
        <v>63</v>
      </c>
      <c r="N11" s="546">
        <f t="shared" si="0"/>
        <v>66</v>
      </c>
      <c r="X11"/>
    </row>
    <row r="12" ht="15" spans="1:24">
      <c r="A12" s="538">
        <v>9</v>
      </c>
      <c r="B12" s="539">
        <v>121</v>
      </c>
      <c r="C12" s="539">
        <v>354</v>
      </c>
      <c r="D12" s="539">
        <v>-267</v>
      </c>
      <c r="E12" s="539">
        <v>-9</v>
      </c>
      <c r="F12" s="539">
        <v>136</v>
      </c>
      <c r="G12" s="539">
        <v>-411</v>
      </c>
      <c r="H12" s="539">
        <v>-172</v>
      </c>
      <c r="I12" s="539">
        <v>-47</v>
      </c>
      <c r="J12" s="539">
        <v>120</v>
      </c>
      <c r="K12" s="539">
        <v>-74</v>
      </c>
      <c r="L12" s="539">
        <v>62</v>
      </c>
      <c r="M12" s="539">
        <v>327</v>
      </c>
      <c r="N12" s="546">
        <f t="shared" si="0"/>
        <v>140</v>
      </c>
      <c r="X12"/>
    </row>
    <row r="13" ht="15" spans="1:24">
      <c r="A13" s="538">
        <v>10</v>
      </c>
      <c r="B13" s="539">
        <v>-5</v>
      </c>
      <c r="C13" s="539">
        <v>46</v>
      </c>
      <c r="D13" s="539">
        <v>401</v>
      </c>
      <c r="E13" s="539">
        <v>605</v>
      </c>
      <c r="F13" s="539">
        <v>163</v>
      </c>
      <c r="G13" s="539">
        <v>-209</v>
      </c>
      <c r="H13" s="539">
        <v>-209</v>
      </c>
      <c r="I13" s="539">
        <v>68</v>
      </c>
      <c r="J13" s="539">
        <v>6</v>
      </c>
      <c r="K13" s="539">
        <v>222</v>
      </c>
      <c r="L13" s="539">
        <v>107</v>
      </c>
      <c r="M13" s="539">
        <v>580</v>
      </c>
      <c r="N13" s="546">
        <f t="shared" si="0"/>
        <v>1775</v>
      </c>
      <c r="X13"/>
    </row>
    <row r="14" ht="15" spans="1:24">
      <c r="A14" s="538">
        <v>11</v>
      </c>
      <c r="B14" s="539">
        <v>311</v>
      </c>
      <c r="C14" s="539">
        <v>395</v>
      </c>
      <c r="D14" s="539">
        <v>126</v>
      </c>
      <c r="E14" s="539">
        <v>532</v>
      </c>
      <c r="F14" s="539">
        <v>130</v>
      </c>
      <c r="G14" s="539">
        <v>4</v>
      </c>
      <c r="H14" s="539">
        <v>42</v>
      </c>
      <c r="I14" s="539">
        <v>-78</v>
      </c>
      <c r="J14" s="539">
        <v>37</v>
      </c>
      <c r="K14" s="539">
        <v>-180</v>
      </c>
      <c r="L14" s="539">
        <v>487</v>
      </c>
      <c r="M14" s="539">
        <v>-38</v>
      </c>
      <c r="N14" s="546">
        <f t="shared" si="0"/>
        <v>1768</v>
      </c>
      <c r="X14"/>
    </row>
    <row r="15" ht="15" spans="1:24">
      <c r="A15" s="538">
        <v>12</v>
      </c>
      <c r="B15" s="539">
        <v>183</v>
      </c>
      <c r="C15" s="539">
        <v>910</v>
      </c>
      <c r="D15" s="539">
        <v>287</v>
      </c>
      <c r="E15" s="539">
        <v>242</v>
      </c>
      <c r="F15" s="539">
        <v>-922</v>
      </c>
      <c r="G15" s="539">
        <v>49</v>
      </c>
      <c r="H15" s="539">
        <v>-49</v>
      </c>
      <c r="I15" s="539">
        <v>-179</v>
      </c>
      <c r="J15" s="539">
        <v>-54</v>
      </c>
      <c r="K15" s="539">
        <v>312</v>
      </c>
      <c r="L15" s="539">
        <v>-204</v>
      </c>
      <c r="M15" s="539">
        <v>-12</v>
      </c>
      <c r="N15" s="546">
        <f t="shared" si="0"/>
        <v>563</v>
      </c>
      <c r="X15"/>
    </row>
    <row r="16" ht="15" spans="1:24">
      <c r="A16" s="538">
        <v>13</v>
      </c>
      <c r="B16" s="539">
        <v>-117</v>
      </c>
      <c r="C16" s="539">
        <v>217</v>
      </c>
      <c r="D16" s="539">
        <v>364</v>
      </c>
      <c r="E16" s="539">
        <v>-132</v>
      </c>
      <c r="F16" s="539">
        <v>1159</v>
      </c>
      <c r="G16" s="539">
        <v>-129</v>
      </c>
      <c r="H16" s="539">
        <v>110</v>
      </c>
      <c r="I16" s="539">
        <v>-272</v>
      </c>
      <c r="J16" s="539">
        <v>306</v>
      </c>
      <c r="K16" s="539">
        <v>99</v>
      </c>
      <c r="L16" s="539">
        <v>240</v>
      </c>
      <c r="M16" s="539">
        <v>9</v>
      </c>
      <c r="N16" s="546">
        <f t="shared" si="0"/>
        <v>1854</v>
      </c>
      <c r="X16"/>
    </row>
    <row r="17" ht="15" spans="1:24">
      <c r="A17" s="538">
        <v>14</v>
      </c>
      <c r="B17" s="539">
        <v>61</v>
      </c>
      <c r="C17" s="539">
        <v>-41</v>
      </c>
      <c r="D17" s="539">
        <v>162</v>
      </c>
      <c r="E17" s="539">
        <v>352</v>
      </c>
      <c r="F17" s="539">
        <v>50</v>
      </c>
      <c r="G17" s="539">
        <v>423</v>
      </c>
      <c r="H17" s="539">
        <v>241</v>
      </c>
      <c r="I17" s="539">
        <v>-128</v>
      </c>
      <c r="J17" s="539">
        <v>734</v>
      </c>
      <c r="K17" s="539">
        <v>-84</v>
      </c>
      <c r="L17" s="539">
        <v>313</v>
      </c>
      <c r="M17" s="539">
        <v>-173</v>
      </c>
      <c r="N17" s="546">
        <f t="shared" si="0"/>
        <v>1910</v>
      </c>
      <c r="X17"/>
    </row>
    <row r="18" ht="15" spans="1:24">
      <c r="A18" s="538">
        <v>15</v>
      </c>
      <c r="B18" s="539">
        <v>65</v>
      </c>
      <c r="C18" s="539">
        <v>128</v>
      </c>
      <c r="D18" s="539">
        <v>15</v>
      </c>
      <c r="E18" s="539">
        <v>131</v>
      </c>
      <c r="F18" s="539">
        <v>41</v>
      </c>
      <c r="G18" s="539">
        <v>101</v>
      </c>
      <c r="H18" s="539">
        <v>-40</v>
      </c>
      <c r="I18" s="539">
        <v>-34</v>
      </c>
      <c r="J18" s="539">
        <v>62</v>
      </c>
      <c r="K18" s="539">
        <v>-38</v>
      </c>
      <c r="L18" s="539">
        <v>-28</v>
      </c>
      <c r="M18" s="539">
        <v>957</v>
      </c>
      <c r="N18" s="546">
        <f t="shared" si="0"/>
        <v>1360</v>
      </c>
      <c r="X18"/>
    </row>
    <row r="19" ht="15" spans="1:24">
      <c r="A19" s="538">
        <v>16</v>
      </c>
      <c r="B19" s="539">
        <v>1299</v>
      </c>
      <c r="C19" s="539">
        <v>-59</v>
      </c>
      <c r="D19" s="539">
        <v>13</v>
      </c>
      <c r="E19" s="539">
        <v>-177</v>
      </c>
      <c r="F19" s="539">
        <v>-30</v>
      </c>
      <c r="G19" s="539">
        <v>308</v>
      </c>
      <c r="H19" s="539">
        <v>24</v>
      </c>
      <c r="I19" s="539">
        <v>-135</v>
      </c>
      <c r="J19" s="539">
        <v>1757</v>
      </c>
      <c r="K19" s="539">
        <v>-307</v>
      </c>
      <c r="L19" s="539">
        <v>-246</v>
      </c>
      <c r="M19" s="539">
        <v>264</v>
      </c>
      <c r="N19" s="546">
        <f t="shared" si="0"/>
        <v>2711</v>
      </c>
      <c r="X19"/>
    </row>
    <row r="20" ht="15" spans="1:24">
      <c r="A20" s="538">
        <v>17</v>
      </c>
      <c r="B20" s="539">
        <v>439</v>
      </c>
      <c r="C20" s="539">
        <v>-168</v>
      </c>
      <c r="D20" s="539">
        <v>0</v>
      </c>
      <c r="E20" s="539">
        <v>99</v>
      </c>
      <c r="F20" s="539">
        <v>162</v>
      </c>
      <c r="G20" s="539">
        <v>-326</v>
      </c>
      <c r="H20" s="539">
        <v>-155</v>
      </c>
      <c r="I20" s="539">
        <v>16</v>
      </c>
      <c r="J20" s="539">
        <v>686</v>
      </c>
      <c r="K20" s="539">
        <v>101</v>
      </c>
      <c r="L20" s="539">
        <v>158</v>
      </c>
      <c r="M20" s="539">
        <v>-133</v>
      </c>
      <c r="N20" s="546">
        <f t="shared" si="0"/>
        <v>879</v>
      </c>
      <c r="X20"/>
    </row>
    <row r="21" ht="15" spans="1:24">
      <c r="A21" s="538">
        <v>18</v>
      </c>
      <c r="B21" s="539">
        <v>1474</v>
      </c>
      <c r="C21" s="539">
        <v>-12</v>
      </c>
      <c r="D21" s="539">
        <v>106</v>
      </c>
      <c r="E21" s="539">
        <v>101</v>
      </c>
      <c r="F21" s="539">
        <v>127</v>
      </c>
      <c r="G21" s="539">
        <v>-232</v>
      </c>
      <c r="H21" s="539">
        <v>-59</v>
      </c>
      <c r="I21" s="539">
        <v>200</v>
      </c>
      <c r="J21" s="539">
        <v>1039</v>
      </c>
      <c r="K21" s="539">
        <v>-664</v>
      </c>
      <c r="L21" s="539">
        <v>-51</v>
      </c>
      <c r="M21" s="539">
        <v>-189</v>
      </c>
      <c r="N21" s="546">
        <f t="shared" si="0"/>
        <v>1840</v>
      </c>
      <c r="X21"/>
    </row>
    <row r="22" ht="15" spans="1:24">
      <c r="A22" s="538">
        <v>19</v>
      </c>
      <c r="B22" s="539">
        <v>1294</v>
      </c>
      <c r="C22" s="539">
        <v>-47</v>
      </c>
      <c r="D22" s="539">
        <v>-261</v>
      </c>
      <c r="E22" s="539">
        <v>-515</v>
      </c>
      <c r="F22" s="539">
        <v>416</v>
      </c>
      <c r="G22" s="539">
        <v>-140</v>
      </c>
      <c r="H22" s="539">
        <v>226</v>
      </c>
      <c r="I22" s="539">
        <v>227</v>
      </c>
      <c r="J22" s="539">
        <v>366</v>
      </c>
      <c r="K22" s="539">
        <v>-94</v>
      </c>
      <c r="L22" s="539">
        <v>230</v>
      </c>
      <c r="M22" s="539">
        <v>127</v>
      </c>
      <c r="N22" s="546">
        <f t="shared" si="0"/>
        <v>1829</v>
      </c>
      <c r="X22"/>
    </row>
    <row r="23" ht="15" spans="1:24">
      <c r="A23" s="538">
        <v>20</v>
      </c>
      <c r="B23" s="539">
        <v>652</v>
      </c>
      <c r="C23" s="539">
        <v>-115</v>
      </c>
      <c r="D23" s="539">
        <v>-173</v>
      </c>
      <c r="E23" s="539">
        <v>-92</v>
      </c>
      <c r="F23" s="539">
        <v>154</v>
      </c>
      <c r="G23" s="539">
        <v>-147</v>
      </c>
      <c r="H23" s="539">
        <v>214</v>
      </c>
      <c r="I23" s="539">
        <v>427</v>
      </c>
      <c r="J23" s="539">
        <v>825</v>
      </c>
      <c r="K23" s="539">
        <v>55</v>
      </c>
      <c r="L23" s="539">
        <v>584</v>
      </c>
      <c r="M23" s="539">
        <v>180</v>
      </c>
      <c r="N23" s="546">
        <f t="shared" si="0"/>
        <v>2564</v>
      </c>
      <c r="X23"/>
    </row>
    <row r="24" ht="15" spans="1:24">
      <c r="A24" s="538">
        <v>21</v>
      </c>
      <c r="B24" s="539">
        <v>463</v>
      </c>
      <c r="C24" s="539">
        <v>70</v>
      </c>
      <c r="D24" s="539">
        <v>77</v>
      </c>
      <c r="E24" s="539">
        <v>-444</v>
      </c>
      <c r="F24" s="539">
        <v>88</v>
      </c>
      <c r="G24" s="539">
        <v>1077</v>
      </c>
      <c r="H24" s="539">
        <v>541</v>
      </c>
      <c r="I24" s="539">
        <v>195</v>
      </c>
      <c r="J24" s="539">
        <v>595</v>
      </c>
      <c r="K24" s="539">
        <v>261</v>
      </c>
      <c r="L24" s="539">
        <v>1688</v>
      </c>
      <c r="M24" s="539">
        <v>737</v>
      </c>
      <c r="N24" s="546">
        <f t="shared" si="0"/>
        <v>5348</v>
      </c>
      <c r="X24"/>
    </row>
    <row r="25" ht="15" spans="1:24">
      <c r="A25" s="538">
        <v>22</v>
      </c>
      <c r="B25" s="539">
        <v>148</v>
      </c>
      <c r="C25" s="539">
        <v>228</v>
      </c>
      <c r="D25" s="539">
        <v>118</v>
      </c>
      <c r="E25" s="539">
        <v>542</v>
      </c>
      <c r="F25" s="539">
        <v>239</v>
      </c>
      <c r="G25" s="539">
        <v>400</v>
      </c>
      <c r="H25" s="539">
        <v>148</v>
      </c>
      <c r="I25" s="539">
        <v>-385</v>
      </c>
      <c r="J25" s="539">
        <v>718</v>
      </c>
      <c r="K25" s="539">
        <v>-123</v>
      </c>
      <c r="L25" s="539">
        <v>-154</v>
      </c>
      <c r="M25" s="539">
        <v>-286</v>
      </c>
      <c r="N25" s="546">
        <f t="shared" si="0"/>
        <v>1593</v>
      </c>
      <c r="X25"/>
    </row>
    <row r="26" ht="15" spans="1:24">
      <c r="A26" s="538">
        <v>23</v>
      </c>
      <c r="B26" s="539">
        <v>-388</v>
      </c>
      <c r="C26" s="539">
        <v>-73</v>
      </c>
      <c r="D26" s="539">
        <v>365</v>
      </c>
      <c r="E26" s="539">
        <v>129</v>
      </c>
      <c r="F26" s="539">
        <v>370</v>
      </c>
      <c r="G26" s="539">
        <v>217</v>
      </c>
      <c r="H26" s="539">
        <v>44</v>
      </c>
      <c r="I26" s="539">
        <v>-63</v>
      </c>
      <c r="J26" s="539">
        <v>355</v>
      </c>
      <c r="K26" s="539">
        <v>-8</v>
      </c>
      <c r="L26" s="539">
        <v>702</v>
      </c>
      <c r="M26" s="539">
        <v>-824</v>
      </c>
      <c r="N26" s="546">
        <f t="shared" si="0"/>
        <v>826</v>
      </c>
      <c r="X26"/>
    </row>
    <row r="27" ht="15" spans="1:24">
      <c r="A27" s="538">
        <v>24</v>
      </c>
      <c r="B27" s="539">
        <v>-2</v>
      </c>
      <c r="C27" s="539">
        <v>-306</v>
      </c>
      <c r="D27" s="539">
        <v>-5</v>
      </c>
      <c r="E27" s="539">
        <v>1195</v>
      </c>
      <c r="F27" s="539">
        <v>-301</v>
      </c>
      <c r="G27" s="539">
        <v>79</v>
      </c>
      <c r="H27" s="539">
        <v>272</v>
      </c>
      <c r="I27" s="539">
        <v>1</v>
      </c>
      <c r="J27" s="539">
        <v>196</v>
      </c>
      <c r="K27" s="539">
        <v>660</v>
      </c>
      <c r="L27" s="539">
        <v>560</v>
      </c>
      <c r="M27" s="539">
        <v>252</v>
      </c>
      <c r="N27" s="546">
        <f t="shared" si="0"/>
        <v>2601</v>
      </c>
      <c r="X27"/>
    </row>
    <row r="28" ht="15" spans="1:24">
      <c r="A28" s="538">
        <v>25</v>
      </c>
      <c r="B28" s="539">
        <v>154</v>
      </c>
      <c r="C28" s="539">
        <v>383</v>
      </c>
      <c r="D28" s="539">
        <v>165</v>
      </c>
      <c r="E28" s="539">
        <v>1387</v>
      </c>
      <c r="F28" s="539">
        <v>385</v>
      </c>
      <c r="G28" s="539">
        <v>254</v>
      </c>
      <c r="H28" s="539">
        <v>291</v>
      </c>
      <c r="I28" s="539">
        <v>123</v>
      </c>
      <c r="J28" s="539">
        <v>183</v>
      </c>
      <c r="K28" s="539">
        <v>155</v>
      </c>
      <c r="L28" s="539">
        <v>-545</v>
      </c>
      <c r="M28" s="539">
        <v>-25</v>
      </c>
      <c r="N28" s="546">
        <f t="shared" si="0"/>
        <v>2910</v>
      </c>
      <c r="X28"/>
    </row>
    <row r="29" ht="15" spans="1:24">
      <c r="A29" s="538">
        <v>26</v>
      </c>
      <c r="B29" s="539">
        <v>265</v>
      </c>
      <c r="C29" s="539">
        <v>649</v>
      </c>
      <c r="D29" s="539">
        <v>-248</v>
      </c>
      <c r="E29" s="539">
        <v>865</v>
      </c>
      <c r="F29" s="539">
        <v>764</v>
      </c>
      <c r="G29" s="539">
        <v>264</v>
      </c>
      <c r="H29" s="539">
        <v>309</v>
      </c>
      <c r="I29" s="539">
        <v>-43</v>
      </c>
      <c r="J29" s="539">
        <v>189</v>
      </c>
      <c r="K29" s="539">
        <v>98</v>
      </c>
      <c r="L29" s="539">
        <v>94</v>
      </c>
      <c r="M29" s="539">
        <v>197</v>
      </c>
      <c r="N29" s="546">
        <f t="shared" si="0"/>
        <v>3403</v>
      </c>
      <c r="X29"/>
    </row>
    <row r="30" ht="15" spans="1:24">
      <c r="A30" s="538">
        <v>27</v>
      </c>
      <c r="B30" s="539">
        <v>67</v>
      </c>
      <c r="C30" s="539">
        <v>23</v>
      </c>
      <c r="D30" s="539">
        <v>574</v>
      </c>
      <c r="E30" s="539">
        <v>639</v>
      </c>
      <c r="F30" s="539">
        <v>207</v>
      </c>
      <c r="G30" s="539">
        <v>556</v>
      </c>
      <c r="H30" s="539">
        <v>357</v>
      </c>
      <c r="I30" s="539">
        <v>376</v>
      </c>
      <c r="J30" s="539">
        <v>177</v>
      </c>
      <c r="K30" s="539">
        <v>-220</v>
      </c>
      <c r="L30" s="539">
        <v>-556</v>
      </c>
      <c r="M30" s="539">
        <v>227</v>
      </c>
      <c r="N30" s="546">
        <f t="shared" si="0"/>
        <v>2427</v>
      </c>
      <c r="X30"/>
    </row>
    <row r="31" ht="15" spans="1:24">
      <c r="A31" s="538">
        <v>28</v>
      </c>
      <c r="B31" s="539">
        <v>282</v>
      </c>
      <c r="C31" s="539">
        <v>174</v>
      </c>
      <c r="D31" s="539">
        <v>930</v>
      </c>
      <c r="E31" s="539">
        <v>414</v>
      </c>
      <c r="F31" s="539">
        <v>368</v>
      </c>
      <c r="G31" s="539">
        <v>499</v>
      </c>
      <c r="H31" s="539">
        <v>189</v>
      </c>
      <c r="I31" s="539">
        <v>-143</v>
      </c>
      <c r="J31" s="539">
        <v>-288</v>
      </c>
      <c r="K31" s="539">
        <v>-130</v>
      </c>
      <c r="L31" s="539">
        <v>385</v>
      </c>
      <c r="M31" s="539">
        <v>-24</v>
      </c>
      <c r="N31" s="546">
        <f t="shared" si="0"/>
        <v>2656</v>
      </c>
      <c r="X31"/>
    </row>
    <row r="32" ht="15" spans="1:24">
      <c r="A32" s="538">
        <v>29</v>
      </c>
      <c r="B32" s="539">
        <v>110</v>
      </c>
      <c r="C32" s="539">
        <v>255</v>
      </c>
      <c r="D32" s="539">
        <v>-432</v>
      </c>
      <c r="E32" s="539">
        <v>298</v>
      </c>
      <c r="F32" s="539">
        <v>332</v>
      </c>
      <c r="G32" s="539">
        <v>410</v>
      </c>
      <c r="H32" s="539">
        <v>60</v>
      </c>
      <c r="I32" s="539">
        <v>198</v>
      </c>
      <c r="J32" s="539">
        <v>692</v>
      </c>
      <c r="K32" s="539">
        <v>35</v>
      </c>
      <c r="L32" s="539">
        <v>126</v>
      </c>
      <c r="M32" s="539">
        <v>285</v>
      </c>
      <c r="N32" s="546">
        <f t="shared" si="0"/>
        <v>2369</v>
      </c>
      <c r="X32"/>
    </row>
    <row r="33" ht="15" spans="1:24">
      <c r="A33" s="538">
        <v>30</v>
      </c>
      <c r="B33" s="539">
        <v>-4</v>
      </c>
      <c r="C33" s="539"/>
      <c r="D33" s="539">
        <v>-135</v>
      </c>
      <c r="E33" s="539">
        <v>670</v>
      </c>
      <c r="F33" s="539">
        <v>110</v>
      </c>
      <c r="G33" s="539">
        <v>175</v>
      </c>
      <c r="H33" s="539">
        <v>102</v>
      </c>
      <c r="I33" s="539">
        <v>293</v>
      </c>
      <c r="J33" s="539">
        <v>101</v>
      </c>
      <c r="K33" s="539">
        <v>-176</v>
      </c>
      <c r="L33" s="539">
        <v>229</v>
      </c>
      <c r="M33" s="539">
        <v>415</v>
      </c>
      <c r="N33" s="546">
        <f t="shared" si="0"/>
        <v>1780</v>
      </c>
      <c r="X33"/>
    </row>
    <row r="34" ht="15" spans="1:24">
      <c r="A34" s="538">
        <v>31</v>
      </c>
      <c r="B34" s="539">
        <v>-61</v>
      </c>
      <c r="C34" s="539"/>
      <c r="D34" s="539">
        <v>153</v>
      </c>
      <c r="E34" s="539"/>
      <c r="F34" s="539">
        <v>116</v>
      </c>
      <c r="G34" s="539"/>
      <c r="H34" s="539">
        <v>238</v>
      </c>
      <c r="I34" s="539">
        <v>166</v>
      </c>
      <c r="J34" s="539"/>
      <c r="K34" s="539">
        <v>201</v>
      </c>
      <c r="L34" s="539"/>
      <c r="M34" s="539">
        <v>223</v>
      </c>
      <c r="N34" s="546">
        <f t="shared" si="0"/>
        <v>1036</v>
      </c>
      <c r="X34"/>
    </row>
    <row r="35" ht="15" spans="1:24">
      <c r="A35" s="538" t="s">
        <v>871</v>
      </c>
      <c r="B35" s="540">
        <v>9739</v>
      </c>
      <c r="C35" s="540">
        <v>4218</v>
      </c>
      <c r="D35" s="540">
        <v>3397</v>
      </c>
      <c r="E35" s="540">
        <v>9425</v>
      </c>
      <c r="F35" s="540">
        <v>6778</v>
      </c>
      <c r="G35" s="540">
        <v>3795</v>
      </c>
      <c r="H35" s="541">
        <v>3012</v>
      </c>
      <c r="I35" s="541">
        <v>1643</v>
      </c>
      <c r="J35" s="541">
        <v>9188</v>
      </c>
      <c r="K35" s="541">
        <v>2124</v>
      </c>
      <c r="L35" s="541">
        <v>3509</v>
      </c>
      <c r="M35" s="541">
        <v>4631</v>
      </c>
      <c r="N35" s="546">
        <f t="shared" si="0"/>
        <v>61459</v>
      </c>
      <c r="X35"/>
    </row>
    <row r="36" ht="15" spans="1:24">
      <c r="A36" s="542"/>
      <c r="B36" s="542"/>
      <c r="C36" s="543"/>
      <c r="D36" s="542"/>
      <c r="E36" s="542"/>
      <c r="F36" s="542"/>
      <c r="G36" s="542"/>
      <c r="H36" s="542"/>
      <c r="I36" s="542"/>
      <c r="J36" s="542"/>
      <c r="K36" s="542"/>
      <c r="L36" s="542"/>
      <c r="M36" s="542"/>
      <c r="N36" s="542"/>
      <c r="O36" s="542"/>
      <c r="P36" s="542"/>
      <c r="Q36" s="542"/>
      <c r="R36" s="542"/>
      <c r="S36" s="542"/>
      <c r="T36" s="542"/>
      <c r="U36" s="542"/>
      <c r="V36" s="542"/>
      <c r="X36"/>
    </row>
    <row r="37" ht="15" spans="1:24">
      <c r="A37" s="542"/>
      <c r="B37" s="542"/>
      <c r="C37" s="525" t="s">
        <v>1070</v>
      </c>
      <c r="D37" s="527"/>
      <c r="E37" s="527"/>
      <c r="F37" s="527"/>
      <c r="G37" s="527"/>
      <c r="H37" s="527"/>
      <c r="I37" s="527"/>
      <c r="J37" s="527"/>
      <c r="K37" s="527"/>
      <c r="L37" s="527"/>
      <c r="M37" s="527"/>
      <c r="N37" s="527"/>
      <c r="O37" s="547"/>
      <c r="P37" s="542"/>
      <c r="Q37" s="542"/>
      <c r="R37" s="542"/>
      <c r="S37" s="542"/>
      <c r="T37" s="553"/>
      <c r="U37" s="554"/>
      <c r="V37" s="554"/>
      <c r="X37"/>
    </row>
    <row r="38" ht="15" spans="24:24">
      <c r="X38"/>
    </row>
    <row r="39" ht="15" spans="24:24">
      <c r="X39"/>
    </row>
  </sheetData>
  <mergeCells count="4">
    <mergeCell ref="A1:W1"/>
    <mergeCell ref="A2:B2"/>
    <mergeCell ref="C2:D2"/>
    <mergeCell ref="C37:N37"/>
  </mergeCells>
  <pageMargins left="0.25" right="0.25" top="0.75" bottom="0.75" header="0.3" footer="0.3"/>
  <pageSetup paperSize="9" scale="85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CJ689"/>
  <sheetViews>
    <sheetView view="pageBreakPreview" zoomScale="70" zoomScaleNormal="100" workbookViewId="0">
      <selection activeCell="D360" sqref="D360"/>
    </sheetView>
  </sheetViews>
  <sheetFormatPr defaultColWidth="9" defaultRowHeight="15"/>
  <cols>
    <col min="1" max="1" width="6.42857142857143" style="252" customWidth="1"/>
    <col min="2" max="2" width="20.5714285714286" style="246" customWidth="1"/>
    <col min="3" max="3" width="19.7142857142857" style="246" customWidth="1"/>
    <col min="4" max="4" width="55.8571428571429" style="246" customWidth="1"/>
    <col min="5" max="10" width="12.7142857142857" style="246" customWidth="1"/>
    <col min="11" max="11" width="12.5714285714286" style="246" customWidth="1"/>
    <col min="12" max="16" width="12.7142857142857" style="246" customWidth="1"/>
    <col min="17" max="17" width="13.2857142857143" style="253" customWidth="1"/>
    <col min="18" max="213" width="8.85714285714286" style="246"/>
    <col min="214" max="214" width="16.2857142857143" style="246" customWidth="1"/>
    <col min="215" max="215" width="11.7142857142857" style="246" customWidth="1"/>
    <col min="216" max="216" width="25.5714285714286" style="246" customWidth="1"/>
    <col min="217" max="224" width="8.85714285714286" style="246"/>
    <col min="225" max="227" width="10" style="246" customWidth="1"/>
    <col min="228" max="228" width="8.85714285714286" style="246"/>
    <col min="229" max="229" width="11.4285714285714" style="246" customWidth="1"/>
    <col min="230" max="232" width="8.85714285714286" style="246"/>
    <col min="233" max="233" width="15.4285714285714" style="246" customWidth="1"/>
    <col min="234" max="469" width="8.85714285714286" style="246"/>
    <col min="470" max="470" width="16.2857142857143" style="246" customWidth="1"/>
    <col min="471" max="471" width="11.7142857142857" style="246" customWidth="1"/>
    <col min="472" max="472" width="25.5714285714286" style="246" customWidth="1"/>
    <col min="473" max="480" width="8.85714285714286" style="246"/>
    <col min="481" max="483" width="10" style="246" customWidth="1"/>
    <col min="484" max="484" width="8.85714285714286" style="246"/>
    <col min="485" max="485" width="11.4285714285714" style="246" customWidth="1"/>
    <col min="486" max="488" width="8.85714285714286" style="246"/>
    <col min="489" max="489" width="15.4285714285714" style="246" customWidth="1"/>
    <col min="490" max="725" width="8.85714285714286" style="246"/>
    <col min="726" max="726" width="16.2857142857143" style="246" customWidth="1"/>
    <col min="727" max="727" width="11.7142857142857" style="246" customWidth="1"/>
    <col min="728" max="728" width="25.5714285714286" style="246" customWidth="1"/>
    <col min="729" max="736" width="8.85714285714286" style="246"/>
    <col min="737" max="739" width="10" style="246" customWidth="1"/>
    <col min="740" max="740" width="8.85714285714286" style="246"/>
    <col min="741" max="741" width="11.4285714285714" style="246" customWidth="1"/>
    <col min="742" max="744" width="8.85714285714286" style="246"/>
    <col min="745" max="745" width="15.4285714285714" style="246" customWidth="1"/>
    <col min="746" max="921" width="8.85714285714286" style="246"/>
    <col min="922" max="924" width="10" style="246" customWidth="1"/>
    <col min="925" max="925" width="8.85714285714286" style="246"/>
    <col min="926" max="926" width="11.4285714285714" style="246" customWidth="1"/>
    <col min="927" max="929" width="8.85714285714286" style="246"/>
    <col min="930" max="930" width="15.4285714285714" style="246" customWidth="1"/>
    <col min="931" max="1166" width="8.85714285714286" style="246"/>
    <col min="1167" max="1167" width="16.2857142857143" style="246" customWidth="1"/>
    <col min="1168" max="1168" width="11.7142857142857" style="246" customWidth="1"/>
    <col min="1169" max="1169" width="25.5714285714286" style="246" customWidth="1"/>
    <col min="1170" max="1177" width="8.85714285714286" style="246"/>
    <col min="1178" max="1180" width="10" style="246" customWidth="1"/>
    <col min="1181" max="1181" width="8.85714285714286" style="246"/>
    <col min="1182" max="1182" width="11.4285714285714" style="246" customWidth="1"/>
    <col min="1183" max="1185" width="8.85714285714286" style="246"/>
    <col min="1186" max="1186" width="15.4285714285714" style="246" customWidth="1"/>
    <col min="1187" max="1422" width="8.85714285714286" style="246"/>
    <col min="1423" max="1423" width="16.2857142857143" style="246" customWidth="1"/>
    <col min="1424" max="1424" width="11.7142857142857" style="246" customWidth="1"/>
    <col min="1425" max="1425" width="25.5714285714286" style="246" customWidth="1"/>
    <col min="1426" max="1433" width="8.85714285714286" style="246"/>
    <col min="1434" max="1436" width="10" style="246" customWidth="1"/>
    <col min="1437" max="1437" width="8.85714285714286" style="246"/>
    <col min="1438" max="1438" width="11.4285714285714" style="246" customWidth="1"/>
    <col min="1439" max="1441" width="8.85714285714286" style="246"/>
    <col min="1442" max="1442" width="15.4285714285714" style="246" customWidth="1"/>
    <col min="1443" max="1678" width="8.85714285714286" style="246"/>
    <col min="1679" max="1679" width="16.2857142857143" style="246" customWidth="1"/>
    <col min="1680" max="1680" width="11.7142857142857" style="246" customWidth="1"/>
    <col min="1681" max="1681" width="25.5714285714286" style="246" customWidth="1"/>
    <col min="1682" max="1689" width="8.85714285714286" style="246"/>
    <col min="1690" max="1692" width="10" style="246" customWidth="1"/>
    <col min="1693" max="1693" width="8.85714285714286" style="246"/>
    <col min="1694" max="1694" width="11.4285714285714" style="246" customWidth="1"/>
    <col min="1695" max="1697" width="8.85714285714286" style="246"/>
    <col min="1698" max="1698" width="15.4285714285714" style="246" customWidth="1"/>
    <col min="1699" max="1934" width="8.85714285714286" style="246"/>
    <col min="1935" max="1935" width="16.2857142857143" style="246" customWidth="1"/>
    <col min="1936" max="1936" width="11.7142857142857" style="246" customWidth="1"/>
    <col min="1937" max="1937" width="25.5714285714286" style="246" customWidth="1"/>
    <col min="1938" max="1945" width="8.85714285714286" style="246"/>
    <col min="1946" max="1948" width="10" style="246" customWidth="1"/>
    <col min="1949" max="1949" width="8.85714285714286" style="246"/>
    <col min="1950" max="1950" width="11.4285714285714" style="246" customWidth="1"/>
    <col min="1951" max="1953" width="8.85714285714286" style="246"/>
    <col min="1954" max="1954" width="15.4285714285714" style="246" customWidth="1"/>
    <col min="1955" max="2190" width="8.85714285714286" style="246"/>
    <col min="2191" max="2191" width="16.2857142857143" style="246" customWidth="1"/>
    <col min="2192" max="2192" width="11.7142857142857" style="246" customWidth="1"/>
    <col min="2193" max="2193" width="25.5714285714286" style="246" customWidth="1"/>
    <col min="2194" max="2201" width="8.85714285714286" style="246"/>
    <col min="2202" max="2204" width="10" style="246" customWidth="1"/>
    <col min="2205" max="2205" width="8.85714285714286" style="246"/>
    <col min="2206" max="2206" width="11.4285714285714" style="246" customWidth="1"/>
    <col min="2207" max="2209" width="8.85714285714286" style="246"/>
    <col min="2210" max="2210" width="15.4285714285714" style="246" customWidth="1"/>
    <col min="2211" max="2446" width="8.85714285714286" style="246"/>
    <col min="2447" max="2447" width="16.2857142857143" style="246" customWidth="1"/>
    <col min="2448" max="2448" width="11.7142857142857" style="246" customWidth="1"/>
    <col min="2449" max="2449" width="25.5714285714286" style="246" customWidth="1"/>
    <col min="2450" max="2457" width="8.85714285714286" style="246"/>
    <col min="2458" max="2460" width="10" style="246" customWidth="1"/>
    <col min="2461" max="2461" width="8.85714285714286" style="246"/>
    <col min="2462" max="2462" width="11.4285714285714" style="246" customWidth="1"/>
    <col min="2463" max="2465" width="8.85714285714286" style="246"/>
    <col min="2466" max="2466" width="15.4285714285714" style="246" customWidth="1"/>
    <col min="2467" max="2702" width="8.85714285714286" style="246"/>
    <col min="2703" max="2703" width="16.2857142857143" style="246" customWidth="1"/>
    <col min="2704" max="2704" width="11.7142857142857" style="246" customWidth="1"/>
    <col min="2705" max="2705" width="25.5714285714286" style="246" customWidth="1"/>
    <col min="2706" max="2713" width="8.85714285714286" style="246"/>
    <col min="2714" max="2716" width="10" style="246" customWidth="1"/>
    <col min="2717" max="2717" width="8.85714285714286" style="246"/>
    <col min="2718" max="2718" width="11.4285714285714" style="246" customWidth="1"/>
    <col min="2719" max="2721" width="8.85714285714286" style="246"/>
    <col min="2722" max="2722" width="15.4285714285714" style="246" customWidth="1"/>
    <col min="2723" max="2958" width="8.85714285714286" style="246"/>
    <col min="2959" max="2959" width="16.2857142857143" style="246" customWidth="1"/>
    <col min="2960" max="2960" width="11.7142857142857" style="246" customWidth="1"/>
    <col min="2961" max="2961" width="25.5714285714286" style="246" customWidth="1"/>
    <col min="2962" max="2969" width="8.85714285714286" style="246"/>
    <col min="2970" max="2972" width="10" style="246" customWidth="1"/>
    <col min="2973" max="2973" width="8.85714285714286" style="246"/>
    <col min="2974" max="2974" width="11.4285714285714" style="246" customWidth="1"/>
    <col min="2975" max="2977" width="8.85714285714286" style="246"/>
    <col min="2978" max="2978" width="15.4285714285714" style="246" customWidth="1"/>
    <col min="2979" max="3214" width="8.85714285714286" style="246"/>
    <col min="3215" max="3215" width="16.2857142857143" style="246" customWidth="1"/>
    <col min="3216" max="3216" width="11.7142857142857" style="246" customWidth="1"/>
    <col min="3217" max="3217" width="25.5714285714286" style="246" customWidth="1"/>
    <col min="3218" max="3225" width="8.85714285714286" style="246"/>
    <col min="3226" max="3228" width="10" style="246" customWidth="1"/>
    <col min="3229" max="3229" width="8.85714285714286" style="246"/>
    <col min="3230" max="3230" width="11.4285714285714" style="246" customWidth="1"/>
    <col min="3231" max="3233" width="8.85714285714286" style="246"/>
    <col min="3234" max="3234" width="15.4285714285714" style="246" customWidth="1"/>
    <col min="3235" max="3470" width="8.85714285714286" style="246"/>
    <col min="3471" max="3471" width="16.2857142857143" style="246" customWidth="1"/>
    <col min="3472" max="3472" width="11.7142857142857" style="246" customWidth="1"/>
    <col min="3473" max="3473" width="25.5714285714286" style="246" customWidth="1"/>
    <col min="3474" max="3481" width="8.85714285714286" style="246"/>
    <col min="3482" max="3484" width="10" style="246" customWidth="1"/>
    <col min="3485" max="3485" width="8.85714285714286" style="246"/>
    <col min="3486" max="3486" width="11.4285714285714" style="246" customWidth="1"/>
    <col min="3487" max="3489" width="8.85714285714286" style="246"/>
    <col min="3490" max="3490" width="15.4285714285714" style="246" customWidth="1"/>
    <col min="3491" max="3726" width="8.85714285714286" style="246"/>
    <col min="3727" max="3727" width="16.2857142857143" style="246" customWidth="1"/>
    <col min="3728" max="3728" width="11.7142857142857" style="246" customWidth="1"/>
    <col min="3729" max="3729" width="25.5714285714286" style="246" customWidth="1"/>
    <col min="3730" max="3737" width="8.85714285714286" style="246"/>
    <col min="3738" max="3740" width="10" style="246" customWidth="1"/>
    <col min="3741" max="3741" width="8.85714285714286" style="246"/>
    <col min="3742" max="3742" width="11.4285714285714" style="246" customWidth="1"/>
    <col min="3743" max="3745" width="8.85714285714286" style="246"/>
    <col min="3746" max="3746" width="15.4285714285714" style="246" customWidth="1"/>
    <col min="3747" max="3982" width="8.85714285714286" style="246"/>
    <col min="3983" max="3983" width="16.2857142857143" style="246" customWidth="1"/>
    <col min="3984" max="3984" width="11.7142857142857" style="246" customWidth="1"/>
    <col min="3985" max="3985" width="25.5714285714286" style="246" customWidth="1"/>
    <col min="3986" max="3993" width="8.85714285714286" style="246"/>
    <col min="3994" max="3996" width="10" style="246" customWidth="1"/>
    <col min="3997" max="3997" width="8.85714285714286" style="246"/>
    <col min="3998" max="3998" width="11.4285714285714" style="246" customWidth="1"/>
    <col min="3999" max="4001" width="8.85714285714286" style="246"/>
    <col min="4002" max="4002" width="15.4285714285714" style="246" customWidth="1"/>
    <col min="4003" max="4238" width="8.85714285714286" style="246"/>
    <col min="4239" max="4239" width="16.2857142857143" style="246" customWidth="1"/>
    <col min="4240" max="4240" width="11.7142857142857" style="246" customWidth="1"/>
    <col min="4241" max="4241" width="25.5714285714286" style="246" customWidth="1"/>
    <col min="4242" max="4249" width="8.85714285714286" style="246"/>
    <col min="4250" max="4252" width="10" style="246" customWidth="1"/>
    <col min="4253" max="4253" width="8.85714285714286" style="246"/>
    <col min="4254" max="4254" width="11.4285714285714" style="246" customWidth="1"/>
    <col min="4255" max="4257" width="8.85714285714286" style="246"/>
    <col min="4258" max="4258" width="15.4285714285714" style="246" customWidth="1"/>
    <col min="4259" max="4494" width="8.85714285714286" style="246"/>
    <col min="4495" max="4495" width="16.2857142857143" style="246" customWidth="1"/>
    <col min="4496" max="4496" width="11.7142857142857" style="246" customWidth="1"/>
    <col min="4497" max="4497" width="25.5714285714286" style="246" customWidth="1"/>
    <col min="4498" max="4505" width="8.85714285714286" style="246"/>
    <col min="4506" max="4508" width="10" style="246" customWidth="1"/>
    <col min="4509" max="4509" width="8.85714285714286" style="246"/>
    <col min="4510" max="4510" width="11.4285714285714" style="246" customWidth="1"/>
    <col min="4511" max="4513" width="8.85714285714286" style="246"/>
    <col min="4514" max="4514" width="15.4285714285714" style="246" customWidth="1"/>
    <col min="4515" max="4750" width="8.85714285714286" style="246"/>
    <col min="4751" max="4751" width="16.2857142857143" style="246" customWidth="1"/>
    <col min="4752" max="4752" width="11.7142857142857" style="246" customWidth="1"/>
    <col min="4753" max="4753" width="25.5714285714286" style="246" customWidth="1"/>
    <col min="4754" max="4761" width="8.85714285714286" style="246"/>
    <col min="4762" max="4764" width="10" style="246" customWidth="1"/>
    <col min="4765" max="4765" width="8.85714285714286" style="246"/>
    <col min="4766" max="4766" width="11.4285714285714" style="246" customWidth="1"/>
    <col min="4767" max="4769" width="8.85714285714286" style="246"/>
    <col min="4770" max="4770" width="15.4285714285714" style="246" customWidth="1"/>
    <col min="4771" max="5006" width="8.85714285714286" style="246"/>
    <col min="5007" max="5007" width="16.2857142857143" style="246" customWidth="1"/>
    <col min="5008" max="5008" width="11.7142857142857" style="246" customWidth="1"/>
    <col min="5009" max="5009" width="25.5714285714286" style="246" customWidth="1"/>
    <col min="5010" max="5017" width="8.85714285714286" style="246"/>
    <col min="5018" max="5020" width="10" style="246" customWidth="1"/>
    <col min="5021" max="5021" width="8.85714285714286" style="246"/>
    <col min="5022" max="5022" width="11.4285714285714" style="246" customWidth="1"/>
    <col min="5023" max="5025" width="8.85714285714286" style="246"/>
    <col min="5026" max="5026" width="15.4285714285714" style="246" customWidth="1"/>
    <col min="5027" max="5262" width="8.85714285714286" style="246"/>
    <col min="5263" max="5263" width="16.2857142857143" style="246" customWidth="1"/>
    <col min="5264" max="5264" width="11.7142857142857" style="246" customWidth="1"/>
    <col min="5265" max="5265" width="25.5714285714286" style="246" customWidth="1"/>
    <col min="5266" max="5273" width="8.85714285714286" style="246"/>
    <col min="5274" max="5276" width="10" style="246" customWidth="1"/>
    <col min="5277" max="5277" width="8.85714285714286" style="246"/>
    <col min="5278" max="5278" width="11.4285714285714" style="246" customWidth="1"/>
    <col min="5279" max="5281" width="8.85714285714286" style="246"/>
    <col min="5282" max="5282" width="15.4285714285714" style="246" customWidth="1"/>
    <col min="5283" max="5518" width="8.85714285714286" style="246"/>
    <col min="5519" max="5519" width="16.2857142857143" style="246" customWidth="1"/>
    <col min="5520" max="5520" width="11.7142857142857" style="246" customWidth="1"/>
    <col min="5521" max="5521" width="25.5714285714286" style="246" customWidth="1"/>
    <col min="5522" max="5529" width="8.85714285714286" style="246"/>
    <col min="5530" max="5532" width="10" style="246" customWidth="1"/>
    <col min="5533" max="5533" width="8.85714285714286" style="246"/>
    <col min="5534" max="5534" width="11.4285714285714" style="246" customWidth="1"/>
    <col min="5535" max="5537" width="8.85714285714286" style="246"/>
    <col min="5538" max="5538" width="15.4285714285714" style="246" customWidth="1"/>
    <col min="5539" max="5774" width="8.85714285714286" style="246"/>
    <col min="5775" max="5775" width="16.2857142857143" style="246" customWidth="1"/>
    <col min="5776" max="5776" width="11.7142857142857" style="246" customWidth="1"/>
    <col min="5777" max="5777" width="25.5714285714286" style="246" customWidth="1"/>
    <col min="5778" max="5785" width="8.85714285714286" style="246"/>
    <col min="5786" max="5788" width="10" style="246" customWidth="1"/>
    <col min="5789" max="5789" width="8.85714285714286" style="246"/>
    <col min="5790" max="5790" width="11.4285714285714" style="246" customWidth="1"/>
    <col min="5791" max="5793" width="8.85714285714286" style="246"/>
    <col min="5794" max="5794" width="15.4285714285714" style="246" customWidth="1"/>
    <col min="5795" max="6030" width="8.85714285714286" style="246"/>
    <col min="6031" max="6031" width="16.2857142857143" style="246" customWidth="1"/>
    <col min="6032" max="6032" width="11.7142857142857" style="246" customWidth="1"/>
    <col min="6033" max="6033" width="25.5714285714286" style="246" customWidth="1"/>
    <col min="6034" max="6041" width="8.85714285714286" style="246"/>
    <col min="6042" max="6044" width="10" style="246" customWidth="1"/>
    <col min="6045" max="6045" width="8.85714285714286" style="246"/>
    <col min="6046" max="6046" width="11.4285714285714" style="246" customWidth="1"/>
    <col min="6047" max="6049" width="8.85714285714286" style="246"/>
    <col min="6050" max="6050" width="15.4285714285714" style="246" customWidth="1"/>
    <col min="6051" max="6286" width="8.85714285714286" style="246"/>
    <col min="6287" max="6287" width="16.2857142857143" style="246" customWidth="1"/>
    <col min="6288" max="6288" width="11.7142857142857" style="246" customWidth="1"/>
    <col min="6289" max="6289" width="25.5714285714286" style="246" customWidth="1"/>
    <col min="6290" max="6297" width="8.85714285714286" style="246"/>
    <col min="6298" max="6300" width="10" style="246" customWidth="1"/>
    <col min="6301" max="6301" width="8.85714285714286" style="246"/>
    <col min="6302" max="6302" width="11.4285714285714" style="246" customWidth="1"/>
    <col min="6303" max="6305" width="8.85714285714286" style="246"/>
    <col min="6306" max="6306" width="15.4285714285714" style="246" customWidth="1"/>
    <col min="6307" max="6542" width="8.85714285714286" style="246"/>
    <col min="6543" max="6543" width="16.2857142857143" style="246" customWidth="1"/>
    <col min="6544" max="6544" width="11.7142857142857" style="246" customWidth="1"/>
    <col min="6545" max="6545" width="25.5714285714286" style="246" customWidth="1"/>
    <col min="6546" max="6553" width="8.85714285714286" style="246"/>
    <col min="6554" max="6556" width="10" style="246" customWidth="1"/>
    <col min="6557" max="6557" width="8.85714285714286" style="246"/>
    <col min="6558" max="6558" width="11.4285714285714" style="246" customWidth="1"/>
    <col min="6559" max="6561" width="8.85714285714286" style="246"/>
    <col min="6562" max="6562" width="15.4285714285714" style="246" customWidth="1"/>
    <col min="6563" max="6798" width="8.85714285714286" style="246"/>
    <col min="6799" max="6799" width="16.2857142857143" style="246" customWidth="1"/>
    <col min="6800" max="6800" width="11.7142857142857" style="246" customWidth="1"/>
    <col min="6801" max="6801" width="25.5714285714286" style="246" customWidth="1"/>
    <col min="6802" max="6809" width="8.85714285714286" style="246"/>
    <col min="6810" max="6812" width="10" style="246" customWidth="1"/>
    <col min="6813" max="6813" width="8.85714285714286" style="246"/>
    <col min="6814" max="6814" width="11.4285714285714" style="246" customWidth="1"/>
    <col min="6815" max="6817" width="8.85714285714286" style="246"/>
    <col min="6818" max="6818" width="15.4285714285714" style="246" customWidth="1"/>
    <col min="6819" max="7054" width="8.85714285714286" style="246"/>
    <col min="7055" max="7055" width="16.2857142857143" style="246" customWidth="1"/>
    <col min="7056" max="7056" width="11.7142857142857" style="246" customWidth="1"/>
    <col min="7057" max="7057" width="25.5714285714286" style="246" customWidth="1"/>
    <col min="7058" max="7065" width="8.85714285714286" style="246"/>
    <col min="7066" max="7068" width="10" style="246" customWidth="1"/>
    <col min="7069" max="7069" width="8.85714285714286" style="246"/>
    <col min="7070" max="7070" width="11.4285714285714" style="246" customWidth="1"/>
    <col min="7071" max="7073" width="8.85714285714286" style="246"/>
    <col min="7074" max="7074" width="15.4285714285714" style="246" customWidth="1"/>
    <col min="7075" max="7310" width="8.85714285714286" style="246"/>
    <col min="7311" max="7311" width="16.2857142857143" style="246" customWidth="1"/>
    <col min="7312" max="7312" width="11.7142857142857" style="246" customWidth="1"/>
    <col min="7313" max="7313" width="25.5714285714286" style="246" customWidth="1"/>
    <col min="7314" max="7321" width="8.85714285714286" style="246"/>
    <col min="7322" max="7324" width="10" style="246" customWidth="1"/>
    <col min="7325" max="7325" width="8.85714285714286" style="246"/>
    <col min="7326" max="7326" width="11.4285714285714" style="246" customWidth="1"/>
    <col min="7327" max="7329" width="8.85714285714286" style="246"/>
    <col min="7330" max="7330" width="15.4285714285714" style="246" customWidth="1"/>
    <col min="7331" max="7566" width="8.85714285714286" style="246"/>
    <col min="7567" max="7567" width="16.2857142857143" style="246" customWidth="1"/>
    <col min="7568" max="7568" width="11.7142857142857" style="246" customWidth="1"/>
    <col min="7569" max="7569" width="25.5714285714286" style="246" customWidth="1"/>
    <col min="7570" max="7577" width="8.85714285714286" style="246"/>
    <col min="7578" max="7580" width="10" style="246" customWidth="1"/>
    <col min="7581" max="7581" width="8.85714285714286" style="246"/>
    <col min="7582" max="7582" width="11.4285714285714" style="246" customWidth="1"/>
    <col min="7583" max="7585" width="8.85714285714286" style="246"/>
    <col min="7586" max="7586" width="15.4285714285714" style="246" customWidth="1"/>
    <col min="7587" max="7822" width="8.85714285714286" style="246"/>
    <col min="7823" max="7823" width="16.2857142857143" style="246" customWidth="1"/>
    <col min="7824" max="7824" width="11.7142857142857" style="246" customWidth="1"/>
    <col min="7825" max="7825" width="25.5714285714286" style="246" customWidth="1"/>
    <col min="7826" max="7833" width="8.85714285714286" style="246"/>
    <col min="7834" max="7836" width="10" style="246" customWidth="1"/>
    <col min="7837" max="7837" width="8.85714285714286" style="246"/>
    <col min="7838" max="7838" width="11.4285714285714" style="246" customWidth="1"/>
    <col min="7839" max="7841" width="8.85714285714286" style="246"/>
    <col min="7842" max="7842" width="15.4285714285714" style="246" customWidth="1"/>
    <col min="7843" max="8078" width="8.85714285714286" style="246"/>
    <col min="8079" max="8079" width="16.2857142857143" style="246" customWidth="1"/>
    <col min="8080" max="8080" width="11.7142857142857" style="246" customWidth="1"/>
    <col min="8081" max="8081" width="25.5714285714286" style="246" customWidth="1"/>
    <col min="8082" max="8089" width="8.85714285714286" style="246"/>
    <col min="8090" max="8092" width="10" style="246" customWidth="1"/>
    <col min="8093" max="8093" width="8.85714285714286" style="246"/>
    <col min="8094" max="8094" width="11.4285714285714" style="246" customWidth="1"/>
    <col min="8095" max="8097" width="8.85714285714286" style="246"/>
    <col min="8098" max="8098" width="15.4285714285714" style="246" customWidth="1"/>
    <col min="8099" max="8334" width="8.85714285714286" style="246"/>
    <col min="8335" max="8335" width="16.2857142857143" style="246" customWidth="1"/>
    <col min="8336" max="8336" width="11.7142857142857" style="246" customWidth="1"/>
    <col min="8337" max="8337" width="25.5714285714286" style="246" customWidth="1"/>
    <col min="8338" max="8345" width="8.85714285714286" style="246"/>
    <col min="8346" max="8348" width="10" style="246" customWidth="1"/>
    <col min="8349" max="8349" width="8.85714285714286" style="246"/>
    <col min="8350" max="8350" width="11.4285714285714" style="246" customWidth="1"/>
    <col min="8351" max="8353" width="8.85714285714286" style="246"/>
    <col min="8354" max="8354" width="15.4285714285714" style="246" customWidth="1"/>
    <col min="8355" max="8590" width="8.85714285714286" style="246"/>
    <col min="8591" max="8591" width="16.2857142857143" style="246" customWidth="1"/>
    <col min="8592" max="8592" width="11.7142857142857" style="246" customWidth="1"/>
    <col min="8593" max="8593" width="25.5714285714286" style="246" customWidth="1"/>
    <col min="8594" max="8601" width="8.85714285714286" style="246"/>
    <col min="8602" max="8604" width="10" style="246" customWidth="1"/>
    <col min="8605" max="8605" width="8.85714285714286" style="246"/>
    <col min="8606" max="8606" width="11.4285714285714" style="246" customWidth="1"/>
    <col min="8607" max="8609" width="8.85714285714286" style="246"/>
    <col min="8610" max="8610" width="15.4285714285714" style="246" customWidth="1"/>
    <col min="8611" max="8846" width="8.85714285714286" style="246"/>
    <col min="8847" max="8847" width="16.2857142857143" style="246" customWidth="1"/>
    <col min="8848" max="8848" width="11.7142857142857" style="246" customWidth="1"/>
    <col min="8849" max="8849" width="25.5714285714286" style="246" customWidth="1"/>
    <col min="8850" max="8857" width="8.85714285714286" style="246"/>
    <col min="8858" max="8860" width="10" style="246" customWidth="1"/>
    <col min="8861" max="8861" width="8.85714285714286" style="246"/>
    <col min="8862" max="8862" width="11.4285714285714" style="246" customWidth="1"/>
    <col min="8863" max="8865" width="8.85714285714286" style="246"/>
    <col min="8866" max="8866" width="15.4285714285714" style="246" customWidth="1"/>
    <col min="8867" max="9102" width="8.85714285714286" style="246"/>
    <col min="9103" max="9103" width="16.2857142857143" style="246" customWidth="1"/>
    <col min="9104" max="9104" width="11.7142857142857" style="246" customWidth="1"/>
    <col min="9105" max="9105" width="25.5714285714286" style="246" customWidth="1"/>
    <col min="9106" max="9113" width="8.85714285714286" style="246"/>
    <col min="9114" max="9116" width="10" style="246" customWidth="1"/>
    <col min="9117" max="9117" width="8.85714285714286" style="246"/>
    <col min="9118" max="9118" width="11.4285714285714" style="246" customWidth="1"/>
    <col min="9119" max="9121" width="8.85714285714286" style="246"/>
    <col min="9122" max="9122" width="15.4285714285714" style="246" customWidth="1"/>
    <col min="9123" max="9358" width="8.85714285714286" style="246"/>
    <col min="9359" max="9359" width="16.2857142857143" style="246" customWidth="1"/>
    <col min="9360" max="9360" width="11.7142857142857" style="246" customWidth="1"/>
    <col min="9361" max="9361" width="25.5714285714286" style="246" customWidth="1"/>
    <col min="9362" max="9369" width="8.85714285714286" style="246"/>
    <col min="9370" max="9372" width="10" style="246" customWidth="1"/>
    <col min="9373" max="9373" width="8.85714285714286" style="246"/>
    <col min="9374" max="9374" width="11.4285714285714" style="246" customWidth="1"/>
    <col min="9375" max="9377" width="8.85714285714286" style="246"/>
    <col min="9378" max="9378" width="15.4285714285714" style="246" customWidth="1"/>
    <col min="9379" max="9614" width="8.85714285714286" style="246"/>
    <col min="9615" max="9615" width="16.2857142857143" style="246" customWidth="1"/>
    <col min="9616" max="9616" width="11.7142857142857" style="246" customWidth="1"/>
    <col min="9617" max="9617" width="25.5714285714286" style="246" customWidth="1"/>
    <col min="9618" max="9625" width="8.85714285714286" style="246"/>
    <col min="9626" max="9628" width="10" style="246" customWidth="1"/>
    <col min="9629" max="9629" width="8.85714285714286" style="246"/>
    <col min="9630" max="9630" width="11.4285714285714" style="246" customWidth="1"/>
    <col min="9631" max="9633" width="8.85714285714286" style="246"/>
    <col min="9634" max="9634" width="15.4285714285714" style="246" customWidth="1"/>
    <col min="9635" max="9870" width="8.85714285714286" style="246"/>
    <col min="9871" max="9871" width="16.2857142857143" style="246" customWidth="1"/>
    <col min="9872" max="9872" width="11.7142857142857" style="246" customWidth="1"/>
    <col min="9873" max="9873" width="25.5714285714286" style="246" customWidth="1"/>
    <col min="9874" max="9881" width="8.85714285714286" style="246"/>
    <col min="9882" max="9884" width="10" style="246" customWidth="1"/>
    <col min="9885" max="9885" width="8.85714285714286" style="246"/>
    <col min="9886" max="9886" width="11.4285714285714" style="246" customWidth="1"/>
    <col min="9887" max="9889" width="8.85714285714286" style="246"/>
    <col min="9890" max="9890" width="15.4285714285714" style="246" customWidth="1"/>
    <col min="9891" max="10126" width="8.85714285714286" style="246"/>
    <col min="10127" max="10127" width="16.2857142857143" style="246" customWidth="1"/>
    <col min="10128" max="10128" width="11.7142857142857" style="246" customWidth="1"/>
    <col min="10129" max="10129" width="25.5714285714286" style="246" customWidth="1"/>
    <col min="10130" max="10137" width="8.85714285714286" style="246"/>
    <col min="10138" max="10140" width="10" style="246" customWidth="1"/>
    <col min="10141" max="10141" width="8.85714285714286" style="246"/>
    <col min="10142" max="10142" width="11.4285714285714" style="246" customWidth="1"/>
    <col min="10143" max="10145" width="8.85714285714286" style="246"/>
    <col min="10146" max="10146" width="15.4285714285714" style="246" customWidth="1"/>
    <col min="10147" max="10382" width="8.85714285714286" style="246"/>
    <col min="10383" max="10383" width="16.2857142857143" style="246" customWidth="1"/>
    <col min="10384" max="10384" width="11.7142857142857" style="246" customWidth="1"/>
    <col min="10385" max="10385" width="25.5714285714286" style="246" customWidth="1"/>
    <col min="10386" max="10393" width="8.85714285714286" style="246"/>
    <col min="10394" max="10396" width="10" style="246" customWidth="1"/>
    <col min="10397" max="10397" width="8.85714285714286" style="246"/>
    <col min="10398" max="10398" width="11.4285714285714" style="246" customWidth="1"/>
    <col min="10399" max="10401" width="8.85714285714286" style="246"/>
    <col min="10402" max="10402" width="15.4285714285714" style="246" customWidth="1"/>
    <col min="10403" max="10638" width="8.85714285714286" style="246"/>
    <col min="10639" max="10639" width="16.2857142857143" style="246" customWidth="1"/>
    <col min="10640" max="10640" width="11.7142857142857" style="246" customWidth="1"/>
    <col min="10641" max="10641" width="25.5714285714286" style="246" customWidth="1"/>
    <col min="10642" max="10649" width="8.85714285714286" style="246"/>
    <col min="10650" max="10652" width="10" style="246" customWidth="1"/>
    <col min="10653" max="10653" width="8.85714285714286" style="246"/>
    <col min="10654" max="10654" width="11.4285714285714" style="246" customWidth="1"/>
    <col min="10655" max="10657" width="8.85714285714286" style="246"/>
    <col min="10658" max="10658" width="15.4285714285714" style="246" customWidth="1"/>
    <col min="10659" max="10894" width="8.85714285714286" style="246"/>
    <col min="10895" max="10895" width="16.2857142857143" style="246" customWidth="1"/>
    <col min="10896" max="10896" width="11.7142857142857" style="246" customWidth="1"/>
    <col min="10897" max="10897" width="25.5714285714286" style="246" customWidth="1"/>
    <col min="10898" max="10905" width="8.85714285714286" style="246"/>
    <col min="10906" max="10908" width="10" style="246" customWidth="1"/>
    <col min="10909" max="10909" width="8.85714285714286" style="246"/>
    <col min="10910" max="10910" width="11.4285714285714" style="246" customWidth="1"/>
    <col min="10911" max="10913" width="8.85714285714286" style="246"/>
    <col min="10914" max="10914" width="15.4285714285714" style="246" customWidth="1"/>
    <col min="10915" max="11150" width="8.85714285714286" style="246"/>
    <col min="11151" max="11151" width="16.2857142857143" style="246" customWidth="1"/>
    <col min="11152" max="11152" width="11.7142857142857" style="246" customWidth="1"/>
    <col min="11153" max="11153" width="25.5714285714286" style="246" customWidth="1"/>
    <col min="11154" max="11161" width="8.85714285714286" style="246"/>
    <col min="11162" max="11164" width="10" style="246" customWidth="1"/>
    <col min="11165" max="11165" width="8.85714285714286" style="246"/>
    <col min="11166" max="11166" width="11.4285714285714" style="246" customWidth="1"/>
    <col min="11167" max="11169" width="8.85714285714286" style="246"/>
    <col min="11170" max="11170" width="15.4285714285714" style="246" customWidth="1"/>
    <col min="11171" max="11406" width="8.85714285714286" style="246"/>
    <col min="11407" max="11407" width="16.2857142857143" style="246" customWidth="1"/>
    <col min="11408" max="11408" width="11.7142857142857" style="246" customWidth="1"/>
    <col min="11409" max="11409" width="25.5714285714286" style="246" customWidth="1"/>
    <col min="11410" max="11417" width="8.85714285714286" style="246"/>
    <col min="11418" max="11420" width="10" style="246" customWidth="1"/>
    <col min="11421" max="11421" width="8.85714285714286" style="246"/>
    <col min="11422" max="11422" width="11.4285714285714" style="246" customWidth="1"/>
    <col min="11423" max="11425" width="8.85714285714286" style="246"/>
    <col min="11426" max="11426" width="15.4285714285714" style="246" customWidth="1"/>
    <col min="11427" max="11662" width="8.85714285714286" style="246"/>
    <col min="11663" max="11663" width="16.2857142857143" style="246" customWidth="1"/>
    <col min="11664" max="11664" width="11.7142857142857" style="246" customWidth="1"/>
    <col min="11665" max="11665" width="25.5714285714286" style="246" customWidth="1"/>
    <col min="11666" max="11673" width="8.85714285714286" style="246"/>
    <col min="11674" max="11676" width="10" style="246" customWidth="1"/>
    <col min="11677" max="11677" width="8.85714285714286" style="246"/>
    <col min="11678" max="11678" width="11.4285714285714" style="246" customWidth="1"/>
    <col min="11679" max="11681" width="8.85714285714286" style="246"/>
    <col min="11682" max="11682" width="15.4285714285714" style="246" customWidth="1"/>
    <col min="11683" max="11918" width="8.85714285714286" style="246"/>
    <col min="11919" max="11919" width="16.2857142857143" style="246" customWidth="1"/>
    <col min="11920" max="11920" width="11.7142857142857" style="246" customWidth="1"/>
    <col min="11921" max="11921" width="25.5714285714286" style="246" customWidth="1"/>
    <col min="11922" max="11929" width="8.85714285714286" style="246"/>
    <col min="11930" max="11932" width="10" style="246" customWidth="1"/>
    <col min="11933" max="11933" width="8.85714285714286" style="246"/>
    <col min="11934" max="11934" width="11.4285714285714" style="246" customWidth="1"/>
    <col min="11935" max="11937" width="8.85714285714286" style="246"/>
    <col min="11938" max="11938" width="15.4285714285714" style="246" customWidth="1"/>
    <col min="11939" max="12174" width="8.85714285714286" style="246"/>
    <col min="12175" max="12175" width="16.2857142857143" style="246" customWidth="1"/>
    <col min="12176" max="12176" width="11.7142857142857" style="246" customWidth="1"/>
    <col min="12177" max="12177" width="25.5714285714286" style="246" customWidth="1"/>
    <col min="12178" max="12185" width="8.85714285714286" style="246"/>
    <col min="12186" max="12188" width="10" style="246" customWidth="1"/>
    <col min="12189" max="12189" width="8.85714285714286" style="246"/>
    <col min="12190" max="12190" width="11.4285714285714" style="246" customWidth="1"/>
    <col min="12191" max="12193" width="8.85714285714286" style="246"/>
    <col min="12194" max="12194" width="15.4285714285714" style="246" customWidth="1"/>
    <col min="12195" max="12430" width="8.85714285714286" style="246"/>
    <col min="12431" max="12431" width="16.2857142857143" style="246" customWidth="1"/>
    <col min="12432" max="12432" width="11.7142857142857" style="246" customWidth="1"/>
    <col min="12433" max="12433" width="25.5714285714286" style="246" customWidth="1"/>
    <col min="12434" max="12441" width="8.85714285714286" style="246"/>
    <col min="12442" max="12444" width="10" style="246" customWidth="1"/>
    <col min="12445" max="12445" width="8.85714285714286" style="246"/>
    <col min="12446" max="12446" width="11.4285714285714" style="246" customWidth="1"/>
    <col min="12447" max="12449" width="8.85714285714286" style="246"/>
    <col min="12450" max="12450" width="15.4285714285714" style="246" customWidth="1"/>
    <col min="12451" max="12686" width="8.85714285714286" style="246"/>
    <col min="12687" max="12687" width="16.2857142857143" style="246" customWidth="1"/>
    <col min="12688" max="12688" width="11.7142857142857" style="246" customWidth="1"/>
    <col min="12689" max="12689" width="25.5714285714286" style="246" customWidth="1"/>
    <col min="12690" max="12697" width="8.85714285714286" style="246"/>
    <col min="12698" max="12700" width="10" style="246" customWidth="1"/>
    <col min="12701" max="12701" width="8.85714285714286" style="246"/>
    <col min="12702" max="12702" width="11.4285714285714" style="246" customWidth="1"/>
    <col min="12703" max="12705" width="8.85714285714286" style="246"/>
    <col min="12706" max="12706" width="15.4285714285714" style="246" customWidth="1"/>
    <col min="12707" max="12942" width="8.85714285714286" style="246"/>
    <col min="12943" max="12943" width="16.2857142857143" style="246" customWidth="1"/>
    <col min="12944" max="12944" width="11.7142857142857" style="246" customWidth="1"/>
    <col min="12945" max="12945" width="25.5714285714286" style="246" customWidth="1"/>
    <col min="12946" max="12953" width="8.85714285714286" style="246"/>
    <col min="12954" max="12956" width="10" style="246" customWidth="1"/>
    <col min="12957" max="12957" width="8.85714285714286" style="246"/>
    <col min="12958" max="12958" width="11.4285714285714" style="246" customWidth="1"/>
    <col min="12959" max="12961" width="8.85714285714286" style="246"/>
    <col min="12962" max="12962" width="15.4285714285714" style="246" customWidth="1"/>
    <col min="12963" max="13198" width="8.85714285714286" style="246"/>
    <col min="13199" max="13199" width="16.2857142857143" style="246" customWidth="1"/>
    <col min="13200" max="13200" width="11.7142857142857" style="246" customWidth="1"/>
    <col min="13201" max="13201" width="25.5714285714286" style="246" customWidth="1"/>
    <col min="13202" max="13209" width="8.85714285714286" style="246"/>
    <col min="13210" max="13212" width="10" style="246" customWidth="1"/>
    <col min="13213" max="13213" width="8.85714285714286" style="246"/>
    <col min="13214" max="13214" width="11.4285714285714" style="246" customWidth="1"/>
    <col min="13215" max="13217" width="8.85714285714286" style="246"/>
    <col min="13218" max="13218" width="15.4285714285714" style="246" customWidth="1"/>
    <col min="13219" max="13454" width="8.85714285714286" style="246"/>
    <col min="13455" max="13455" width="16.2857142857143" style="246" customWidth="1"/>
    <col min="13456" max="13456" width="11.7142857142857" style="246" customWidth="1"/>
    <col min="13457" max="13457" width="25.5714285714286" style="246" customWidth="1"/>
    <col min="13458" max="13465" width="8.85714285714286" style="246"/>
    <col min="13466" max="13468" width="10" style="246" customWidth="1"/>
    <col min="13469" max="13469" width="8.85714285714286" style="246"/>
    <col min="13470" max="13470" width="11.4285714285714" style="246" customWidth="1"/>
    <col min="13471" max="13473" width="8.85714285714286" style="246"/>
    <col min="13474" max="13474" width="15.4285714285714" style="246" customWidth="1"/>
    <col min="13475" max="13710" width="8.85714285714286" style="246"/>
    <col min="13711" max="13711" width="16.2857142857143" style="246" customWidth="1"/>
    <col min="13712" max="13712" width="11.7142857142857" style="246" customWidth="1"/>
    <col min="13713" max="13713" width="25.5714285714286" style="246" customWidth="1"/>
    <col min="13714" max="13721" width="8.85714285714286" style="246"/>
    <col min="13722" max="13724" width="10" style="246" customWidth="1"/>
    <col min="13725" max="13725" width="8.85714285714286" style="246"/>
    <col min="13726" max="13726" width="11.4285714285714" style="246" customWidth="1"/>
    <col min="13727" max="13729" width="8.85714285714286" style="246"/>
    <col min="13730" max="13730" width="15.4285714285714" style="246" customWidth="1"/>
    <col min="13731" max="13966" width="8.85714285714286" style="246"/>
    <col min="13967" max="13967" width="16.2857142857143" style="246" customWidth="1"/>
    <col min="13968" max="13968" width="11.7142857142857" style="246" customWidth="1"/>
    <col min="13969" max="13969" width="25.5714285714286" style="246" customWidth="1"/>
    <col min="13970" max="13977" width="8.85714285714286" style="246"/>
    <col min="13978" max="13980" width="10" style="246" customWidth="1"/>
    <col min="13981" max="13981" width="8.85714285714286" style="246"/>
    <col min="13982" max="13982" width="11.4285714285714" style="246" customWidth="1"/>
    <col min="13983" max="13985" width="8.85714285714286" style="246"/>
    <col min="13986" max="13986" width="15.4285714285714" style="246" customWidth="1"/>
    <col min="13987" max="14222" width="8.85714285714286" style="246"/>
    <col min="14223" max="14223" width="16.2857142857143" style="246" customWidth="1"/>
    <col min="14224" max="14224" width="11.7142857142857" style="246" customWidth="1"/>
    <col min="14225" max="14225" width="25.5714285714286" style="246" customWidth="1"/>
    <col min="14226" max="14233" width="8.85714285714286" style="246"/>
    <col min="14234" max="14236" width="10" style="246" customWidth="1"/>
    <col min="14237" max="14237" width="8.85714285714286" style="246"/>
    <col min="14238" max="14238" width="11.4285714285714" style="246" customWidth="1"/>
    <col min="14239" max="14241" width="8.85714285714286" style="246"/>
    <col min="14242" max="14242" width="15.4285714285714" style="246" customWidth="1"/>
    <col min="14243" max="14478" width="8.85714285714286" style="246"/>
    <col min="14479" max="14479" width="16.2857142857143" style="246" customWidth="1"/>
    <col min="14480" max="14480" width="11.7142857142857" style="246" customWidth="1"/>
    <col min="14481" max="14481" width="25.5714285714286" style="246" customWidth="1"/>
    <col min="14482" max="14489" width="8.85714285714286" style="246"/>
    <col min="14490" max="14492" width="10" style="246" customWidth="1"/>
    <col min="14493" max="14493" width="8.85714285714286" style="246"/>
    <col min="14494" max="14494" width="11.4285714285714" style="246" customWidth="1"/>
    <col min="14495" max="14497" width="8.85714285714286" style="246"/>
    <col min="14498" max="14498" width="15.4285714285714" style="246" customWidth="1"/>
    <col min="14499" max="14734" width="8.85714285714286" style="246"/>
    <col min="14735" max="14735" width="16.2857142857143" style="246" customWidth="1"/>
    <col min="14736" max="14736" width="11.7142857142857" style="246" customWidth="1"/>
    <col min="14737" max="14737" width="25.5714285714286" style="246" customWidth="1"/>
    <col min="14738" max="14745" width="8.85714285714286" style="246"/>
    <col min="14746" max="14748" width="10" style="246" customWidth="1"/>
    <col min="14749" max="14749" width="8.85714285714286" style="246"/>
    <col min="14750" max="14750" width="11.4285714285714" style="246" customWidth="1"/>
    <col min="14751" max="14753" width="8.85714285714286" style="246"/>
    <col min="14754" max="14754" width="15.4285714285714" style="246" customWidth="1"/>
    <col min="14755" max="14990" width="8.85714285714286" style="246"/>
    <col min="14991" max="14991" width="16.2857142857143" style="246" customWidth="1"/>
    <col min="14992" max="14992" width="11.7142857142857" style="246" customWidth="1"/>
    <col min="14993" max="14993" width="25.5714285714286" style="246" customWidth="1"/>
    <col min="14994" max="15001" width="8.85714285714286" style="246"/>
    <col min="15002" max="15004" width="10" style="246" customWidth="1"/>
    <col min="15005" max="15005" width="8.85714285714286" style="246"/>
    <col min="15006" max="15006" width="11.4285714285714" style="246" customWidth="1"/>
    <col min="15007" max="15009" width="8.85714285714286" style="246"/>
    <col min="15010" max="15010" width="15.4285714285714" style="246" customWidth="1"/>
    <col min="15011" max="15246" width="8.85714285714286" style="246"/>
    <col min="15247" max="15247" width="16.2857142857143" style="246" customWidth="1"/>
    <col min="15248" max="15248" width="11.7142857142857" style="246" customWidth="1"/>
    <col min="15249" max="15249" width="25.5714285714286" style="246" customWidth="1"/>
    <col min="15250" max="15257" width="8.85714285714286" style="246"/>
    <col min="15258" max="15260" width="10" style="246" customWidth="1"/>
    <col min="15261" max="15261" width="8.85714285714286" style="246"/>
    <col min="15262" max="15262" width="11.4285714285714" style="246" customWidth="1"/>
    <col min="15263" max="15265" width="8.85714285714286" style="246"/>
    <col min="15266" max="15266" width="15.4285714285714" style="246" customWidth="1"/>
    <col min="15267" max="15502" width="8.85714285714286" style="246"/>
    <col min="15503" max="15503" width="16.2857142857143" style="246" customWidth="1"/>
    <col min="15504" max="15504" width="11.7142857142857" style="246" customWidth="1"/>
    <col min="15505" max="15505" width="25.5714285714286" style="246" customWidth="1"/>
    <col min="15506" max="15513" width="8.85714285714286" style="246"/>
    <col min="15514" max="15516" width="10" style="246" customWidth="1"/>
    <col min="15517" max="15517" width="8.85714285714286" style="246"/>
    <col min="15518" max="15518" width="11.4285714285714" style="246" customWidth="1"/>
    <col min="15519" max="15521" width="8.85714285714286" style="246"/>
    <col min="15522" max="15522" width="15.4285714285714" style="246" customWidth="1"/>
    <col min="15523" max="15758" width="8.85714285714286" style="246"/>
    <col min="15759" max="15759" width="16.2857142857143" style="246" customWidth="1"/>
    <col min="15760" max="15760" width="11.7142857142857" style="246" customWidth="1"/>
    <col min="15761" max="15761" width="25.5714285714286" style="246" customWidth="1"/>
    <col min="15762" max="15769" width="8.85714285714286" style="246"/>
    <col min="15770" max="15772" width="10" style="246" customWidth="1"/>
    <col min="15773" max="15773" width="8.85714285714286" style="246"/>
    <col min="15774" max="15774" width="11.4285714285714" style="246" customWidth="1"/>
    <col min="15775" max="15777" width="8.85714285714286" style="246"/>
    <col min="15778" max="15778" width="15.4285714285714" style="246" customWidth="1"/>
    <col min="15779" max="16014" width="8.85714285714286" style="246"/>
    <col min="16015" max="16015" width="16.2857142857143" style="246" customWidth="1"/>
    <col min="16016" max="16016" width="11.7142857142857" style="246" customWidth="1"/>
    <col min="16017" max="16017" width="25.5714285714286" style="246" customWidth="1"/>
    <col min="16018" max="16025" width="8.85714285714286" style="246"/>
    <col min="16026" max="16028" width="10" style="246" customWidth="1"/>
    <col min="16029" max="16029" width="8.85714285714286" style="246"/>
    <col min="16030" max="16030" width="11.4285714285714" style="246" customWidth="1"/>
    <col min="16031" max="16033" width="8.85714285714286" style="246"/>
    <col min="16034" max="16034" width="15.4285714285714" style="246" customWidth="1"/>
    <col min="16035" max="16384" width="8.85714285714286" style="246"/>
  </cols>
  <sheetData>
    <row r="2" ht="30" customHeight="1" spans="1:17">
      <c r="A2" s="254" t="s">
        <v>1088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</row>
    <row r="3" spans="1:17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</row>
    <row r="4" ht="15.75"/>
    <row r="5" s="249" customFormat="1" ht="30" customHeight="1" spans="1:17">
      <c r="A5" s="256" t="s">
        <v>1089</v>
      </c>
      <c r="B5" s="257" t="s">
        <v>1090</v>
      </c>
      <c r="C5" s="258" t="s">
        <v>1091</v>
      </c>
      <c r="D5" s="259"/>
      <c r="E5" s="260" t="s">
        <v>46</v>
      </c>
      <c r="F5" s="261" t="s">
        <v>47</v>
      </c>
      <c r="G5" s="261" t="s">
        <v>48</v>
      </c>
      <c r="H5" s="261" t="s">
        <v>49</v>
      </c>
      <c r="I5" s="261" t="s">
        <v>50</v>
      </c>
      <c r="J5" s="261" t="s">
        <v>51</v>
      </c>
      <c r="K5" s="261" t="s">
        <v>52</v>
      </c>
      <c r="L5" s="261" t="s">
        <v>53</v>
      </c>
      <c r="M5" s="261" t="s">
        <v>54</v>
      </c>
      <c r="N5" s="261" t="s">
        <v>55</v>
      </c>
      <c r="O5" s="261" t="s">
        <v>56</v>
      </c>
      <c r="P5" s="257" t="s">
        <v>57</v>
      </c>
      <c r="Q5" s="337" t="s">
        <v>1092</v>
      </c>
    </row>
    <row r="6" s="250" customFormat="1" customHeight="1" spans="1:17">
      <c r="A6" s="262">
        <v>1</v>
      </c>
      <c r="B6" s="263" t="s">
        <v>1093</v>
      </c>
      <c r="C6" s="264" t="s">
        <v>1094</v>
      </c>
      <c r="D6" s="265" t="s">
        <v>1095</v>
      </c>
      <c r="E6" s="266">
        <v>-5269</v>
      </c>
      <c r="F6" s="267">
        <v>-7436</v>
      </c>
      <c r="G6" s="267">
        <v>-12447</v>
      </c>
      <c r="H6" s="267">
        <v>-26790</v>
      </c>
      <c r="I6" s="267">
        <v>-14225</v>
      </c>
      <c r="J6" s="267">
        <v>-16440</v>
      </c>
      <c r="K6" s="267">
        <v>-7417</v>
      </c>
      <c r="L6" s="317">
        <v>-13130</v>
      </c>
      <c r="M6" s="267">
        <v>-15484</v>
      </c>
      <c r="N6" s="267">
        <v>-22370</v>
      </c>
      <c r="O6" s="267">
        <v>-12778</v>
      </c>
      <c r="P6" s="318">
        <v>-12195</v>
      </c>
      <c r="Q6" s="338">
        <f>SUM(E6:P6)</f>
        <v>-165981</v>
      </c>
    </row>
    <row r="7" s="250" customFormat="1" customHeight="1" spans="1:17">
      <c r="A7" s="262"/>
      <c r="B7" s="263"/>
      <c r="C7" s="264"/>
      <c r="D7" s="268" t="s">
        <v>1096</v>
      </c>
      <c r="E7" s="266">
        <v>0</v>
      </c>
      <c r="F7" s="267">
        <v>0</v>
      </c>
      <c r="G7" s="267">
        <v>0</v>
      </c>
      <c r="H7" s="267">
        <v>0</v>
      </c>
      <c r="I7" s="267">
        <v>0</v>
      </c>
      <c r="J7" s="267">
        <v>0</v>
      </c>
      <c r="K7" s="267">
        <v>0</v>
      </c>
      <c r="L7" s="319">
        <v>0</v>
      </c>
      <c r="M7" s="267">
        <v>0</v>
      </c>
      <c r="N7" s="267">
        <v>0</v>
      </c>
      <c r="O7" s="267">
        <v>0</v>
      </c>
      <c r="P7" s="318">
        <v>0</v>
      </c>
      <c r="Q7" s="339">
        <f>SUM(E7:P7)</f>
        <v>0</v>
      </c>
    </row>
    <row r="8" s="250" customFormat="1" customHeight="1" spans="1:17">
      <c r="A8" s="262"/>
      <c r="B8" s="263"/>
      <c r="C8" s="264"/>
      <c r="D8" s="268" t="s">
        <v>1097</v>
      </c>
      <c r="E8" s="266">
        <v>-3853</v>
      </c>
      <c r="F8" s="269">
        <v>-2631</v>
      </c>
      <c r="G8" s="269">
        <v>-3046</v>
      </c>
      <c r="H8" s="269">
        <v>-2299</v>
      </c>
      <c r="I8" s="269">
        <v>-2133</v>
      </c>
      <c r="J8" s="269">
        <v>-4973</v>
      </c>
      <c r="K8" s="267">
        <v>-2553</v>
      </c>
      <c r="L8" s="319">
        <v>-871</v>
      </c>
      <c r="M8" s="267">
        <v>-1337</v>
      </c>
      <c r="N8" s="267">
        <v>-1125</v>
      </c>
      <c r="O8" s="267">
        <v>-2988</v>
      </c>
      <c r="P8" s="318">
        <v>-4432</v>
      </c>
      <c r="Q8" s="339">
        <f>SUM(E8:P8)</f>
        <v>-32241</v>
      </c>
    </row>
    <row r="9" s="250" customFormat="1" customHeight="1" spans="1:17">
      <c r="A9" s="262"/>
      <c r="B9" s="263"/>
      <c r="C9" s="264"/>
      <c r="D9" s="270" t="s">
        <v>1098</v>
      </c>
      <c r="E9" s="271">
        <f>SUM(E6:E8)</f>
        <v>-9122</v>
      </c>
      <c r="F9" s="272">
        <f t="shared" ref="F9:Q9" si="0">SUM(F6:F8)</f>
        <v>-10067</v>
      </c>
      <c r="G9" s="272">
        <f t="shared" si="0"/>
        <v>-15493</v>
      </c>
      <c r="H9" s="272">
        <f t="shared" si="0"/>
        <v>-29089</v>
      </c>
      <c r="I9" s="272">
        <f t="shared" si="0"/>
        <v>-16358</v>
      </c>
      <c r="J9" s="272">
        <f t="shared" si="0"/>
        <v>-21413</v>
      </c>
      <c r="K9" s="272">
        <f t="shared" si="0"/>
        <v>-9970</v>
      </c>
      <c r="L9" s="272">
        <f t="shared" si="0"/>
        <v>-14001</v>
      </c>
      <c r="M9" s="272">
        <f t="shared" si="0"/>
        <v>-16821</v>
      </c>
      <c r="N9" s="272">
        <f t="shared" si="0"/>
        <v>-23495</v>
      </c>
      <c r="O9" s="272">
        <f t="shared" si="0"/>
        <v>-15766</v>
      </c>
      <c r="P9" s="272">
        <f t="shared" si="0"/>
        <v>-16627</v>
      </c>
      <c r="Q9" s="340">
        <f t="shared" si="0"/>
        <v>-198222</v>
      </c>
    </row>
    <row r="10" s="250" customFormat="1" customHeight="1" spans="1:17">
      <c r="A10" s="262"/>
      <c r="B10" s="263"/>
      <c r="C10" s="264"/>
      <c r="D10" s="268" t="s">
        <v>1099</v>
      </c>
      <c r="E10" s="266">
        <v>25937</v>
      </c>
      <c r="F10" s="267">
        <v>23154</v>
      </c>
      <c r="G10" s="267">
        <v>30424</v>
      </c>
      <c r="H10" s="267">
        <v>11364</v>
      </c>
      <c r="I10" s="267">
        <v>8177</v>
      </c>
      <c r="J10" s="267">
        <v>11519</v>
      </c>
      <c r="K10" s="267">
        <v>7599</v>
      </c>
      <c r="L10" s="267">
        <v>8576</v>
      </c>
      <c r="M10" s="267">
        <v>7661</v>
      </c>
      <c r="N10" s="267">
        <v>11392</v>
      </c>
      <c r="O10" s="267">
        <v>14474</v>
      </c>
      <c r="P10" s="318">
        <v>18062</v>
      </c>
      <c r="Q10" s="339">
        <f>SUM(E10:P10)</f>
        <v>178339</v>
      </c>
    </row>
    <row r="11" s="250" customFormat="1" customHeight="1" spans="1:17">
      <c r="A11" s="262"/>
      <c r="B11" s="263"/>
      <c r="C11" s="264"/>
      <c r="D11" s="268" t="s">
        <v>1100</v>
      </c>
      <c r="E11" s="266">
        <v>0</v>
      </c>
      <c r="F11" s="267">
        <v>0</v>
      </c>
      <c r="G11" s="267">
        <v>0</v>
      </c>
      <c r="H11" s="267">
        <v>0</v>
      </c>
      <c r="I11" s="267">
        <v>0</v>
      </c>
      <c r="J11" s="267">
        <v>0</v>
      </c>
      <c r="K11" s="267">
        <v>0</v>
      </c>
      <c r="L11" s="267">
        <v>0</v>
      </c>
      <c r="M11" s="267">
        <v>0</v>
      </c>
      <c r="N11" s="267">
        <v>0</v>
      </c>
      <c r="O11" s="267">
        <v>0</v>
      </c>
      <c r="P11" s="318">
        <v>0</v>
      </c>
      <c r="Q11" s="339">
        <f>SUM(E11:P11)</f>
        <v>0</v>
      </c>
    </row>
    <row r="12" s="250" customFormat="1" customHeight="1" spans="1:17">
      <c r="A12" s="262"/>
      <c r="B12" s="263"/>
      <c r="C12" s="264"/>
      <c r="D12" s="268" t="s">
        <v>1101</v>
      </c>
      <c r="E12" s="266">
        <v>64328</v>
      </c>
      <c r="F12" s="267">
        <v>47573</v>
      </c>
      <c r="G12" s="267">
        <v>49103</v>
      </c>
      <c r="H12" s="267">
        <v>60678</v>
      </c>
      <c r="I12" s="267">
        <v>58059</v>
      </c>
      <c r="J12" s="267">
        <v>36350</v>
      </c>
      <c r="K12" s="267">
        <v>19429</v>
      </c>
      <c r="L12" s="267">
        <v>22471</v>
      </c>
      <c r="M12" s="267">
        <v>29874</v>
      </c>
      <c r="N12" s="267">
        <v>31628</v>
      </c>
      <c r="O12" s="267">
        <v>30731</v>
      </c>
      <c r="P12" s="318">
        <v>21229</v>
      </c>
      <c r="Q12" s="339">
        <f>SUM(E12:P12)</f>
        <v>471453</v>
      </c>
    </row>
    <row r="13" s="250" customFormat="1" customHeight="1" spans="1:17">
      <c r="A13" s="262"/>
      <c r="B13" s="263"/>
      <c r="C13" s="264"/>
      <c r="D13" s="273" t="s">
        <v>1102</v>
      </c>
      <c r="E13" s="274">
        <f t="shared" ref="E13:Q13" si="1">SUM(E10:E12)</f>
        <v>90265</v>
      </c>
      <c r="F13" s="272">
        <f t="shared" si="1"/>
        <v>70727</v>
      </c>
      <c r="G13" s="272">
        <f t="shared" si="1"/>
        <v>79527</v>
      </c>
      <c r="H13" s="272">
        <f t="shared" si="1"/>
        <v>72042</v>
      </c>
      <c r="I13" s="272">
        <f t="shared" si="1"/>
        <v>66236</v>
      </c>
      <c r="J13" s="272">
        <f t="shared" si="1"/>
        <v>47869</v>
      </c>
      <c r="K13" s="272">
        <f t="shared" si="1"/>
        <v>27028</v>
      </c>
      <c r="L13" s="272">
        <f t="shared" si="1"/>
        <v>31047</v>
      </c>
      <c r="M13" s="272">
        <f t="shared" si="1"/>
        <v>37535</v>
      </c>
      <c r="N13" s="272">
        <f t="shared" si="1"/>
        <v>43020</v>
      </c>
      <c r="O13" s="272">
        <f t="shared" si="1"/>
        <v>45205</v>
      </c>
      <c r="P13" s="274">
        <f t="shared" si="1"/>
        <v>39291</v>
      </c>
      <c r="Q13" s="340">
        <f t="shared" si="1"/>
        <v>649792</v>
      </c>
    </row>
    <row r="14" s="250" customFormat="1" customHeight="1" spans="1:17">
      <c r="A14" s="262"/>
      <c r="B14" s="263"/>
      <c r="C14" s="275" t="s">
        <v>1103</v>
      </c>
      <c r="D14" s="276" t="s">
        <v>1104</v>
      </c>
      <c r="E14" s="277">
        <v>81143</v>
      </c>
      <c r="F14" s="278">
        <v>60660</v>
      </c>
      <c r="G14" s="278">
        <v>64034</v>
      </c>
      <c r="H14" s="278">
        <v>42953</v>
      </c>
      <c r="I14" s="278">
        <v>49907</v>
      </c>
      <c r="J14" s="278">
        <v>27187</v>
      </c>
      <c r="K14" s="278">
        <v>17058</v>
      </c>
      <c r="L14" s="278">
        <v>17046</v>
      </c>
      <c r="M14" s="278">
        <v>23545</v>
      </c>
      <c r="N14" s="278">
        <v>19525</v>
      </c>
      <c r="O14" s="278">
        <v>34285</v>
      </c>
      <c r="P14" s="320">
        <v>22688</v>
      </c>
      <c r="Q14" s="339">
        <f>SUM(E14:P14)</f>
        <v>460031</v>
      </c>
    </row>
    <row r="15" s="251" customFormat="1" customHeight="1" spans="1:17">
      <c r="A15" s="262"/>
      <c r="B15" s="263"/>
      <c r="C15" s="279"/>
      <c r="D15" s="270" t="s">
        <v>1105</v>
      </c>
      <c r="E15" s="271">
        <f>E14</f>
        <v>81143</v>
      </c>
      <c r="F15" s="271">
        <f t="shared" ref="F15:P15" si="2">F14</f>
        <v>60660</v>
      </c>
      <c r="G15" s="271">
        <f t="shared" si="2"/>
        <v>64034</v>
      </c>
      <c r="H15" s="271">
        <f t="shared" si="2"/>
        <v>42953</v>
      </c>
      <c r="I15" s="271">
        <f t="shared" si="2"/>
        <v>49907</v>
      </c>
      <c r="J15" s="271">
        <f t="shared" si="2"/>
        <v>27187</v>
      </c>
      <c r="K15" s="271">
        <f t="shared" si="2"/>
        <v>17058</v>
      </c>
      <c r="L15" s="271">
        <f t="shared" si="2"/>
        <v>17046</v>
      </c>
      <c r="M15" s="271">
        <f t="shared" si="2"/>
        <v>23545</v>
      </c>
      <c r="N15" s="271">
        <f t="shared" si="2"/>
        <v>19525</v>
      </c>
      <c r="O15" s="271">
        <f t="shared" si="2"/>
        <v>34285</v>
      </c>
      <c r="P15" s="271">
        <f t="shared" si="2"/>
        <v>22688</v>
      </c>
      <c r="Q15" s="341">
        <f>SUM(Q14)</f>
        <v>460031</v>
      </c>
    </row>
    <row r="16" s="250" customFormat="1" customHeight="1" spans="1:17">
      <c r="A16" s="262"/>
      <c r="B16" s="263"/>
      <c r="C16" s="275" t="s">
        <v>1106</v>
      </c>
      <c r="D16" s="276" t="s">
        <v>1107</v>
      </c>
      <c r="E16" s="280"/>
      <c r="F16" s="278"/>
      <c r="G16" s="278"/>
      <c r="H16" s="281"/>
      <c r="I16" s="281"/>
      <c r="J16" s="281"/>
      <c r="K16" s="281"/>
      <c r="L16" s="281"/>
      <c r="M16" s="281"/>
      <c r="N16" s="281"/>
      <c r="O16" s="281"/>
      <c r="P16" s="281"/>
      <c r="Q16" s="339">
        <f>SUM(E16:P16)</f>
        <v>0</v>
      </c>
    </row>
    <row r="17" s="250" customFormat="1" customHeight="1" spans="1:17">
      <c r="A17" s="262"/>
      <c r="B17" s="263"/>
      <c r="C17" s="264"/>
      <c r="D17" s="276" t="s">
        <v>1108</v>
      </c>
      <c r="E17" s="282"/>
      <c r="F17" s="283"/>
      <c r="G17" s="283"/>
      <c r="H17" s="284"/>
      <c r="I17" s="284"/>
      <c r="J17" s="284">
        <v>374</v>
      </c>
      <c r="K17" s="284"/>
      <c r="L17" s="284"/>
      <c r="M17" s="306">
        <v>2831</v>
      </c>
      <c r="N17" s="284"/>
      <c r="O17" s="284">
        <v>4846</v>
      </c>
      <c r="P17" s="284"/>
      <c r="Q17" s="339">
        <f t="shared" ref="Q17:Q21" si="3">SUM(E17:P17)</f>
        <v>8051</v>
      </c>
    </row>
    <row r="18" s="250" customFormat="1" customHeight="1" spans="1:17">
      <c r="A18" s="262"/>
      <c r="B18" s="263"/>
      <c r="C18" s="264"/>
      <c r="D18" s="276" t="s">
        <v>1109</v>
      </c>
      <c r="E18" s="282"/>
      <c r="F18" s="283"/>
      <c r="G18" s="283"/>
      <c r="H18" s="284"/>
      <c r="I18" s="284"/>
      <c r="J18" s="284"/>
      <c r="K18" s="284"/>
      <c r="L18" s="284"/>
      <c r="M18" s="306"/>
      <c r="N18" s="284"/>
      <c r="O18" s="284"/>
      <c r="P18" s="284">
        <v>-2</v>
      </c>
      <c r="Q18" s="339">
        <f t="shared" si="3"/>
        <v>-2</v>
      </c>
    </row>
    <row r="19" s="250" customFormat="1" customHeight="1" spans="1:17">
      <c r="A19" s="262"/>
      <c r="B19" s="263"/>
      <c r="C19" s="264"/>
      <c r="D19" s="276" t="s">
        <v>1110</v>
      </c>
      <c r="E19" s="282"/>
      <c r="F19" s="283"/>
      <c r="G19" s="283"/>
      <c r="H19" s="284"/>
      <c r="I19" s="284"/>
      <c r="J19" s="284"/>
      <c r="K19" s="284"/>
      <c r="L19" s="284"/>
      <c r="M19" s="306"/>
      <c r="N19" s="284"/>
      <c r="O19" s="284"/>
      <c r="P19" s="284">
        <v>26</v>
      </c>
      <c r="Q19" s="339">
        <f t="shared" si="3"/>
        <v>26</v>
      </c>
    </row>
    <row r="20" s="250" customFormat="1" customHeight="1" spans="1:17">
      <c r="A20" s="262"/>
      <c r="B20" s="263"/>
      <c r="C20" s="264"/>
      <c r="D20" s="285" t="s">
        <v>1111</v>
      </c>
      <c r="E20" s="282"/>
      <c r="F20" s="283"/>
      <c r="G20" s="283"/>
      <c r="H20" s="284"/>
      <c r="I20" s="284"/>
      <c r="J20" s="284"/>
      <c r="K20" s="284"/>
      <c r="L20" s="284"/>
      <c r="M20" s="284"/>
      <c r="N20" s="284"/>
      <c r="O20" s="284"/>
      <c r="P20" s="284"/>
      <c r="Q20" s="339">
        <f t="shared" si="3"/>
        <v>0</v>
      </c>
    </row>
    <row r="21" s="250" customFormat="1" customHeight="1" spans="1:17">
      <c r="A21" s="262"/>
      <c r="B21" s="263"/>
      <c r="C21" s="264"/>
      <c r="D21" s="285" t="s">
        <v>1112</v>
      </c>
      <c r="E21" s="282"/>
      <c r="F21" s="283"/>
      <c r="G21" s="283"/>
      <c r="H21" s="284"/>
      <c r="I21" s="284">
        <v>29</v>
      </c>
      <c r="J21" s="284"/>
      <c r="K21" s="284"/>
      <c r="L21" s="284"/>
      <c r="M21" s="284"/>
      <c r="N21" s="284"/>
      <c r="O21" s="284"/>
      <c r="P21" s="284"/>
      <c r="Q21" s="339">
        <f t="shared" si="3"/>
        <v>29</v>
      </c>
    </row>
    <row r="22" s="251" customFormat="1" customHeight="1" spans="1:17">
      <c r="A22" s="286"/>
      <c r="B22" s="287"/>
      <c r="C22" s="288"/>
      <c r="D22" s="289" t="s">
        <v>1113</v>
      </c>
      <c r="E22" s="290">
        <f>SUM(E16:E21)</f>
        <v>0</v>
      </c>
      <c r="F22" s="290">
        <f t="shared" ref="F22:Q22" si="4">SUM(F16:F21)</f>
        <v>0</v>
      </c>
      <c r="G22" s="290">
        <f t="shared" si="4"/>
        <v>0</v>
      </c>
      <c r="H22" s="290">
        <f t="shared" si="4"/>
        <v>0</v>
      </c>
      <c r="I22" s="290">
        <f t="shared" si="4"/>
        <v>29</v>
      </c>
      <c r="J22" s="290">
        <f t="shared" si="4"/>
        <v>374</v>
      </c>
      <c r="K22" s="290">
        <f t="shared" si="4"/>
        <v>0</v>
      </c>
      <c r="L22" s="290">
        <f t="shared" si="4"/>
        <v>0</v>
      </c>
      <c r="M22" s="290">
        <f t="shared" si="4"/>
        <v>2831</v>
      </c>
      <c r="N22" s="290">
        <f t="shared" si="4"/>
        <v>0</v>
      </c>
      <c r="O22" s="290">
        <f t="shared" si="4"/>
        <v>4846</v>
      </c>
      <c r="P22" s="290">
        <f t="shared" si="4"/>
        <v>24</v>
      </c>
      <c r="Q22" s="342">
        <f t="shared" si="4"/>
        <v>8104</v>
      </c>
    </row>
    <row r="23" s="251" customFormat="1" ht="4.5" customHeight="1" spans="1:17">
      <c r="A23" s="262"/>
      <c r="B23" s="263"/>
      <c r="C23" s="264"/>
      <c r="D23" s="291"/>
      <c r="E23" s="292"/>
      <c r="F23" s="293"/>
      <c r="G23" s="293"/>
      <c r="H23" s="293"/>
      <c r="I23" s="293"/>
      <c r="J23" s="293"/>
      <c r="K23" s="321"/>
      <c r="L23" s="322"/>
      <c r="M23" s="323"/>
      <c r="N23" s="293"/>
      <c r="O23" s="293"/>
      <c r="P23" s="321"/>
      <c r="Q23" s="343"/>
    </row>
    <row r="24" s="250" customFormat="1" customHeight="1" spans="1:17">
      <c r="A24" s="294">
        <v>2</v>
      </c>
      <c r="B24" s="295" t="s">
        <v>1114</v>
      </c>
      <c r="C24" s="296" t="s">
        <v>1094</v>
      </c>
      <c r="D24" s="265" t="s">
        <v>1095</v>
      </c>
      <c r="E24" s="297">
        <v>0</v>
      </c>
      <c r="F24" s="298">
        <v>-2424</v>
      </c>
      <c r="G24" s="298">
        <v>-5347</v>
      </c>
      <c r="H24" s="298">
        <v>-1409</v>
      </c>
      <c r="I24" s="298">
        <v>-2993</v>
      </c>
      <c r="J24" s="298">
        <v>-228</v>
      </c>
      <c r="K24" s="298">
        <v>-5522</v>
      </c>
      <c r="L24" s="324">
        <v>-1896</v>
      </c>
      <c r="M24" s="325">
        <v>-6452</v>
      </c>
      <c r="N24" s="298">
        <v>-6779</v>
      </c>
      <c r="O24" s="298">
        <v>-5333</v>
      </c>
      <c r="P24" s="326">
        <v>-506</v>
      </c>
      <c r="Q24" s="344">
        <f>SUM(E24:P24)</f>
        <v>-38889</v>
      </c>
    </row>
    <row r="25" s="250" customFormat="1" customHeight="1" spans="1:17">
      <c r="A25" s="262"/>
      <c r="B25" s="299"/>
      <c r="C25" s="264"/>
      <c r="D25" s="268" t="s">
        <v>1096</v>
      </c>
      <c r="E25" s="300">
        <v>-1299</v>
      </c>
      <c r="F25" s="267">
        <v>0</v>
      </c>
      <c r="G25" s="267">
        <v>-12761</v>
      </c>
      <c r="H25" s="267">
        <v>-26300</v>
      </c>
      <c r="I25" s="267">
        <v>-10936</v>
      </c>
      <c r="J25" s="267">
        <v>-8408</v>
      </c>
      <c r="K25" s="267">
        <v>-377</v>
      </c>
      <c r="L25" s="319">
        <v>-26</v>
      </c>
      <c r="M25" s="267">
        <v>-2227</v>
      </c>
      <c r="N25" s="267">
        <v>-11528</v>
      </c>
      <c r="O25" s="267">
        <v>-2696</v>
      </c>
      <c r="P25" s="318">
        <v>-94</v>
      </c>
      <c r="Q25" s="339">
        <f>SUM(E25:P25)</f>
        <v>-76652</v>
      </c>
    </row>
    <row r="26" s="250" customFormat="1" customHeight="1" spans="1:17">
      <c r="A26" s="262"/>
      <c r="B26" s="299"/>
      <c r="C26" s="264"/>
      <c r="D26" s="268" t="s">
        <v>1097</v>
      </c>
      <c r="E26" s="300">
        <v>0</v>
      </c>
      <c r="F26" s="267">
        <v>-618</v>
      </c>
      <c r="G26" s="267">
        <v>-5873</v>
      </c>
      <c r="H26" s="267">
        <v>-1605</v>
      </c>
      <c r="I26" s="267">
        <v>-801</v>
      </c>
      <c r="J26" s="267">
        <v>-2838</v>
      </c>
      <c r="K26" s="267">
        <v>-3570</v>
      </c>
      <c r="L26" s="319">
        <v>-376</v>
      </c>
      <c r="M26" s="267">
        <v>-4275</v>
      </c>
      <c r="N26" s="267">
        <v>-3329</v>
      </c>
      <c r="O26" s="267">
        <v>-1563</v>
      </c>
      <c r="P26" s="318">
        <v>-2016</v>
      </c>
      <c r="Q26" s="339">
        <f>SUM(E26:P26)</f>
        <v>-26864</v>
      </c>
    </row>
    <row r="27" s="250" customFormat="1" customHeight="1" spans="1:17">
      <c r="A27" s="262"/>
      <c r="B27" s="299"/>
      <c r="C27" s="264"/>
      <c r="D27" s="270" t="s">
        <v>1098</v>
      </c>
      <c r="E27" s="301">
        <f>SUM(E24:E26)</f>
        <v>-1299</v>
      </c>
      <c r="F27" s="272">
        <f t="shared" ref="F27:Q27" si="5">SUM(F24:F26)</f>
        <v>-3042</v>
      </c>
      <c r="G27" s="272">
        <f t="shared" si="5"/>
        <v>-23981</v>
      </c>
      <c r="H27" s="272">
        <f t="shared" si="5"/>
        <v>-29314</v>
      </c>
      <c r="I27" s="272">
        <f t="shared" si="5"/>
        <v>-14730</v>
      </c>
      <c r="J27" s="272">
        <f t="shared" si="5"/>
        <v>-11474</v>
      </c>
      <c r="K27" s="272">
        <f t="shared" si="5"/>
        <v>-9469</v>
      </c>
      <c r="L27" s="272">
        <f t="shared" si="5"/>
        <v>-2298</v>
      </c>
      <c r="M27" s="272">
        <f t="shared" si="5"/>
        <v>-12954</v>
      </c>
      <c r="N27" s="272">
        <f t="shared" si="5"/>
        <v>-21636</v>
      </c>
      <c r="O27" s="272">
        <f t="shared" si="5"/>
        <v>-9592</v>
      </c>
      <c r="P27" s="327">
        <f t="shared" si="5"/>
        <v>-2616</v>
      </c>
      <c r="Q27" s="340">
        <f t="shared" si="5"/>
        <v>-142405</v>
      </c>
    </row>
    <row r="28" s="250" customFormat="1" customHeight="1" spans="1:17">
      <c r="A28" s="262"/>
      <c r="B28" s="299"/>
      <c r="C28" s="264"/>
      <c r="D28" s="268" t="s">
        <v>1099</v>
      </c>
      <c r="E28" s="300">
        <v>1005</v>
      </c>
      <c r="F28" s="267">
        <v>0</v>
      </c>
      <c r="G28" s="267">
        <v>0</v>
      </c>
      <c r="H28" s="267">
        <v>0</v>
      </c>
      <c r="I28" s="267">
        <v>7635</v>
      </c>
      <c r="J28" s="267">
        <v>9775</v>
      </c>
      <c r="K28" s="267">
        <v>1729</v>
      </c>
      <c r="L28" s="319">
        <v>3232</v>
      </c>
      <c r="M28" s="267">
        <v>5807</v>
      </c>
      <c r="N28" s="267">
        <v>9021</v>
      </c>
      <c r="O28" s="267">
        <v>800</v>
      </c>
      <c r="P28" s="318">
        <v>7766</v>
      </c>
      <c r="Q28" s="339">
        <f>SUM(E28:P28)</f>
        <v>46770</v>
      </c>
    </row>
    <row r="29" s="250" customFormat="1" customHeight="1" spans="1:17">
      <c r="A29" s="262"/>
      <c r="B29" s="299"/>
      <c r="C29" s="264"/>
      <c r="D29" s="268" t="s">
        <v>1100</v>
      </c>
      <c r="E29" s="300">
        <v>0</v>
      </c>
      <c r="F29" s="267">
        <v>966</v>
      </c>
      <c r="G29" s="267">
        <v>240</v>
      </c>
      <c r="H29" s="267">
        <v>0</v>
      </c>
      <c r="I29" s="267">
        <v>0</v>
      </c>
      <c r="J29" s="267">
        <v>0</v>
      </c>
      <c r="K29" s="267">
        <v>0</v>
      </c>
      <c r="L29" s="319">
        <v>0</v>
      </c>
      <c r="M29" s="267">
        <v>2928</v>
      </c>
      <c r="N29" s="267">
        <v>1011</v>
      </c>
      <c r="O29" s="267">
        <v>1160</v>
      </c>
      <c r="P29" s="318">
        <v>1568</v>
      </c>
      <c r="Q29" s="339">
        <f>SUM(E29:P29)</f>
        <v>7873</v>
      </c>
    </row>
    <row r="30" s="250" customFormat="1" customHeight="1" spans="1:17">
      <c r="A30" s="262"/>
      <c r="B30" s="299"/>
      <c r="C30" s="264"/>
      <c r="D30" s="268" t="s">
        <v>1101</v>
      </c>
      <c r="E30" s="300">
        <v>200</v>
      </c>
      <c r="F30" s="267">
        <v>5</v>
      </c>
      <c r="G30" s="267">
        <v>0</v>
      </c>
      <c r="H30" s="267">
        <v>297</v>
      </c>
      <c r="I30" s="267">
        <v>396</v>
      </c>
      <c r="J30" s="267">
        <v>75</v>
      </c>
      <c r="K30" s="267">
        <v>42</v>
      </c>
      <c r="L30" s="319">
        <v>0</v>
      </c>
      <c r="M30" s="267">
        <v>574</v>
      </c>
      <c r="N30" s="267">
        <v>702</v>
      </c>
      <c r="O30" s="267">
        <v>459</v>
      </c>
      <c r="P30" s="318">
        <v>2566</v>
      </c>
      <c r="Q30" s="339">
        <f>SUM(E30:P30)</f>
        <v>5316</v>
      </c>
    </row>
    <row r="31" s="250" customFormat="1" customHeight="1" spans="1:17">
      <c r="A31" s="262"/>
      <c r="B31" s="299"/>
      <c r="C31" s="279"/>
      <c r="D31" s="270" t="s">
        <v>1102</v>
      </c>
      <c r="E31" s="301">
        <f>SUM(E28:E30)</f>
        <v>1205</v>
      </c>
      <c r="F31" s="272">
        <f t="shared" ref="F31:Q31" si="6">SUM(F28:F30)</f>
        <v>971</v>
      </c>
      <c r="G31" s="272">
        <f t="shared" si="6"/>
        <v>240</v>
      </c>
      <c r="H31" s="272">
        <f t="shared" si="6"/>
        <v>297</v>
      </c>
      <c r="I31" s="272">
        <f t="shared" si="6"/>
        <v>8031</v>
      </c>
      <c r="J31" s="272">
        <f t="shared" si="6"/>
        <v>9850</v>
      </c>
      <c r="K31" s="272">
        <f t="shared" si="6"/>
        <v>1771</v>
      </c>
      <c r="L31" s="272">
        <f t="shared" si="6"/>
        <v>3232</v>
      </c>
      <c r="M31" s="272">
        <f t="shared" si="6"/>
        <v>9309</v>
      </c>
      <c r="N31" s="272">
        <f t="shared" si="6"/>
        <v>10734</v>
      </c>
      <c r="O31" s="272">
        <f t="shared" si="6"/>
        <v>2419</v>
      </c>
      <c r="P31" s="327">
        <f t="shared" si="6"/>
        <v>11900</v>
      </c>
      <c r="Q31" s="340">
        <f t="shared" si="6"/>
        <v>59959</v>
      </c>
    </row>
    <row r="32" s="250" customFormat="1" customHeight="1" spans="1:17">
      <c r="A32" s="262"/>
      <c r="B32" s="299"/>
      <c r="C32" s="264" t="s">
        <v>1106</v>
      </c>
      <c r="D32" s="302" t="s">
        <v>1115</v>
      </c>
      <c r="E32" s="303">
        <v>-11394.2</v>
      </c>
      <c r="F32" s="281">
        <v>-10332.3</v>
      </c>
      <c r="G32" s="304">
        <v>-17178.13</v>
      </c>
      <c r="H32" s="281">
        <v>-18163.66</v>
      </c>
      <c r="I32" s="316">
        <v>-1211.72</v>
      </c>
      <c r="J32" s="328">
        <v>-197</v>
      </c>
      <c r="K32" s="329">
        <v>-186.79</v>
      </c>
      <c r="L32" s="329">
        <v>-3370.44</v>
      </c>
      <c r="M32" s="329">
        <v>-3438.15</v>
      </c>
      <c r="N32" s="328">
        <v>-4629.61</v>
      </c>
      <c r="O32" s="330">
        <v>-3993.83</v>
      </c>
      <c r="P32" s="330">
        <v>-18280.99</v>
      </c>
      <c r="Q32" s="339">
        <f t="shared" ref="Q32:Q51" si="7">SUM(E32:P32)</f>
        <v>-92376.82</v>
      </c>
    </row>
    <row r="33" s="250" customFormat="1" customHeight="1" spans="1:17">
      <c r="A33" s="262"/>
      <c r="B33" s="299"/>
      <c r="C33" s="264"/>
      <c r="D33" s="302" t="s">
        <v>1116</v>
      </c>
      <c r="E33" s="303"/>
      <c r="F33" s="303"/>
      <c r="G33" s="304">
        <v>579.1</v>
      </c>
      <c r="H33" s="281">
        <v>7644.4</v>
      </c>
      <c r="I33" s="281">
        <v>268</v>
      </c>
      <c r="J33" s="328">
        <v>48</v>
      </c>
      <c r="K33" s="329">
        <v>126</v>
      </c>
      <c r="L33" s="328"/>
      <c r="M33" s="329"/>
      <c r="N33" s="328">
        <v>4945.61</v>
      </c>
      <c r="O33" s="330">
        <v>1880.91</v>
      </c>
      <c r="P33" s="330">
        <v>97.64</v>
      </c>
      <c r="Q33" s="339">
        <f t="shared" si="7"/>
        <v>15589.66</v>
      </c>
    </row>
    <row r="34" s="250" customFormat="1" customHeight="1" spans="1:17">
      <c r="A34" s="262"/>
      <c r="B34" s="299"/>
      <c r="C34" s="264"/>
      <c r="D34" s="302" t="s">
        <v>1117</v>
      </c>
      <c r="E34" s="303"/>
      <c r="F34" s="303"/>
      <c r="G34" s="304"/>
      <c r="H34" s="281"/>
      <c r="I34" s="281"/>
      <c r="J34" s="328"/>
      <c r="K34" s="329"/>
      <c r="L34" s="328"/>
      <c r="M34" s="329"/>
      <c r="N34" s="328"/>
      <c r="O34" s="329"/>
      <c r="P34" s="330"/>
      <c r="Q34" s="339">
        <f t="shared" si="7"/>
        <v>0</v>
      </c>
    </row>
    <row r="35" s="250" customFormat="1" customHeight="1" spans="1:17">
      <c r="A35" s="262"/>
      <c r="B35" s="299"/>
      <c r="C35" s="264"/>
      <c r="D35" s="302" t="s">
        <v>1118</v>
      </c>
      <c r="E35" s="303"/>
      <c r="F35" s="303"/>
      <c r="G35" s="304"/>
      <c r="H35" s="281"/>
      <c r="I35" s="281">
        <v>-3107</v>
      </c>
      <c r="J35" s="328">
        <v>-9859</v>
      </c>
      <c r="K35" s="329">
        <v>-2215</v>
      </c>
      <c r="L35" s="328"/>
      <c r="M35" s="329">
        <v>-400</v>
      </c>
      <c r="N35" s="328">
        <v>-180</v>
      </c>
      <c r="O35" s="329"/>
      <c r="P35" s="330"/>
      <c r="Q35" s="339">
        <f t="shared" si="7"/>
        <v>-15761</v>
      </c>
    </row>
    <row r="36" s="250" customFormat="1" customHeight="1" spans="1:17">
      <c r="A36" s="262"/>
      <c r="B36" s="299"/>
      <c r="C36" s="264"/>
      <c r="D36" s="302" t="s">
        <v>1119</v>
      </c>
      <c r="E36" s="303"/>
      <c r="F36" s="303"/>
      <c r="G36" s="304"/>
      <c r="H36" s="281">
        <v>-750</v>
      </c>
      <c r="I36" s="281"/>
      <c r="J36" s="328"/>
      <c r="K36" s="329"/>
      <c r="L36" s="328"/>
      <c r="M36" s="329"/>
      <c r="N36" s="328"/>
      <c r="O36" s="329"/>
      <c r="P36" s="330"/>
      <c r="Q36" s="339">
        <f t="shared" si="7"/>
        <v>-750</v>
      </c>
    </row>
    <row r="37" s="250" customFormat="1" customHeight="1" spans="1:17">
      <c r="A37" s="262"/>
      <c r="B37" s="299"/>
      <c r="C37" s="264"/>
      <c r="D37" s="302" t="s">
        <v>1120</v>
      </c>
      <c r="E37" s="303"/>
      <c r="F37" s="303"/>
      <c r="G37" s="304">
        <v>-75.07</v>
      </c>
      <c r="H37" s="251">
        <v>-18.7</v>
      </c>
      <c r="I37" s="281">
        <v>-5</v>
      </c>
      <c r="J37" s="328"/>
      <c r="K37" s="329"/>
      <c r="L37" s="328"/>
      <c r="M37" s="329"/>
      <c r="N37" s="328"/>
      <c r="O37" s="329"/>
      <c r="P37" s="330"/>
      <c r="Q37" s="339">
        <f t="shared" si="7"/>
        <v>-98.77</v>
      </c>
    </row>
    <row r="38" s="250" customFormat="1" customHeight="1" spans="1:17">
      <c r="A38" s="262"/>
      <c r="B38" s="299"/>
      <c r="C38" s="264"/>
      <c r="D38" s="302" t="s">
        <v>1121</v>
      </c>
      <c r="E38" s="303">
        <v>439.2</v>
      </c>
      <c r="F38" s="303">
        <v>1583.3</v>
      </c>
      <c r="G38" s="304">
        <v>1723.1</v>
      </c>
      <c r="H38" s="281">
        <v>3532.96</v>
      </c>
      <c r="I38" s="281">
        <v>368</v>
      </c>
      <c r="J38" s="328">
        <v>10</v>
      </c>
      <c r="K38" s="329">
        <v>206</v>
      </c>
      <c r="L38" s="328">
        <v>63</v>
      </c>
      <c r="M38" s="329">
        <v>143</v>
      </c>
      <c r="N38" s="328">
        <v>72</v>
      </c>
      <c r="O38" s="329">
        <v>126</v>
      </c>
      <c r="P38" s="330">
        <v>59</v>
      </c>
      <c r="Q38" s="339">
        <f t="shared" si="7"/>
        <v>8325.56</v>
      </c>
    </row>
    <row r="39" s="250" customFormat="1" customHeight="1" spans="1:17">
      <c r="A39" s="262"/>
      <c r="B39" s="299"/>
      <c r="C39" s="264"/>
      <c r="D39" s="302" t="s">
        <v>1122</v>
      </c>
      <c r="E39" s="303"/>
      <c r="F39" s="303"/>
      <c r="G39" s="304"/>
      <c r="H39" s="281"/>
      <c r="I39" s="281">
        <v>-270</v>
      </c>
      <c r="J39" s="328"/>
      <c r="K39" s="329"/>
      <c r="L39" s="328"/>
      <c r="M39" s="329"/>
      <c r="N39" s="328"/>
      <c r="O39" s="329"/>
      <c r="P39" s="330"/>
      <c r="Q39" s="339">
        <f t="shared" si="7"/>
        <v>-270</v>
      </c>
    </row>
    <row r="40" s="250" customFormat="1" customHeight="1" spans="1:17">
      <c r="A40" s="262"/>
      <c r="B40" s="299"/>
      <c r="C40" s="264"/>
      <c r="D40" s="302" t="s">
        <v>1123</v>
      </c>
      <c r="E40" s="303"/>
      <c r="F40" s="303"/>
      <c r="G40" s="304"/>
      <c r="H40" s="281"/>
      <c r="I40" s="281"/>
      <c r="J40" s="328"/>
      <c r="K40" s="329"/>
      <c r="L40" s="328"/>
      <c r="M40" s="329"/>
      <c r="N40" s="328"/>
      <c r="O40" s="329"/>
      <c r="P40" s="330"/>
      <c r="Q40" s="339">
        <f t="shared" si="7"/>
        <v>0</v>
      </c>
    </row>
    <row r="41" s="250" customFormat="1" customHeight="1" spans="1:17">
      <c r="A41" s="262"/>
      <c r="B41" s="299"/>
      <c r="C41" s="264"/>
      <c r="D41" s="302" t="s">
        <v>1124</v>
      </c>
      <c r="E41" s="303"/>
      <c r="F41" s="303"/>
      <c r="G41" s="304"/>
      <c r="H41" s="281"/>
      <c r="I41" s="281"/>
      <c r="J41" s="328">
        <v>-374</v>
      </c>
      <c r="K41" s="329"/>
      <c r="L41" s="328"/>
      <c r="M41" s="329">
        <v>-2831</v>
      </c>
      <c r="N41" s="328"/>
      <c r="O41" s="329">
        <v>-4846</v>
      </c>
      <c r="P41" s="330"/>
      <c r="Q41" s="339">
        <f t="shared" si="7"/>
        <v>-8051</v>
      </c>
    </row>
    <row r="42" s="250" customFormat="1" customHeight="1" spans="1:17">
      <c r="A42" s="262"/>
      <c r="B42" s="299"/>
      <c r="C42" s="264"/>
      <c r="D42" s="302" t="s">
        <v>1125</v>
      </c>
      <c r="E42" s="303"/>
      <c r="F42" s="303"/>
      <c r="G42" s="304"/>
      <c r="H42" s="281"/>
      <c r="I42" s="281"/>
      <c r="J42" s="328"/>
      <c r="K42" s="329"/>
      <c r="L42" s="328"/>
      <c r="M42" s="329"/>
      <c r="N42" s="328"/>
      <c r="O42" s="329"/>
      <c r="P42" s="330"/>
      <c r="Q42" s="339">
        <f t="shared" si="7"/>
        <v>0</v>
      </c>
    </row>
    <row r="43" s="250" customFormat="1" customHeight="1" spans="1:17">
      <c r="A43" s="262"/>
      <c r="B43" s="299"/>
      <c r="C43" s="264"/>
      <c r="D43" s="302" t="s">
        <v>1126</v>
      </c>
      <c r="E43" s="303"/>
      <c r="F43" s="303"/>
      <c r="G43" s="304"/>
      <c r="H43" s="281"/>
      <c r="I43" s="281"/>
      <c r="J43" s="328"/>
      <c r="K43" s="329"/>
      <c r="L43" s="328"/>
      <c r="M43" s="329"/>
      <c r="N43" s="328"/>
      <c r="O43" s="329">
        <v>-800</v>
      </c>
      <c r="P43" s="330"/>
      <c r="Q43" s="339">
        <f t="shared" si="7"/>
        <v>-800</v>
      </c>
    </row>
    <row r="44" s="250" customFormat="1" customHeight="1" spans="1:17">
      <c r="A44" s="262"/>
      <c r="B44" s="299"/>
      <c r="C44" s="264"/>
      <c r="D44" s="302" t="s">
        <v>1127</v>
      </c>
      <c r="E44" s="303"/>
      <c r="F44" s="303"/>
      <c r="G44" s="304">
        <v>88</v>
      </c>
      <c r="H44" s="281"/>
      <c r="I44" s="281"/>
      <c r="J44" s="328">
        <v>9900</v>
      </c>
      <c r="K44" s="329">
        <v>3600</v>
      </c>
      <c r="L44" s="328">
        <v>13200</v>
      </c>
      <c r="M44" s="329">
        <v>2832</v>
      </c>
      <c r="N44" s="328">
        <v>9242</v>
      </c>
      <c r="O44" s="329">
        <v>22680</v>
      </c>
      <c r="P44" s="330">
        <v>4320</v>
      </c>
      <c r="Q44" s="339">
        <f t="shared" si="7"/>
        <v>65862</v>
      </c>
    </row>
    <row r="45" s="250" customFormat="1" customHeight="1" spans="1:17">
      <c r="A45" s="262"/>
      <c r="B45" s="299"/>
      <c r="C45" s="264"/>
      <c r="D45" s="302" t="s">
        <v>1128</v>
      </c>
      <c r="E45" s="303"/>
      <c r="F45" s="303"/>
      <c r="G45" s="304"/>
      <c r="H45" s="281">
        <v>-13</v>
      </c>
      <c r="I45" s="281">
        <v>-21</v>
      </c>
      <c r="J45" s="328"/>
      <c r="K45" s="329"/>
      <c r="L45" s="328"/>
      <c r="M45" s="329"/>
      <c r="N45" s="328"/>
      <c r="O45" s="329"/>
      <c r="P45" s="330"/>
      <c r="Q45" s="339">
        <f t="shared" si="7"/>
        <v>-34</v>
      </c>
    </row>
    <row r="46" s="250" customFormat="1" customHeight="1" spans="1:17">
      <c r="A46" s="262"/>
      <c r="B46" s="299"/>
      <c r="C46" s="264"/>
      <c r="D46" s="302" t="s">
        <v>1112</v>
      </c>
      <c r="E46" s="303"/>
      <c r="F46" s="303"/>
      <c r="G46" s="304"/>
      <c r="H46" s="281"/>
      <c r="I46" s="281"/>
      <c r="J46" s="328"/>
      <c r="K46" s="329"/>
      <c r="L46" s="328"/>
      <c r="M46" s="329"/>
      <c r="N46" s="328"/>
      <c r="O46" s="329"/>
      <c r="P46" s="330"/>
      <c r="Q46" s="339">
        <f t="shared" si="7"/>
        <v>0</v>
      </c>
    </row>
    <row r="47" s="250" customFormat="1" customHeight="1" spans="1:17">
      <c r="A47" s="262"/>
      <c r="B47" s="299"/>
      <c r="C47" s="264"/>
      <c r="D47" s="302" t="s">
        <v>1129</v>
      </c>
      <c r="E47" s="303"/>
      <c r="F47" s="303">
        <v>36</v>
      </c>
      <c r="G47" s="304">
        <v>400</v>
      </c>
      <c r="H47" s="281">
        <v>1171</v>
      </c>
      <c r="I47" s="316">
        <v>6843.4</v>
      </c>
      <c r="J47" s="328">
        <v>11222</v>
      </c>
      <c r="K47" s="329">
        <v>7226.97</v>
      </c>
      <c r="L47" s="329">
        <v>729.44</v>
      </c>
      <c r="M47" s="329">
        <v>6941.01</v>
      </c>
      <c r="N47" s="328">
        <v>1014.19</v>
      </c>
      <c r="O47" s="329">
        <v>5786.09</v>
      </c>
      <c r="P47" s="330">
        <v>2674.49</v>
      </c>
      <c r="Q47" s="339">
        <f t="shared" si="7"/>
        <v>44044.59</v>
      </c>
    </row>
    <row r="48" s="250" customFormat="1" customHeight="1" spans="1:17">
      <c r="A48" s="262"/>
      <c r="B48" s="299"/>
      <c r="C48" s="264"/>
      <c r="D48" s="302" t="s">
        <v>1130</v>
      </c>
      <c r="E48" s="305">
        <v>-136</v>
      </c>
      <c r="F48" s="303"/>
      <c r="G48" s="306"/>
      <c r="H48" s="284">
        <v>-750</v>
      </c>
      <c r="I48" s="331">
        <v>-82.68</v>
      </c>
      <c r="J48" s="328">
        <v>-90</v>
      </c>
      <c r="K48" s="329">
        <v>-1751.18</v>
      </c>
      <c r="L48" s="328">
        <v>-12555</v>
      </c>
      <c r="M48" s="329">
        <v>-2348.86</v>
      </c>
      <c r="N48" s="328">
        <v>-12971.19</v>
      </c>
      <c r="O48" s="329">
        <v>-20872.17</v>
      </c>
      <c r="P48" s="332">
        <v>-9314.14</v>
      </c>
      <c r="Q48" s="339">
        <f t="shared" si="7"/>
        <v>-60871.22</v>
      </c>
    </row>
    <row r="49" s="250" customFormat="1" customHeight="1" spans="1:17">
      <c r="A49" s="262"/>
      <c r="B49" s="299"/>
      <c r="C49" s="264"/>
      <c r="D49" s="285" t="s">
        <v>1131</v>
      </c>
      <c r="E49" s="305">
        <v>11185</v>
      </c>
      <c r="F49" s="303">
        <v>10784</v>
      </c>
      <c r="G49" s="306"/>
      <c r="H49" s="284">
        <v>36364</v>
      </c>
      <c r="I49" s="284">
        <v>3917</v>
      </c>
      <c r="J49" s="328">
        <v>264</v>
      </c>
      <c r="K49" s="329">
        <v>692</v>
      </c>
      <c r="L49" s="328">
        <v>999</v>
      </c>
      <c r="M49" s="329">
        <v>2747</v>
      </c>
      <c r="N49" s="328">
        <v>13409</v>
      </c>
      <c r="O49" s="329">
        <v>13092</v>
      </c>
      <c r="P49" s="332">
        <v>11160</v>
      </c>
      <c r="Q49" s="339">
        <f t="shared" si="7"/>
        <v>104613</v>
      </c>
    </row>
    <row r="50" s="250" customFormat="1" customHeight="1" spans="1:17">
      <c r="A50" s="262"/>
      <c r="B50" s="299"/>
      <c r="C50" s="264"/>
      <c r="D50" s="285" t="s">
        <v>1132</v>
      </c>
      <c r="E50" s="305"/>
      <c r="F50" s="303"/>
      <c r="G50" s="306">
        <v>38204</v>
      </c>
      <c r="H50" s="284"/>
      <c r="I50" s="284"/>
      <c r="J50" s="328">
        <v>-9300</v>
      </c>
      <c r="K50" s="329"/>
      <c r="L50" s="328"/>
      <c r="M50" s="329"/>
      <c r="N50" s="328"/>
      <c r="O50" s="329">
        <v>-5880</v>
      </c>
      <c r="P50" s="332"/>
      <c r="Q50" s="339">
        <f t="shared" si="7"/>
        <v>23024</v>
      </c>
    </row>
    <row r="51" s="250" customFormat="1" customHeight="1" spans="1:17">
      <c r="A51" s="262"/>
      <c r="B51" s="299"/>
      <c r="C51" s="264"/>
      <c r="D51" s="307" t="s">
        <v>1133</v>
      </c>
      <c r="E51" s="305"/>
      <c r="F51" s="303"/>
      <c r="G51" s="306"/>
      <c r="H51" s="284"/>
      <c r="I51" s="284"/>
      <c r="J51" s="328"/>
      <c r="K51" s="329"/>
      <c r="L51" s="333"/>
      <c r="M51" s="329"/>
      <c r="N51" s="333"/>
      <c r="O51" s="329"/>
      <c r="P51" s="332"/>
      <c r="Q51" s="345">
        <f t="shared" si="7"/>
        <v>0</v>
      </c>
    </row>
    <row r="52" s="251" customFormat="1" customHeight="1" spans="1:17">
      <c r="A52" s="286"/>
      <c r="B52" s="308"/>
      <c r="C52" s="288"/>
      <c r="D52" s="289" t="s">
        <v>1113</v>
      </c>
      <c r="E52" s="309">
        <f>SUM(E32:E51)</f>
        <v>94</v>
      </c>
      <c r="F52" s="309">
        <f t="shared" ref="F52:Q52" si="8">SUM(F32:F51)</f>
        <v>2071</v>
      </c>
      <c r="G52" s="309">
        <f t="shared" si="8"/>
        <v>23741</v>
      </c>
      <c r="H52" s="309">
        <f t="shared" si="8"/>
        <v>29017</v>
      </c>
      <c r="I52" s="309">
        <f t="shared" si="8"/>
        <v>6699</v>
      </c>
      <c r="J52" s="309">
        <f t="shared" si="8"/>
        <v>1624</v>
      </c>
      <c r="K52" s="309">
        <f t="shared" si="8"/>
        <v>7698</v>
      </c>
      <c r="L52" s="309">
        <f t="shared" si="8"/>
        <v>-934</v>
      </c>
      <c r="M52" s="309">
        <f t="shared" si="8"/>
        <v>3645</v>
      </c>
      <c r="N52" s="309">
        <f t="shared" si="8"/>
        <v>10902</v>
      </c>
      <c r="O52" s="309">
        <f t="shared" si="8"/>
        <v>7173</v>
      </c>
      <c r="P52" s="309">
        <f t="shared" si="8"/>
        <v>-9284</v>
      </c>
      <c r="Q52" s="342">
        <f t="shared" si="8"/>
        <v>82446</v>
      </c>
    </row>
    <row r="53" s="251" customFormat="1" ht="4.5" customHeight="1" spans="1:17">
      <c r="A53" s="262"/>
      <c r="B53" s="263"/>
      <c r="C53" s="264"/>
      <c r="D53" s="291"/>
      <c r="E53" s="292"/>
      <c r="F53" s="293"/>
      <c r="G53" s="293"/>
      <c r="H53" s="293"/>
      <c r="I53" s="293"/>
      <c r="J53" s="293"/>
      <c r="K53" s="293"/>
      <c r="L53" s="293"/>
      <c r="M53" s="293"/>
      <c r="N53" s="293"/>
      <c r="O53" s="293"/>
      <c r="P53" s="321"/>
      <c r="Q53" s="343"/>
    </row>
    <row r="54" s="250" customFormat="1" customHeight="1" spans="1:17">
      <c r="A54" s="294">
        <v>3</v>
      </c>
      <c r="B54" s="310" t="s">
        <v>1134</v>
      </c>
      <c r="C54" s="296" t="s">
        <v>1094</v>
      </c>
      <c r="D54" s="265" t="s">
        <v>1095</v>
      </c>
      <c r="E54" s="297">
        <v>0</v>
      </c>
      <c r="F54" s="298">
        <v>0</v>
      </c>
      <c r="G54" s="298">
        <v>0</v>
      </c>
      <c r="H54" s="298">
        <v>0</v>
      </c>
      <c r="I54" s="298">
        <v>0</v>
      </c>
      <c r="J54" s="298">
        <v>0</v>
      </c>
      <c r="K54" s="298">
        <v>0</v>
      </c>
      <c r="L54" s="298">
        <v>0</v>
      </c>
      <c r="M54" s="298">
        <v>0</v>
      </c>
      <c r="N54" s="298">
        <v>0</v>
      </c>
      <c r="O54" s="298">
        <v>0</v>
      </c>
      <c r="P54" s="326">
        <v>0</v>
      </c>
      <c r="Q54" s="344">
        <f>SUM(E54:P54)</f>
        <v>0</v>
      </c>
    </row>
    <row r="55" s="250" customFormat="1" customHeight="1" spans="1:17">
      <c r="A55" s="262"/>
      <c r="B55" s="263"/>
      <c r="C55" s="264"/>
      <c r="D55" s="268" t="s">
        <v>1096</v>
      </c>
      <c r="E55" s="300">
        <v>-274</v>
      </c>
      <c r="F55" s="267">
        <v>-1795</v>
      </c>
      <c r="G55" s="267">
        <v>-210</v>
      </c>
      <c r="H55" s="267">
        <v>-3172</v>
      </c>
      <c r="I55" s="267">
        <v>-2245</v>
      </c>
      <c r="J55" s="267">
        <v>-862</v>
      </c>
      <c r="K55" s="267">
        <v>-34</v>
      </c>
      <c r="L55" s="319">
        <v>-8</v>
      </c>
      <c r="M55" s="267">
        <v>0</v>
      </c>
      <c r="N55" s="267">
        <v>-313</v>
      </c>
      <c r="O55" s="267">
        <v>-227</v>
      </c>
      <c r="P55" s="318">
        <v>-277</v>
      </c>
      <c r="Q55" s="339">
        <f>SUM(E55:P55)</f>
        <v>-9417</v>
      </c>
    </row>
    <row r="56" s="250" customFormat="1" customHeight="1" spans="1:17">
      <c r="A56" s="262"/>
      <c r="B56" s="263"/>
      <c r="C56" s="264"/>
      <c r="D56" s="268" t="s">
        <v>1097</v>
      </c>
      <c r="E56" s="300">
        <v>-518</v>
      </c>
      <c r="F56" s="267">
        <v>-698</v>
      </c>
      <c r="G56" s="267">
        <v>-1669</v>
      </c>
      <c r="H56" s="267">
        <v>-459</v>
      </c>
      <c r="I56" s="267">
        <v>-118</v>
      </c>
      <c r="J56" s="267">
        <v>-274</v>
      </c>
      <c r="K56" s="267">
        <v>-174</v>
      </c>
      <c r="L56" s="267">
        <v>-26</v>
      </c>
      <c r="M56" s="267">
        <v>-69</v>
      </c>
      <c r="N56" s="267">
        <v>-3123</v>
      </c>
      <c r="O56" s="267">
        <v>-328</v>
      </c>
      <c r="P56" s="318">
        <v>-330</v>
      </c>
      <c r="Q56" s="339">
        <f>SUM(E56:P56)</f>
        <v>-7786</v>
      </c>
    </row>
    <row r="57" s="250" customFormat="1" customHeight="1" spans="1:17">
      <c r="A57" s="262"/>
      <c r="B57" s="263"/>
      <c r="C57" s="264"/>
      <c r="D57" s="270" t="s">
        <v>1098</v>
      </c>
      <c r="E57" s="301">
        <f>SUM(E54:E56)</f>
        <v>-792</v>
      </c>
      <c r="F57" s="272">
        <f t="shared" ref="F57:Q57" si="9">SUM(F54:F56)</f>
        <v>-2493</v>
      </c>
      <c r="G57" s="272">
        <f t="shared" si="9"/>
        <v>-1879</v>
      </c>
      <c r="H57" s="272">
        <f t="shared" si="9"/>
        <v>-3631</v>
      </c>
      <c r="I57" s="272">
        <f t="shared" si="9"/>
        <v>-2363</v>
      </c>
      <c r="J57" s="272">
        <f t="shared" si="9"/>
        <v>-1136</v>
      </c>
      <c r="K57" s="272">
        <f t="shared" si="9"/>
        <v>-208</v>
      </c>
      <c r="L57" s="272">
        <f t="shared" si="9"/>
        <v>-34</v>
      </c>
      <c r="M57" s="272">
        <f t="shared" si="9"/>
        <v>-69</v>
      </c>
      <c r="N57" s="272">
        <f t="shared" si="9"/>
        <v>-3436</v>
      </c>
      <c r="O57" s="272">
        <f t="shared" si="9"/>
        <v>-555</v>
      </c>
      <c r="P57" s="327">
        <f t="shared" si="9"/>
        <v>-607</v>
      </c>
      <c r="Q57" s="340">
        <f t="shared" si="9"/>
        <v>-17203</v>
      </c>
    </row>
    <row r="58" s="250" customFormat="1" customHeight="1" spans="1:17">
      <c r="A58" s="262"/>
      <c r="B58" s="263"/>
      <c r="C58" s="264"/>
      <c r="D58" s="268" t="s">
        <v>1099</v>
      </c>
      <c r="E58" s="300">
        <v>23002</v>
      </c>
      <c r="F58" s="267">
        <v>11364</v>
      </c>
      <c r="G58" s="267">
        <v>9211</v>
      </c>
      <c r="H58" s="267">
        <v>22354</v>
      </c>
      <c r="I58" s="267">
        <v>2511</v>
      </c>
      <c r="J58" s="267">
        <v>0</v>
      </c>
      <c r="K58" s="267">
        <v>0</v>
      </c>
      <c r="L58" s="267">
        <v>0</v>
      </c>
      <c r="M58" s="267">
        <v>0</v>
      </c>
      <c r="N58" s="267">
        <v>0</v>
      </c>
      <c r="O58" s="267">
        <v>0</v>
      </c>
      <c r="P58" s="318">
        <v>0</v>
      </c>
      <c r="Q58" s="339">
        <f>SUM(E58:P58)</f>
        <v>68442</v>
      </c>
    </row>
    <row r="59" s="250" customFormat="1" customHeight="1" spans="1:17">
      <c r="A59" s="262"/>
      <c r="B59" s="263"/>
      <c r="C59" s="264"/>
      <c r="D59" s="268" t="s">
        <v>1100</v>
      </c>
      <c r="E59" s="300">
        <v>19356</v>
      </c>
      <c r="F59" s="267">
        <v>9591</v>
      </c>
      <c r="G59" s="267">
        <v>3129</v>
      </c>
      <c r="H59" s="267">
        <v>5110</v>
      </c>
      <c r="I59" s="267">
        <v>279</v>
      </c>
      <c r="J59" s="267">
        <v>0</v>
      </c>
      <c r="K59" s="267">
        <v>2675</v>
      </c>
      <c r="L59" s="267">
        <v>2282</v>
      </c>
      <c r="M59" s="267">
        <v>1160</v>
      </c>
      <c r="N59" s="267">
        <v>31</v>
      </c>
      <c r="O59" s="267">
        <v>2414</v>
      </c>
      <c r="P59" s="318">
        <v>9223</v>
      </c>
      <c r="Q59" s="339">
        <f>SUM(E59:P59)</f>
        <v>55250</v>
      </c>
    </row>
    <row r="60" s="250" customFormat="1" customHeight="1" spans="1:17">
      <c r="A60" s="262"/>
      <c r="B60" s="263"/>
      <c r="C60" s="264"/>
      <c r="D60" s="268" t="s">
        <v>1101</v>
      </c>
      <c r="E60" s="300">
        <v>9966</v>
      </c>
      <c r="F60" s="267">
        <v>3300</v>
      </c>
      <c r="G60" s="267">
        <v>1735</v>
      </c>
      <c r="H60" s="267">
        <v>2817</v>
      </c>
      <c r="I60" s="267">
        <v>2020</v>
      </c>
      <c r="J60" s="267">
        <v>0</v>
      </c>
      <c r="K60" s="267">
        <v>873</v>
      </c>
      <c r="L60" s="267">
        <v>551</v>
      </c>
      <c r="M60" s="267">
        <v>826</v>
      </c>
      <c r="N60" s="267">
        <v>1470</v>
      </c>
      <c r="O60" s="267">
        <v>589</v>
      </c>
      <c r="P60" s="318">
        <v>4235</v>
      </c>
      <c r="Q60" s="339">
        <f>SUM(E60:P60)</f>
        <v>28382</v>
      </c>
    </row>
    <row r="61" s="250" customFormat="1" customHeight="1" spans="1:17">
      <c r="A61" s="262"/>
      <c r="B61" s="263"/>
      <c r="C61" s="264"/>
      <c r="D61" s="270" t="s">
        <v>1102</v>
      </c>
      <c r="E61" s="301">
        <f>SUM(E58:E60)</f>
        <v>52324</v>
      </c>
      <c r="F61" s="272">
        <f t="shared" ref="F61:Q61" si="10">SUM(F58:F60)</f>
        <v>24255</v>
      </c>
      <c r="G61" s="272">
        <f t="shared" si="10"/>
        <v>14075</v>
      </c>
      <c r="H61" s="272">
        <f t="shared" si="10"/>
        <v>30281</v>
      </c>
      <c r="I61" s="272">
        <f t="shared" si="10"/>
        <v>4810</v>
      </c>
      <c r="J61" s="272">
        <f t="shared" si="10"/>
        <v>0</v>
      </c>
      <c r="K61" s="272">
        <f t="shared" si="10"/>
        <v>3548</v>
      </c>
      <c r="L61" s="272">
        <f t="shared" si="10"/>
        <v>2833</v>
      </c>
      <c r="M61" s="272">
        <f t="shared" si="10"/>
        <v>1986</v>
      </c>
      <c r="N61" s="272">
        <f t="shared" si="10"/>
        <v>1501</v>
      </c>
      <c r="O61" s="272">
        <f t="shared" si="10"/>
        <v>3003</v>
      </c>
      <c r="P61" s="327">
        <f t="shared" si="10"/>
        <v>13458</v>
      </c>
      <c r="Q61" s="340">
        <f t="shared" si="10"/>
        <v>152074</v>
      </c>
    </row>
    <row r="62" s="250" customFormat="1" customHeight="1" spans="1:17">
      <c r="A62" s="262"/>
      <c r="B62" s="263"/>
      <c r="C62" s="275" t="s">
        <v>1103</v>
      </c>
      <c r="D62" s="302" t="s">
        <v>1135</v>
      </c>
      <c r="E62" s="311">
        <v>62926.2</v>
      </c>
      <c r="F62" s="312">
        <v>32094.3</v>
      </c>
      <c r="G62" s="312">
        <v>28795.03</v>
      </c>
      <c r="H62" s="312">
        <v>37169.26</v>
      </c>
      <c r="I62" s="312">
        <v>34232.72</v>
      </c>
      <c r="J62" s="312">
        <v>22893</v>
      </c>
      <c r="K62" s="312">
        <v>7395.89</v>
      </c>
      <c r="L62" s="312">
        <v>6560.52</v>
      </c>
      <c r="M62" s="334">
        <v>5355.15</v>
      </c>
      <c r="N62" s="312">
        <v>17864</v>
      </c>
      <c r="O62" s="278">
        <v>25075.92</v>
      </c>
      <c r="P62" s="320">
        <v>61741.35</v>
      </c>
      <c r="Q62" s="345">
        <f>SUM(E62:P62)</f>
        <v>342103.34</v>
      </c>
    </row>
    <row r="63" s="251" customFormat="1" customHeight="1" spans="1:17">
      <c r="A63" s="262"/>
      <c r="B63" s="263"/>
      <c r="C63" s="279"/>
      <c r="D63" s="273" t="s">
        <v>1105</v>
      </c>
      <c r="E63" s="313">
        <f>SUM(E62)</f>
        <v>62926.2</v>
      </c>
      <c r="F63" s="314">
        <f t="shared" ref="F63:P63" si="11">SUM(F62)</f>
        <v>32094.3</v>
      </c>
      <c r="G63" s="314">
        <f t="shared" si="11"/>
        <v>28795.03</v>
      </c>
      <c r="H63" s="314">
        <f t="shared" si="11"/>
        <v>37169.26</v>
      </c>
      <c r="I63" s="314">
        <f t="shared" si="11"/>
        <v>34232.72</v>
      </c>
      <c r="J63" s="314">
        <f t="shared" si="11"/>
        <v>22893</v>
      </c>
      <c r="K63" s="314">
        <f t="shared" si="11"/>
        <v>7395.89</v>
      </c>
      <c r="L63" s="314">
        <f t="shared" si="11"/>
        <v>6560.52</v>
      </c>
      <c r="M63" s="314">
        <f t="shared" si="11"/>
        <v>5355.15</v>
      </c>
      <c r="N63" s="314">
        <f t="shared" si="11"/>
        <v>17864</v>
      </c>
      <c r="O63" s="335">
        <f t="shared" si="11"/>
        <v>25075.92</v>
      </c>
      <c r="P63" s="336">
        <f t="shared" si="11"/>
        <v>61741.35</v>
      </c>
      <c r="Q63" s="346">
        <f>SUM(Q62:Q62)</f>
        <v>342103.34</v>
      </c>
    </row>
    <row r="64" s="251" customFormat="1" customHeight="1" spans="1:17">
      <c r="A64" s="262"/>
      <c r="B64" s="263"/>
      <c r="C64" s="275" t="s">
        <v>1106</v>
      </c>
      <c r="D64" s="276" t="s">
        <v>1108</v>
      </c>
      <c r="E64" s="315">
        <v>11394.2</v>
      </c>
      <c r="F64" s="281">
        <v>10332.3</v>
      </c>
      <c r="G64" s="316">
        <v>17178.13</v>
      </c>
      <c r="H64" s="281">
        <v>18163.66</v>
      </c>
      <c r="I64" s="281">
        <v>1211.72</v>
      </c>
      <c r="J64" s="281">
        <v>197</v>
      </c>
      <c r="K64" s="316">
        <v>186.79</v>
      </c>
      <c r="L64" s="316">
        <v>3370.44</v>
      </c>
      <c r="M64" s="316">
        <v>3438.15</v>
      </c>
      <c r="N64" s="281">
        <v>4629.61</v>
      </c>
      <c r="O64" s="316">
        <v>3993.83</v>
      </c>
      <c r="P64" s="316">
        <v>18280.99</v>
      </c>
      <c r="Q64" s="339">
        <f t="shared" ref="Q64:Q69" si="12">SUM(E64:P64)</f>
        <v>92376.82</v>
      </c>
    </row>
    <row r="65" s="250" customFormat="1" customHeight="1" spans="1:17">
      <c r="A65" s="262"/>
      <c r="B65" s="263"/>
      <c r="C65" s="264"/>
      <c r="D65" s="307" t="s">
        <v>1107</v>
      </c>
      <c r="E65" s="347"/>
      <c r="F65" s="347"/>
      <c r="G65" s="348">
        <v>-579.1</v>
      </c>
      <c r="H65" s="347">
        <v>-7644.4</v>
      </c>
      <c r="I65" s="347">
        <v>-268</v>
      </c>
      <c r="J65" s="347">
        <v>-48</v>
      </c>
      <c r="K65" s="348">
        <v>-126</v>
      </c>
      <c r="L65" s="347"/>
      <c r="M65" s="347"/>
      <c r="N65" s="347">
        <v>-4945.61</v>
      </c>
      <c r="O65" s="348">
        <v>-1880.91</v>
      </c>
      <c r="P65" s="371">
        <v>-97.64</v>
      </c>
      <c r="Q65" s="339">
        <f t="shared" si="12"/>
        <v>-15589.66</v>
      </c>
    </row>
    <row r="66" s="250" customFormat="1" customHeight="1" spans="1:17">
      <c r="A66" s="262"/>
      <c r="B66" s="263"/>
      <c r="C66" s="264"/>
      <c r="D66" s="307" t="s">
        <v>1133</v>
      </c>
      <c r="E66" s="347"/>
      <c r="F66" s="347"/>
      <c r="G66" s="347"/>
      <c r="H66" s="347"/>
      <c r="I66" s="347"/>
      <c r="J66" s="347"/>
      <c r="K66" s="347"/>
      <c r="L66" s="347"/>
      <c r="M66" s="347"/>
      <c r="N66" s="347"/>
      <c r="O66" s="348"/>
      <c r="P66" s="371"/>
      <c r="Q66" s="339">
        <f t="shared" si="12"/>
        <v>0</v>
      </c>
    </row>
    <row r="67" s="250" customFormat="1" customHeight="1" spans="1:17">
      <c r="A67" s="262"/>
      <c r="B67" s="263"/>
      <c r="C67" s="264"/>
      <c r="D67" s="307" t="s">
        <v>1121</v>
      </c>
      <c r="E67" s="347"/>
      <c r="F67" s="347"/>
      <c r="G67" s="347"/>
      <c r="H67" s="347"/>
      <c r="I67" s="347"/>
      <c r="J67" s="347"/>
      <c r="K67" s="347"/>
      <c r="L67" s="371"/>
      <c r="M67" s="371"/>
      <c r="N67" s="371"/>
      <c r="O67" s="371"/>
      <c r="P67" s="371"/>
      <c r="Q67" s="345">
        <f t="shared" si="12"/>
        <v>0</v>
      </c>
    </row>
    <row r="68" s="250" customFormat="1" customHeight="1" spans="1:17">
      <c r="A68" s="262"/>
      <c r="B68" s="263"/>
      <c r="C68" s="264"/>
      <c r="D68" s="302" t="s">
        <v>1129</v>
      </c>
      <c r="E68" s="347"/>
      <c r="F68" s="347"/>
      <c r="G68" s="347"/>
      <c r="H68" s="347"/>
      <c r="I68" s="347"/>
      <c r="J68" s="347"/>
      <c r="K68" s="371">
        <v>1837.1</v>
      </c>
      <c r="L68" s="372">
        <v>391.08</v>
      </c>
      <c r="M68" s="371"/>
      <c r="N68" s="371">
        <v>20115</v>
      </c>
      <c r="O68" s="371">
        <v>19440</v>
      </c>
      <c r="P68" s="371">
        <v>20088</v>
      </c>
      <c r="Q68" s="345">
        <f t="shared" si="12"/>
        <v>61871.18</v>
      </c>
    </row>
    <row r="69" s="250" customFormat="1" customHeight="1" spans="1:17">
      <c r="A69" s="262"/>
      <c r="B69" s="263"/>
      <c r="C69" s="264"/>
      <c r="D69" s="307" t="s">
        <v>1131</v>
      </c>
      <c r="E69" s="347"/>
      <c r="F69" s="347"/>
      <c r="G69" s="347"/>
      <c r="H69" s="347"/>
      <c r="I69" s="348">
        <v>30842</v>
      </c>
      <c r="J69" s="347">
        <v>23880</v>
      </c>
      <c r="K69" s="347">
        <v>2158</v>
      </c>
      <c r="L69" s="371"/>
      <c r="M69" s="371"/>
      <c r="N69" s="371"/>
      <c r="O69" s="371">
        <v>1075</v>
      </c>
      <c r="P69" s="371">
        <v>10619</v>
      </c>
      <c r="Q69" s="345">
        <f t="shared" si="12"/>
        <v>68574</v>
      </c>
    </row>
    <row r="70" s="251" customFormat="1" customHeight="1" spans="1:17">
      <c r="A70" s="286"/>
      <c r="B70" s="287"/>
      <c r="C70" s="288"/>
      <c r="D70" s="289" t="s">
        <v>1113</v>
      </c>
      <c r="E70" s="290">
        <f>SUM(E64:E69)</f>
        <v>11394.2</v>
      </c>
      <c r="F70" s="290">
        <f t="shared" ref="F70:Q70" si="13">SUM(F64:F69)</f>
        <v>10332.3</v>
      </c>
      <c r="G70" s="290">
        <f t="shared" si="13"/>
        <v>16599.03</v>
      </c>
      <c r="H70" s="290">
        <f t="shared" si="13"/>
        <v>10519.26</v>
      </c>
      <c r="I70" s="290">
        <f t="shared" si="13"/>
        <v>31785.72</v>
      </c>
      <c r="J70" s="290">
        <f t="shared" si="13"/>
        <v>24029</v>
      </c>
      <c r="K70" s="290">
        <f t="shared" si="13"/>
        <v>4055.89</v>
      </c>
      <c r="L70" s="290">
        <f t="shared" si="13"/>
        <v>3761.52</v>
      </c>
      <c r="M70" s="290">
        <f t="shared" si="13"/>
        <v>3438.15</v>
      </c>
      <c r="N70" s="290">
        <f t="shared" si="13"/>
        <v>19799</v>
      </c>
      <c r="O70" s="290">
        <f t="shared" si="13"/>
        <v>22627.92</v>
      </c>
      <c r="P70" s="290">
        <f t="shared" si="13"/>
        <v>48890.35</v>
      </c>
      <c r="Q70" s="342">
        <f t="shared" si="13"/>
        <v>207232.34</v>
      </c>
    </row>
    <row r="71" s="251" customFormat="1" ht="4.5" customHeight="1" spans="1:17">
      <c r="A71" s="262"/>
      <c r="B71" s="263"/>
      <c r="C71" s="264"/>
      <c r="D71" s="291"/>
      <c r="E71" s="292"/>
      <c r="F71" s="293"/>
      <c r="G71" s="293"/>
      <c r="H71" s="293"/>
      <c r="I71" s="293"/>
      <c r="J71" s="293"/>
      <c r="K71" s="321"/>
      <c r="L71" s="373"/>
      <c r="M71" s="373"/>
      <c r="N71" s="323"/>
      <c r="O71" s="293"/>
      <c r="P71" s="321"/>
      <c r="Q71" s="343"/>
    </row>
    <row r="72" s="250" customFormat="1" customHeight="1" spans="1:17">
      <c r="A72" s="294">
        <v>4</v>
      </c>
      <c r="B72" s="310" t="s">
        <v>1136</v>
      </c>
      <c r="C72" s="296" t="s">
        <v>1094</v>
      </c>
      <c r="D72" s="265" t="s">
        <v>1095</v>
      </c>
      <c r="E72" s="297"/>
      <c r="F72" s="349"/>
      <c r="G72" s="298"/>
      <c r="H72" s="298"/>
      <c r="I72" s="298"/>
      <c r="J72" s="298"/>
      <c r="K72" s="298"/>
      <c r="L72" s="298"/>
      <c r="M72" s="298"/>
      <c r="N72" s="298"/>
      <c r="O72" s="298"/>
      <c r="P72" s="326"/>
      <c r="Q72" s="344">
        <f>SUM(E72:P72)</f>
        <v>0</v>
      </c>
    </row>
    <row r="73" s="250" customFormat="1" customHeight="1" spans="1:17">
      <c r="A73" s="262"/>
      <c r="B73" s="263"/>
      <c r="C73" s="264"/>
      <c r="D73" s="268" t="s">
        <v>1096</v>
      </c>
      <c r="E73" s="300"/>
      <c r="F73" s="350"/>
      <c r="G73" s="351"/>
      <c r="H73" s="267"/>
      <c r="I73" s="267"/>
      <c r="J73" s="267"/>
      <c r="K73" s="267"/>
      <c r="L73" s="319"/>
      <c r="M73" s="267"/>
      <c r="N73" s="267"/>
      <c r="O73" s="267"/>
      <c r="P73" s="318"/>
      <c r="Q73" s="339">
        <f>SUM(E73:P73)</f>
        <v>0</v>
      </c>
    </row>
    <row r="74" s="250" customFormat="1" customHeight="1" spans="1:17">
      <c r="A74" s="262"/>
      <c r="B74" s="263"/>
      <c r="C74" s="264"/>
      <c r="D74" s="268" t="s">
        <v>1097</v>
      </c>
      <c r="E74" s="300"/>
      <c r="F74" s="351"/>
      <c r="G74" s="351"/>
      <c r="H74" s="267"/>
      <c r="I74" s="267"/>
      <c r="J74" s="267"/>
      <c r="K74" s="267"/>
      <c r="L74" s="267"/>
      <c r="M74" s="267"/>
      <c r="N74" s="267"/>
      <c r="O74" s="267"/>
      <c r="P74" s="318"/>
      <c r="Q74" s="339">
        <f>SUM(E74:P74)</f>
        <v>0</v>
      </c>
    </row>
    <row r="75" s="250" customFormat="1" customHeight="1" spans="1:17">
      <c r="A75" s="262"/>
      <c r="B75" s="263"/>
      <c r="C75" s="264"/>
      <c r="D75" s="270" t="s">
        <v>1098</v>
      </c>
      <c r="E75" s="301">
        <f t="shared" ref="E75:Q75" si="14">SUM(E72:E74)</f>
        <v>0</v>
      </c>
      <c r="F75" s="274">
        <f t="shared" si="14"/>
        <v>0</v>
      </c>
      <c r="G75" s="274">
        <f t="shared" si="14"/>
        <v>0</v>
      </c>
      <c r="H75" s="272">
        <f t="shared" si="14"/>
        <v>0</v>
      </c>
      <c r="I75" s="272">
        <f t="shared" si="14"/>
        <v>0</v>
      </c>
      <c r="J75" s="272">
        <f t="shared" si="14"/>
        <v>0</v>
      </c>
      <c r="K75" s="272">
        <f t="shared" si="14"/>
        <v>0</v>
      </c>
      <c r="L75" s="272">
        <f t="shared" si="14"/>
        <v>0</v>
      </c>
      <c r="M75" s="272">
        <f t="shared" si="14"/>
        <v>0</v>
      </c>
      <c r="N75" s="272">
        <f t="shared" si="14"/>
        <v>0</v>
      </c>
      <c r="O75" s="272">
        <f t="shared" si="14"/>
        <v>0</v>
      </c>
      <c r="P75" s="327">
        <f t="shared" si="14"/>
        <v>0</v>
      </c>
      <c r="Q75" s="340">
        <f t="shared" si="14"/>
        <v>0</v>
      </c>
    </row>
    <row r="76" s="250" customFormat="1" customHeight="1" spans="1:17">
      <c r="A76" s="262"/>
      <c r="B76" s="263"/>
      <c r="C76" s="264"/>
      <c r="D76" s="268" t="s">
        <v>1099</v>
      </c>
      <c r="E76" s="300"/>
      <c r="F76" s="351"/>
      <c r="G76" s="351"/>
      <c r="H76" s="267"/>
      <c r="I76" s="267"/>
      <c r="J76" s="267"/>
      <c r="K76" s="267"/>
      <c r="L76" s="267"/>
      <c r="M76" s="267"/>
      <c r="N76" s="267"/>
      <c r="O76" s="267"/>
      <c r="P76" s="318"/>
      <c r="Q76" s="339">
        <f>SUM(E76:P76)</f>
        <v>0</v>
      </c>
    </row>
    <row r="77" s="250" customFormat="1" customHeight="1" spans="1:17">
      <c r="A77" s="262"/>
      <c r="B77" s="263"/>
      <c r="C77" s="264"/>
      <c r="D77" s="268" t="s">
        <v>1100</v>
      </c>
      <c r="E77" s="300"/>
      <c r="F77" s="351"/>
      <c r="G77" s="351"/>
      <c r="H77" s="267"/>
      <c r="I77" s="267"/>
      <c r="J77" s="267"/>
      <c r="K77" s="267"/>
      <c r="L77" s="267"/>
      <c r="M77" s="267"/>
      <c r="N77" s="267"/>
      <c r="O77" s="267"/>
      <c r="P77" s="318"/>
      <c r="Q77" s="339">
        <f>SUM(E77:P77)</f>
        <v>0</v>
      </c>
    </row>
    <row r="78" s="250" customFormat="1" customHeight="1" spans="1:17">
      <c r="A78" s="262"/>
      <c r="B78" s="263"/>
      <c r="C78" s="264"/>
      <c r="D78" s="268" t="s">
        <v>1101</v>
      </c>
      <c r="E78" s="352"/>
      <c r="F78" s="351"/>
      <c r="G78" s="351"/>
      <c r="H78" s="267"/>
      <c r="I78" s="267"/>
      <c r="J78" s="267"/>
      <c r="K78" s="267"/>
      <c r="L78" s="267"/>
      <c r="M78" s="267"/>
      <c r="N78" s="267"/>
      <c r="O78" s="267"/>
      <c r="P78" s="318"/>
      <c r="Q78" s="339">
        <f>SUM(E78:P78)</f>
        <v>0</v>
      </c>
    </row>
    <row r="79" s="250" customFormat="1" customHeight="1" spans="1:17">
      <c r="A79" s="262"/>
      <c r="B79" s="263"/>
      <c r="C79" s="264"/>
      <c r="D79" s="270" t="s">
        <v>1102</v>
      </c>
      <c r="E79" s="301">
        <f>SUM(E76:E78)</f>
        <v>0</v>
      </c>
      <c r="F79" s="272">
        <f t="shared" ref="F79:Q79" si="15">SUM(F76:F78)</f>
        <v>0</v>
      </c>
      <c r="G79" s="272">
        <f t="shared" si="15"/>
        <v>0</v>
      </c>
      <c r="H79" s="272">
        <f t="shared" si="15"/>
        <v>0</v>
      </c>
      <c r="I79" s="272">
        <f t="shared" si="15"/>
        <v>0</v>
      </c>
      <c r="J79" s="272">
        <f t="shared" si="15"/>
        <v>0</v>
      </c>
      <c r="K79" s="272">
        <f t="shared" si="15"/>
        <v>0</v>
      </c>
      <c r="L79" s="272">
        <f t="shared" si="15"/>
        <v>0</v>
      </c>
      <c r="M79" s="272">
        <f t="shared" si="15"/>
        <v>0</v>
      </c>
      <c r="N79" s="272">
        <f t="shared" si="15"/>
        <v>0</v>
      </c>
      <c r="O79" s="272">
        <f t="shared" si="15"/>
        <v>0</v>
      </c>
      <c r="P79" s="327">
        <f t="shared" si="15"/>
        <v>0</v>
      </c>
      <c r="Q79" s="340">
        <f t="shared" si="15"/>
        <v>0</v>
      </c>
    </row>
    <row r="80" s="250" customFormat="1" customHeight="1" spans="1:17">
      <c r="A80" s="262"/>
      <c r="B80" s="263"/>
      <c r="C80" s="275" t="s">
        <v>1103</v>
      </c>
      <c r="D80" s="276" t="s">
        <v>1137</v>
      </c>
      <c r="E80" s="353">
        <v>29854</v>
      </c>
      <c r="F80" s="278">
        <v>23905</v>
      </c>
      <c r="G80" s="278">
        <v>19068</v>
      </c>
      <c r="H80" s="278">
        <v>14281</v>
      </c>
      <c r="I80" s="278">
        <v>16703</v>
      </c>
      <c r="J80" s="278">
        <v>16093</v>
      </c>
      <c r="K80" s="278">
        <v>21497</v>
      </c>
      <c r="L80" s="278">
        <v>16828</v>
      </c>
      <c r="M80" s="278">
        <v>15602</v>
      </c>
      <c r="N80" s="278">
        <v>16960</v>
      </c>
      <c r="O80" s="278">
        <v>19592</v>
      </c>
      <c r="P80" s="278">
        <v>33375</v>
      </c>
      <c r="Q80" s="339">
        <f>SUM(E80:P80)</f>
        <v>243758</v>
      </c>
    </row>
    <row r="81" s="251" customFormat="1" customHeight="1" spans="1:17">
      <c r="A81" s="262"/>
      <c r="B81" s="263"/>
      <c r="C81" s="264"/>
      <c r="D81" s="273" t="s">
        <v>1105</v>
      </c>
      <c r="E81" s="354">
        <f t="shared" ref="E81:P81" si="16">SUM(E80)</f>
        <v>29854</v>
      </c>
      <c r="F81" s="335">
        <f t="shared" si="16"/>
        <v>23905</v>
      </c>
      <c r="G81" s="335">
        <f t="shared" si="16"/>
        <v>19068</v>
      </c>
      <c r="H81" s="335">
        <f t="shared" si="16"/>
        <v>14281</v>
      </c>
      <c r="I81" s="335">
        <f t="shared" si="16"/>
        <v>16703</v>
      </c>
      <c r="J81" s="335">
        <f t="shared" si="16"/>
        <v>16093</v>
      </c>
      <c r="K81" s="335">
        <f t="shared" si="16"/>
        <v>21497</v>
      </c>
      <c r="L81" s="335">
        <f t="shared" si="16"/>
        <v>16828</v>
      </c>
      <c r="M81" s="335">
        <f t="shared" si="16"/>
        <v>15602</v>
      </c>
      <c r="N81" s="335">
        <f t="shared" si="16"/>
        <v>16960</v>
      </c>
      <c r="O81" s="335">
        <f t="shared" si="16"/>
        <v>19592</v>
      </c>
      <c r="P81" s="336">
        <f t="shared" si="16"/>
        <v>33375</v>
      </c>
      <c r="Q81" s="341">
        <f>SUM(Q80:Q80)</f>
        <v>243758</v>
      </c>
    </row>
    <row r="82" s="250" customFormat="1" customHeight="1" spans="1:17">
      <c r="A82" s="262"/>
      <c r="B82" s="263"/>
      <c r="C82" s="275" t="s">
        <v>1106</v>
      </c>
      <c r="D82" s="302" t="s">
        <v>1138</v>
      </c>
      <c r="E82" s="355">
        <v>29854</v>
      </c>
      <c r="F82" s="281">
        <f t="shared" ref="F82:P82" si="17">F80</f>
        <v>23905</v>
      </c>
      <c r="G82" s="281">
        <f t="shared" si="17"/>
        <v>19068</v>
      </c>
      <c r="H82" s="281">
        <f t="shared" si="17"/>
        <v>14281</v>
      </c>
      <c r="I82" s="281">
        <f t="shared" si="17"/>
        <v>16703</v>
      </c>
      <c r="J82" s="281">
        <f t="shared" si="17"/>
        <v>16093</v>
      </c>
      <c r="K82" s="281">
        <f t="shared" si="17"/>
        <v>21497</v>
      </c>
      <c r="L82" s="374">
        <f t="shared" si="17"/>
        <v>16828</v>
      </c>
      <c r="M82" s="278">
        <f t="shared" si="17"/>
        <v>15602</v>
      </c>
      <c r="N82" s="278">
        <f t="shared" si="17"/>
        <v>16960</v>
      </c>
      <c r="O82" s="278">
        <f t="shared" si="17"/>
        <v>19592</v>
      </c>
      <c r="P82" s="374">
        <f t="shared" si="17"/>
        <v>33375</v>
      </c>
      <c r="Q82" s="339">
        <f>SUM(E82:P82)</f>
        <v>243758</v>
      </c>
    </row>
    <row r="83" s="251" customFormat="1" customHeight="1" spans="1:17">
      <c r="A83" s="286"/>
      <c r="B83" s="287"/>
      <c r="C83" s="288"/>
      <c r="D83" s="289" t="s">
        <v>1113</v>
      </c>
      <c r="E83" s="356">
        <f>SUM(E82:E82)</f>
        <v>29854</v>
      </c>
      <c r="F83" s="356">
        <f t="shared" ref="F83:Q83" si="18">SUM(F82:F82)</f>
        <v>23905</v>
      </c>
      <c r="G83" s="356">
        <f t="shared" si="18"/>
        <v>19068</v>
      </c>
      <c r="H83" s="356">
        <f t="shared" si="18"/>
        <v>14281</v>
      </c>
      <c r="I83" s="356">
        <f t="shared" si="18"/>
        <v>16703</v>
      </c>
      <c r="J83" s="356">
        <f t="shared" si="18"/>
        <v>16093</v>
      </c>
      <c r="K83" s="356">
        <f t="shared" si="18"/>
        <v>21497</v>
      </c>
      <c r="L83" s="356">
        <f t="shared" si="18"/>
        <v>16828</v>
      </c>
      <c r="M83" s="356">
        <f t="shared" si="18"/>
        <v>15602</v>
      </c>
      <c r="N83" s="356">
        <f t="shared" si="18"/>
        <v>16960</v>
      </c>
      <c r="O83" s="356">
        <f t="shared" si="18"/>
        <v>19592</v>
      </c>
      <c r="P83" s="356">
        <f t="shared" si="18"/>
        <v>33375</v>
      </c>
      <c r="Q83" s="342">
        <f t="shared" si="18"/>
        <v>243758</v>
      </c>
    </row>
    <row r="84" s="251" customFormat="1" ht="4.5" customHeight="1" spans="1:17">
      <c r="A84" s="262"/>
      <c r="B84" s="263"/>
      <c r="C84" s="264"/>
      <c r="D84" s="357"/>
      <c r="E84" s="292"/>
      <c r="F84" s="293"/>
      <c r="G84" s="293"/>
      <c r="H84" s="293"/>
      <c r="I84" s="293"/>
      <c r="J84" s="293"/>
      <c r="K84" s="321"/>
      <c r="L84" s="373"/>
      <c r="M84" s="373"/>
      <c r="N84" s="323"/>
      <c r="O84" s="293"/>
      <c r="P84" s="321"/>
      <c r="Q84" s="384"/>
    </row>
    <row r="85" s="250" customFormat="1" customHeight="1" spans="1:17">
      <c r="A85" s="294">
        <v>5</v>
      </c>
      <c r="B85" s="310" t="s">
        <v>1050</v>
      </c>
      <c r="C85" s="296" t="s">
        <v>1094</v>
      </c>
      <c r="D85" s="358" t="s">
        <v>1095</v>
      </c>
      <c r="E85" s="297">
        <v>-4629</v>
      </c>
      <c r="F85" s="298">
        <v>-7480</v>
      </c>
      <c r="G85" s="359">
        <v>-6814</v>
      </c>
      <c r="H85" s="298">
        <v>-14319</v>
      </c>
      <c r="I85" s="298">
        <v>-6604</v>
      </c>
      <c r="J85" s="298">
        <v>-7618</v>
      </c>
      <c r="K85" s="298">
        <v>-10839</v>
      </c>
      <c r="L85" s="324">
        <v>-18924</v>
      </c>
      <c r="M85" s="267">
        <v>-13956</v>
      </c>
      <c r="N85" s="298">
        <v>-15014</v>
      </c>
      <c r="O85" s="298">
        <v>-15663</v>
      </c>
      <c r="P85" s="326">
        <v>-10442</v>
      </c>
      <c r="Q85" s="344">
        <f>SUM(E85:P85)</f>
        <v>-132302</v>
      </c>
    </row>
    <row r="86" s="250" customFormat="1" customHeight="1" spans="1:17">
      <c r="A86" s="262"/>
      <c r="B86" s="263"/>
      <c r="C86" s="264"/>
      <c r="D86" s="268" t="s">
        <v>1096</v>
      </c>
      <c r="E86" s="300">
        <v>-8008</v>
      </c>
      <c r="F86" s="267">
        <v>-4725</v>
      </c>
      <c r="G86" s="360">
        <v>-3937</v>
      </c>
      <c r="H86" s="267">
        <v>-4947</v>
      </c>
      <c r="I86" s="267">
        <v>-1968</v>
      </c>
      <c r="J86" s="267">
        <v>-114</v>
      </c>
      <c r="K86" s="267">
        <v>-189</v>
      </c>
      <c r="L86" s="319">
        <v>-15</v>
      </c>
      <c r="M86" s="267">
        <v>-15</v>
      </c>
      <c r="N86" s="267">
        <v>-186</v>
      </c>
      <c r="O86" s="267">
        <v>-585</v>
      </c>
      <c r="P86" s="318">
        <v>-365</v>
      </c>
      <c r="Q86" s="339">
        <f>SUM(E86:P86)</f>
        <v>-25054</v>
      </c>
    </row>
    <row r="87" s="250" customFormat="1" customHeight="1" spans="1:17">
      <c r="A87" s="262"/>
      <c r="B87" s="263"/>
      <c r="C87" s="264"/>
      <c r="D87" s="268" t="s">
        <v>1097</v>
      </c>
      <c r="E87" s="300">
        <v>-35735</v>
      </c>
      <c r="F87" s="267">
        <v>-35790</v>
      </c>
      <c r="G87" s="360">
        <v>-34511</v>
      </c>
      <c r="H87" s="267">
        <v>-11267</v>
      </c>
      <c r="I87" s="267">
        <v>-16043</v>
      </c>
      <c r="J87" s="267">
        <v>-20207</v>
      </c>
      <c r="K87" s="267">
        <v>-8733</v>
      </c>
      <c r="L87" s="319">
        <v>-10176</v>
      </c>
      <c r="M87" s="267">
        <v>-14992</v>
      </c>
      <c r="N87" s="267">
        <v>-6770</v>
      </c>
      <c r="O87" s="267">
        <v>-19355</v>
      </c>
      <c r="P87" s="318">
        <v>-23074</v>
      </c>
      <c r="Q87" s="339">
        <f>SUM(E87:P87)</f>
        <v>-236653</v>
      </c>
    </row>
    <row r="88" s="250" customFormat="1" customHeight="1" spans="1:17">
      <c r="A88" s="262"/>
      <c r="B88" s="263"/>
      <c r="C88" s="264"/>
      <c r="D88" s="270" t="s">
        <v>1098</v>
      </c>
      <c r="E88" s="361">
        <f t="shared" ref="E88:Q88" si="19">SUM(E85:E87)</f>
        <v>-48372</v>
      </c>
      <c r="F88" s="272">
        <f t="shared" si="19"/>
        <v>-47995</v>
      </c>
      <c r="G88" s="272">
        <f t="shared" si="19"/>
        <v>-45262</v>
      </c>
      <c r="H88" s="272">
        <f t="shared" si="19"/>
        <v>-30533</v>
      </c>
      <c r="I88" s="272">
        <f t="shared" si="19"/>
        <v>-24615</v>
      </c>
      <c r="J88" s="272">
        <f t="shared" si="19"/>
        <v>-27939</v>
      </c>
      <c r="K88" s="272">
        <f t="shared" si="19"/>
        <v>-19761</v>
      </c>
      <c r="L88" s="272">
        <f t="shared" si="19"/>
        <v>-29115</v>
      </c>
      <c r="M88" s="272">
        <f t="shared" si="19"/>
        <v>-28963</v>
      </c>
      <c r="N88" s="272">
        <f t="shared" si="19"/>
        <v>-21970</v>
      </c>
      <c r="O88" s="272">
        <f t="shared" si="19"/>
        <v>-35603</v>
      </c>
      <c r="P88" s="327">
        <f t="shared" si="19"/>
        <v>-33881</v>
      </c>
      <c r="Q88" s="340">
        <f t="shared" si="19"/>
        <v>-394009</v>
      </c>
    </row>
    <row r="89" s="250" customFormat="1" customHeight="1" spans="1:17">
      <c r="A89" s="262"/>
      <c r="B89" s="263"/>
      <c r="C89" s="264"/>
      <c r="D89" s="268" t="s">
        <v>1099</v>
      </c>
      <c r="E89" s="300">
        <v>32894</v>
      </c>
      <c r="F89" s="267">
        <v>41212</v>
      </c>
      <c r="G89" s="360">
        <v>36865</v>
      </c>
      <c r="H89" s="267">
        <v>15031</v>
      </c>
      <c r="I89" s="267">
        <v>22557</v>
      </c>
      <c r="J89" s="267">
        <v>12805</v>
      </c>
      <c r="K89" s="267">
        <v>5643</v>
      </c>
      <c r="L89" s="319">
        <v>6567</v>
      </c>
      <c r="M89" s="267">
        <v>7865</v>
      </c>
      <c r="N89" s="267">
        <v>7604</v>
      </c>
      <c r="O89" s="267">
        <v>5485</v>
      </c>
      <c r="P89" s="318">
        <v>11695</v>
      </c>
      <c r="Q89" s="339">
        <f>SUM(E89:P89)</f>
        <v>206223</v>
      </c>
    </row>
    <row r="90" s="250" customFormat="1" customHeight="1" spans="1:17">
      <c r="A90" s="262"/>
      <c r="B90" s="263"/>
      <c r="C90" s="264"/>
      <c r="D90" s="268" t="s">
        <v>1100</v>
      </c>
      <c r="E90" s="300">
        <v>9197</v>
      </c>
      <c r="F90" s="267">
        <v>556</v>
      </c>
      <c r="G90" s="360">
        <v>2017</v>
      </c>
      <c r="H90" s="267">
        <v>4210</v>
      </c>
      <c r="I90" s="267">
        <v>7521</v>
      </c>
      <c r="J90" s="267">
        <v>1110</v>
      </c>
      <c r="K90" s="267">
        <v>3558</v>
      </c>
      <c r="L90" s="319">
        <v>3665</v>
      </c>
      <c r="M90" s="267">
        <v>8134</v>
      </c>
      <c r="N90" s="267">
        <v>281</v>
      </c>
      <c r="O90" s="267">
        <v>13834</v>
      </c>
      <c r="P90" s="318">
        <v>9288</v>
      </c>
      <c r="Q90" s="339">
        <f>SUM(E90:P90)</f>
        <v>63371</v>
      </c>
    </row>
    <row r="91" s="250" customFormat="1" customHeight="1" spans="1:17">
      <c r="A91" s="262"/>
      <c r="B91" s="263"/>
      <c r="C91" s="264"/>
      <c r="D91" s="268" t="s">
        <v>1101</v>
      </c>
      <c r="E91" s="300">
        <v>6748</v>
      </c>
      <c r="F91" s="267">
        <v>6219</v>
      </c>
      <c r="G91" s="360">
        <v>6438</v>
      </c>
      <c r="H91" s="267">
        <v>18038</v>
      </c>
      <c r="I91" s="267">
        <v>9443</v>
      </c>
      <c r="J91" s="267">
        <v>4314</v>
      </c>
      <c r="K91" s="267">
        <v>2767</v>
      </c>
      <c r="L91" s="319">
        <v>6269</v>
      </c>
      <c r="M91" s="267">
        <v>6899</v>
      </c>
      <c r="N91" s="267">
        <v>12208</v>
      </c>
      <c r="O91" s="267">
        <v>6885</v>
      </c>
      <c r="P91" s="318">
        <v>7101</v>
      </c>
      <c r="Q91" s="339">
        <f>SUM(E91:P91)</f>
        <v>93329</v>
      </c>
    </row>
    <row r="92" s="250" customFormat="1" customHeight="1" spans="1:17">
      <c r="A92" s="262"/>
      <c r="B92" s="263"/>
      <c r="C92" s="279"/>
      <c r="D92" s="270" t="s">
        <v>1102</v>
      </c>
      <c r="E92" s="361">
        <f t="shared" ref="E92:Q92" si="20">SUM(E89:E91)</f>
        <v>48839</v>
      </c>
      <c r="F92" s="272">
        <f t="shared" si="20"/>
        <v>47987</v>
      </c>
      <c r="G92" s="272">
        <f t="shared" si="20"/>
        <v>45320</v>
      </c>
      <c r="H92" s="272">
        <f t="shared" si="20"/>
        <v>37279</v>
      </c>
      <c r="I92" s="272">
        <f t="shared" si="20"/>
        <v>39521</v>
      </c>
      <c r="J92" s="272">
        <f t="shared" si="20"/>
        <v>18229</v>
      </c>
      <c r="K92" s="272">
        <f t="shared" si="20"/>
        <v>11968</v>
      </c>
      <c r="L92" s="272">
        <f t="shared" si="20"/>
        <v>16501</v>
      </c>
      <c r="M92" s="272">
        <f t="shared" si="20"/>
        <v>22898</v>
      </c>
      <c r="N92" s="272">
        <f t="shared" si="20"/>
        <v>20093</v>
      </c>
      <c r="O92" s="272">
        <f t="shared" si="20"/>
        <v>26204</v>
      </c>
      <c r="P92" s="327">
        <f t="shared" si="20"/>
        <v>28084</v>
      </c>
      <c r="Q92" s="340">
        <f t="shared" si="20"/>
        <v>362923</v>
      </c>
    </row>
    <row r="93" s="250" customFormat="1" customHeight="1" spans="1:17">
      <c r="A93" s="262"/>
      <c r="B93" s="263"/>
      <c r="C93" s="275" t="s">
        <v>1103</v>
      </c>
      <c r="D93" s="276" t="s">
        <v>1103</v>
      </c>
      <c r="E93" s="315"/>
      <c r="F93" s="315"/>
      <c r="G93" s="315"/>
      <c r="H93" s="315"/>
      <c r="I93" s="315"/>
      <c r="J93" s="315"/>
      <c r="K93" s="315"/>
      <c r="L93" s="315"/>
      <c r="M93" s="315">
        <v>83.1</v>
      </c>
      <c r="N93" s="315">
        <v>1729.43</v>
      </c>
      <c r="O93" s="375">
        <v>1882.16</v>
      </c>
      <c r="P93" s="375">
        <v>5494.2</v>
      </c>
      <c r="Q93" s="339">
        <f t="shared" ref="Q93:Q108" si="21">SUM(E93:P93)</f>
        <v>9188.89</v>
      </c>
    </row>
    <row r="94" s="250" customFormat="1" customHeight="1" spans="1:17">
      <c r="A94" s="262"/>
      <c r="B94" s="263"/>
      <c r="C94" s="264"/>
      <c r="D94" s="270" t="s">
        <v>1105</v>
      </c>
      <c r="E94" s="362">
        <f>E93</f>
        <v>0</v>
      </c>
      <c r="F94" s="363">
        <f t="shared" ref="F94:P94" si="22">F93</f>
        <v>0</v>
      </c>
      <c r="G94" s="364">
        <f t="shared" si="22"/>
        <v>0</v>
      </c>
      <c r="H94" s="363">
        <f t="shared" si="22"/>
        <v>0</v>
      </c>
      <c r="I94" s="363">
        <f t="shared" si="22"/>
        <v>0</v>
      </c>
      <c r="J94" s="364">
        <f t="shared" si="22"/>
        <v>0</v>
      </c>
      <c r="K94" s="376">
        <f t="shared" si="22"/>
        <v>0</v>
      </c>
      <c r="L94" s="376">
        <f t="shared" si="22"/>
        <v>0</v>
      </c>
      <c r="M94" s="376">
        <f t="shared" si="22"/>
        <v>83.1</v>
      </c>
      <c r="N94" s="363">
        <f t="shared" si="22"/>
        <v>1729.43</v>
      </c>
      <c r="O94" s="363">
        <f t="shared" si="22"/>
        <v>1882.16</v>
      </c>
      <c r="P94" s="377">
        <f t="shared" si="22"/>
        <v>5494.2</v>
      </c>
      <c r="Q94" s="341">
        <f>SUM(Q93)</f>
        <v>9188.89</v>
      </c>
    </row>
    <row r="95" s="250" customFormat="1" customHeight="1" spans="1:17">
      <c r="A95" s="262"/>
      <c r="B95" s="263"/>
      <c r="C95" s="275" t="s">
        <v>1106</v>
      </c>
      <c r="D95" s="276" t="s">
        <v>1109</v>
      </c>
      <c r="E95" s="315">
        <v>-24.1</v>
      </c>
      <c r="F95" s="365"/>
      <c r="G95" s="366"/>
      <c r="H95" s="281"/>
      <c r="I95" s="281">
        <v>-3</v>
      </c>
      <c r="J95" s="281">
        <v>-22</v>
      </c>
      <c r="K95" s="316">
        <v>-8.96</v>
      </c>
      <c r="L95" s="316">
        <v>-30.05</v>
      </c>
      <c r="M95" s="281"/>
      <c r="N95" s="278">
        <v>-19.48</v>
      </c>
      <c r="O95" s="334">
        <v>-37.65</v>
      </c>
      <c r="P95" s="320"/>
      <c r="Q95" s="339">
        <f t="shared" si="21"/>
        <v>-145.24</v>
      </c>
    </row>
    <row r="96" s="250" customFormat="1" customHeight="1" spans="1:17">
      <c r="A96" s="262"/>
      <c r="B96" s="263"/>
      <c r="C96" s="264"/>
      <c r="D96" s="276" t="s">
        <v>1110</v>
      </c>
      <c r="E96" s="315"/>
      <c r="F96" s="365">
        <v>8</v>
      </c>
      <c r="G96" s="366"/>
      <c r="H96" s="281"/>
      <c r="I96" s="281"/>
      <c r="J96" s="316">
        <v>73.82</v>
      </c>
      <c r="K96" s="378">
        <v>700.32</v>
      </c>
      <c r="L96" s="316">
        <v>496.06</v>
      </c>
      <c r="M96" s="365">
        <v>766.72</v>
      </c>
      <c r="N96" s="328">
        <v>1877.45</v>
      </c>
      <c r="O96" s="329">
        <v>4055.95</v>
      </c>
      <c r="P96" s="379">
        <v>-7219.4</v>
      </c>
      <c r="Q96" s="339">
        <f t="shared" si="21"/>
        <v>758.92</v>
      </c>
    </row>
    <row r="97" s="250" customFormat="1" customHeight="1" spans="1:17">
      <c r="A97" s="262"/>
      <c r="B97" s="263"/>
      <c r="C97" s="264"/>
      <c r="D97" s="276" t="s">
        <v>1139</v>
      </c>
      <c r="E97" s="315">
        <v>-443</v>
      </c>
      <c r="F97" s="281"/>
      <c r="G97" s="366"/>
      <c r="H97" s="281"/>
      <c r="I97" s="281"/>
      <c r="J97" s="281"/>
      <c r="K97" s="365"/>
      <c r="L97" s="281"/>
      <c r="M97" s="281"/>
      <c r="N97" s="365"/>
      <c r="O97" s="380"/>
      <c r="P97" s="365"/>
      <c r="Q97" s="339">
        <f t="shared" si="21"/>
        <v>-443</v>
      </c>
    </row>
    <row r="98" s="250" customFormat="1" customHeight="1" spans="1:17">
      <c r="A98" s="262"/>
      <c r="B98" s="263"/>
      <c r="C98" s="264"/>
      <c r="D98" s="276" t="s">
        <v>1140</v>
      </c>
      <c r="E98" s="347"/>
      <c r="F98" s="281"/>
      <c r="G98" s="366"/>
      <c r="H98" s="284"/>
      <c r="I98" s="284"/>
      <c r="J98" s="284"/>
      <c r="K98" s="381"/>
      <c r="L98" s="284">
        <v>1203</v>
      </c>
      <c r="M98" s="284"/>
      <c r="N98" s="381">
        <v>745</v>
      </c>
      <c r="O98" s="382"/>
      <c r="P98" s="381"/>
      <c r="Q98" s="339">
        <f t="shared" si="21"/>
        <v>1948</v>
      </c>
    </row>
    <row r="99" s="250" customFormat="1" customHeight="1" spans="1:17">
      <c r="A99" s="262"/>
      <c r="B99" s="263"/>
      <c r="C99" s="264"/>
      <c r="D99" s="307" t="s">
        <v>1107</v>
      </c>
      <c r="E99" s="347"/>
      <c r="F99" s="281"/>
      <c r="G99" s="366"/>
      <c r="H99" s="284"/>
      <c r="I99" s="284"/>
      <c r="J99" s="284"/>
      <c r="K99" s="284"/>
      <c r="L99" s="284"/>
      <c r="M99" s="284"/>
      <c r="N99" s="284"/>
      <c r="O99" s="306"/>
      <c r="P99" s="284"/>
      <c r="Q99" s="339">
        <f t="shared" si="21"/>
        <v>0</v>
      </c>
    </row>
    <row r="100" s="250" customFormat="1" customHeight="1" spans="1:17">
      <c r="A100" s="262"/>
      <c r="B100" s="263"/>
      <c r="C100" s="264"/>
      <c r="D100" s="307" t="s">
        <v>1141</v>
      </c>
      <c r="E100" s="347"/>
      <c r="F100" s="281"/>
      <c r="G100" s="366"/>
      <c r="H100" s="284">
        <v>13</v>
      </c>
      <c r="I100" s="284">
        <v>21</v>
      </c>
      <c r="J100" s="284"/>
      <c r="K100" s="284"/>
      <c r="L100" s="284"/>
      <c r="M100" s="284"/>
      <c r="N100" s="284"/>
      <c r="O100" s="306"/>
      <c r="P100" s="284"/>
      <c r="Q100" s="339">
        <f t="shared" si="21"/>
        <v>34</v>
      </c>
    </row>
    <row r="101" s="250" customFormat="1" customHeight="1" spans="1:17">
      <c r="A101" s="262"/>
      <c r="B101" s="263"/>
      <c r="C101" s="264"/>
      <c r="D101" s="307" t="s">
        <v>1142</v>
      </c>
      <c r="E101" s="347"/>
      <c r="F101" s="281"/>
      <c r="G101" s="366"/>
      <c r="H101" s="284"/>
      <c r="I101" s="284">
        <v>-3920</v>
      </c>
      <c r="J101" s="284"/>
      <c r="K101" s="284"/>
      <c r="L101" s="284"/>
      <c r="M101" s="284"/>
      <c r="N101" s="284"/>
      <c r="O101" s="306"/>
      <c r="P101" s="284"/>
      <c r="Q101" s="339">
        <f t="shared" si="21"/>
        <v>-3920</v>
      </c>
    </row>
    <row r="102" s="250" customFormat="1" customHeight="1" spans="1:17">
      <c r="A102" s="262"/>
      <c r="B102" s="263"/>
      <c r="C102" s="264"/>
      <c r="D102" s="307" t="s">
        <v>1143</v>
      </c>
      <c r="E102" s="347"/>
      <c r="F102" s="281"/>
      <c r="G102" s="366">
        <v>2</v>
      </c>
      <c r="H102" s="284">
        <v>14</v>
      </c>
      <c r="I102" s="284">
        <v>2</v>
      </c>
      <c r="J102" s="284">
        <v>7</v>
      </c>
      <c r="K102" s="284"/>
      <c r="L102" s="284">
        <v>15</v>
      </c>
      <c r="M102" s="284"/>
      <c r="N102" s="284">
        <v>8</v>
      </c>
      <c r="O102" s="306"/>
      <c r="P102" s="284"/>
      <c r="Q102" s="339">
        <f t="shared" si="21"/>
        <v>48</v>
      </c>
    </row>
    <row r="103" s="250" customFormat="1" customHeight="1" spans="1:17">
      <c r="A103" s="262"/>
      <c r="B103" s="263"/>
      <c r="C103" s="264"/>
      <c r="D103" s="307" t="s">
        <v>1144</v>
      </c>
      <c r="E103" s="347"/>
      <c r="F103" s="281"/>
      <c r="G103" s="366"/>
      <c r="H103" s="284"/>
      <c r="I103" s="284"/>
      <c r="J103" s="284"/>
      <c r="K103" s="284"/>
      <c r="L103" s="284"/>
      <c r="M103" s="284"/>
      <c r="N103" s="284"/>
      <c r="O103" s="306"/>
      <c r="P103" s="284"/>
      <c r="Q103" s="339">
        <f t="shared" si="21"/>
        <v>0</v>
      </c>
    </row>
    <row r="104" s="250" customFormat="1" customHeight="1" spans="1:17">
      <c r="A104" s="262"/>
      <c r="B104" s="263"/>
      <c r="C104" s="264"/>
      <c r="D104" s="307" t="s">
        <v>1119</v>
      </c>
      <c r="E104" s="347"/>
      <c r="F104" s="281"/>
      <c r="G104" s="366">
        <v>-1900</v>
      </c>
      <c r="H104" s="284">
        <v>-9590</v>
      </c>
      <c r="I104" s="284">
        <v>-12680</v>
      </c>
      <c r="J104" s="284"/>
      <c r="K104" s="284">
        <v>-400</v>
      </c>
      <c r="L104" s="284"/>
      <c r="M104" s="284">
        <v>-800</v>
      </c>
      <c r="N104" s="284">
        <v>-2160</v>
      </c>
      <c r="O104" s="306">
        <v>-360</v>
      </c>
      <c r="P104" s="284"/>
      <c r="Q104" s="339">
        <f t="shared" si="21"/>
        <v>-27890</v>
      </c>
    </row>
    <row r="105" s="250" customFormat="1" customHeight="1" spans="1:17">
      <c r="A105" s="262"/>
      <c r="B105" s="263"/>
      <c r="C105" s="264"/>
      <c r="D105" s="307" t="s">
        <v>1127</v>
      </c>
      <c r="E105" s="347"/>
      <c r="F105" s="281"/>
      <c r="G105" s="366">
        <v>1840</v>
      </c>
      <c r="H105" s="284">
        <v>2814</v>
      </c>
      <c r="I105" s="284">
        <v>1680</v>
      </c>
      <c r="J105" s="284">
        <v>9750</v>
      </c>
      <c r="K105" s="284">
        <v>7500</v>
      </c>
      <c r="L105" s="284">
        <v>10930</v>
      </c>
      <c r="M105" s="284">
        <v>6180</v>
      </c>
      <c r="N105" s="284">
        <v>3720</v>
      </c>
      <c r="O105" s="306">
        <v>7890</v>
      </c>
      <c r="P105" s="284">
        <v>4080</v>
      </c>
      <c r="Q105" s="339">
        <f t="shared" si="21"/>
        <v>56384</v>
      </c>
    </row>
    <row r="106" s="250" customFormat="1" customHeight="1" spans="1:17">
      <c r="A106" s="262"/>
      <c r="B106" s="263"/>
      <c r="C106" s="264"/>
      <c r="D106" s="307" t="s">
        <v>1118</v>
      </c>
      <c r="E106" s="347"/>
      <c r="F106" s="281"/>
      <c r="G106" s="366"/>
      <c r="H106" s="284"/>
      <c r="I106" s="284"/>
      <c r="J106" s="284"/>
      <c r="K106" s="284"/>
      <c r="L106" s="284"/>
      <c r="M106" s="284"/>
      <c r="N106" s="284">
        <v>-572</v>
      </c>
      <c r="O106" s="306">
        <v>-236</v>
      </c>
      <c r="P106" s="284"/>
      <c r="Q106" s="339">
        <f t="shared" si="21"/>
        <v>-808</v>
      </c>
    </row>
    <row r="107" s="250" customFormat="1" customHeight="1" spans="1:17">
      <c r="A107" s="262"/>
      <c r="B107" s="263"/>
      <c r="C107" s="264"/>
      <c r="D107" s="307" t="s">
        <v>1145</v>
      </c>
      <c r="E107" s="347"/>
      <c r="F107" s="281"/>
      <c r="G107" s="366"/>
      <c r="H107" s="284"/>
      <c r="I107" s="284">
        <v>-29</v>
      </c>
      <c r="J107" s="284"/>
      <c r="K107" s="284"/>
      <c r="L107" s="284"/>
      <c r="M107" s="284"/>
      <c r="N107" s="284"/>
      <c r="O107" s="306"/>
      <c r="P107" s="284"/>
      <c r="Q107" s="339">
        <f t="shared" si="21"/>
        <v>-29</v>
      </c>
    </row>
    <row r="108" s="250" customFormat="1" customHeight="1" spans="1:17">
      <c r="A108" s="262"/>
      <c r="B108" s="263"/>
      <c r="C108" s="264"/>
      <c r="D108" s="307" t="s">
        <v>1125</v>
      </c>
      <c r="E108" s="347"/>
      <c r="F108" s="284"/>
      <c r="G108" s="367"/>
      <c r="H108" s="284"/>
      <c r="I108" s="284"/>
      <c r="J108" s="284"/>
      <c r="K108" s="284"/>
      <c r="L108" s="284"/>
      <c r="M108" s="284"/>
      <c r="N108" s="284"/>
      <c r="O108" s="306"/>
      <c r="P108" s="284"/>
      <c r="Q108" s="339">
        <f t="shared" si="21"/>
        <v>0</v>
      </c>
    </row>
    <row r="109" s="251" customFormat="1" customHeight="1" spans="1:17">
      <c r="A109" s="286"/>
      <c r="B109" s="287"/>
      <c r="C109" s="288"/>
      <c r="D109" s="368" t="s">
        <v>1113</v>
      </c>
      <c r="E109" s="309">
        <f t="shared" ref="E109:Q109" si="23">SUM(E95:E108)</f>
        <v>-467.1</v>
      </c>
      <c r="F109" s="309">
        <f t="shared" si="23"/>
        <v>8</v>
      </c>
      <c r="G109" s="309">
        <f t="shared" si="23"/>
        <v>-58</v>
      </c>
      <c r="H109" s="309">
        <f t="shared" si="23"/>
        <v>-6749</v>
      </c>
      <c r="I109" s="309">
        <f t="shared" si="23"/>
        <v>-14929</v>
      </c>
      <c r="J109" s="309">
        <f t="shared" si="23"/>
        <v>9808.82</v>
      </c>
      <c r="K109" s="309">
        <f t="shared" si="23"/>
        <v>7791.36</v>
      </c>
      <c r="L109" s="309">
        <f t="shared" si="23"/>
        <v>12614.01</v>
      </c>
      <c r="M109" s="309">
        <f t="shared" si="23"/>
        <v>6146.72</v>
      </c>
      <c r="N109" s="309">
        <f t="shared" si="23"/>
        <v>3598.97</v>
      </c>
      <c r="O109" s="309">
        <f t="shared" si="23"/>
        <v>11312.3</v>
      </c>
      <c r="P109" s="309">
        <f t="shared" si="23"/>
        <v>-3139.4</v>
      </c>
      <c r="Q109" s="342">
        <f t="shared" si="23"/>
        <v>25937.68</v>
      </c>
    </row>
    <row r="110" s="251" customFormat="1" ht="4.5" customHeight="1" spans="1:17">
      <c r="A110" s="262"/>
      <c r="B110" s="263"/>
      <c r="C110" s="264"/>
      <c r="D110" s="369"/>
      <c r="E110" s="323"/>
      <c r="F110" s="293"/>
      <c r="G110" s="293"/>
      <c r="H110" s="293"/>
      <c r="I110" s="293"/>
      <c r="J110" s="293"/>
      <c r="K110" s="293"/>
      <c r="L110" s="293"/>
      <c r="M110" s="293"/>
      <c r="N110" s="293"/>
      <c r="O110" s="293"/>
      <c r="P110" s="321"/>
      <c r="Q110" s="343"/>
    </row>
    <row r="111" s="250" customFormat="1" customHeight="1" spans="1:17">
      <c r="A111" s="294">
        <v>6</v>
      </c>
      <c r="B111" s="310" t="s">
        <v>1146</v>
      </c>
      <c r="C111" s="296" t="s">
        <v>1094</v>
      </c>
      <c r="D111" s="358" t="s">
        <v>1095</v>
      </c>
      <c r="E111" s="325">
        <v>-1593</v>
      </c>
      <c r="F111" s="298">
        <v>-6393</v>
      </c>
      <c r="G111" s="298">
        <v>-7587</v>
      </c>
      <c r="H111" s="298">
        <v>-7496</v>
      </c>
      <c r="I111" s="298">
        <v>-1959</v>
      </c>
      <c r="J111" s="298">
        <v>-1989</v>
      </c>
      <c r="K111" s="298">
        <v>-11082</v>
      </c>
      <c r="L111" s="298">
        <v>-11879</v>
      </c>
      <c r="M111" s="298">
        <v>-14098</v>
      </c>
      <c r="N111" s="298">
        <v>-5198</v>
      </c>
      <c r="O111" s="298">
        <v>-19424</v>
      </c>
      <c r="P111" s="326">
        <v>-13102</v>
      </c>
      <c r="Q111" s="344">
        <f>SUM(E111:P111)</f>
        <v>-101800</v>
      </c>
    </row>
    <row r="112" s="250" customFormat="1" customHeight="1" spans="1:17">
      <c r="A112" s="262"/>
      <c r="B112" s="263"/>
      <c r="C112" s="264"/>
      <c r="D112" s="370" t="s">
        <v>1096</v>
      </c>
      <c r="E112" s="351">
        <v>-16313</v>
      </c>
      <c r="F112" s="267">
        <v>-10819</v>
      </c>
      <c r="G112" s="267">
        <v>-14252</v>
      </c>
      <c r="H112" s="267">
        <v>-19977</v>
      </c>
      <c r="I112" s="267">
        <v>-8677</v>
      </c>
      <c r="J112" s="267">
        <v>-9828</v>
      </c>
      <c r="K112" s="267">
        <v>-9929</v>
      </c>
      <c r="L112" s="267">
        <v>-10080</v>
      </c>
      <c r="M112" s="267">
        <v>-8101</v>
      </c>
      <c r="N112" s="267">
        <v>-14399</v>
      </c>
      <c r="O112" s="267">
        <v>-12616</v>
      </c>
      <c r="P112" s="318">
        <v>-11941</v>
      </c>
      <c r="Q112" s="339">
        <f>SUM(E112:P112)</f>
        <v>-146932</v>
      </c>
    </row>
    <row r="113" s="250" customFormat="1" customHeight="1" spans="1:17">
      <c r="A113" s="262"/>
      <c r="B113" s="263"/>
      <c r="C113" s="264"/>
      <c r="D113" s="370" t="s">
        <v>1097</v>
      </c>
      <c r="E113" s="351">
        <v>0</v>
      </c>
      <c r="F113" s="267">
        <v>0</v>
      </c>
      <c r="G113" s="267">
        <v>0</v>
      </c>
      <c r="H113" s="267">
        <v>-329</v>
      </c>
      <c r="I113" s="267">
        <v>-1189</v>
      </c>
      <c r="J113" s="267">
        <v>-1640</v>
      </c>
      <c r="K113" s="267">
        <v>-4058</v>
      </c>
      <c r="L113" s="267">
        <v>-2235</v>
      </c>
      <c r="M113" s="267">
        <v>-4493</v>
      </c>
      <c r="N113" s="267">
        <v>-8310</v>
      </c>
      <c r="O113" s="267">
        <v>-3553</v>
      </c>
      <c r="P113" s="318">
        <v>-1327</v>
      </c>
      <c r="Q113" s="339">
        <f>SUM(E113:P113)</f>
        <v>-27134</v>
      </c>
    </row>
    <row r="114" s="250" customFormat="1" customHeight="1" spans="1:17">
      <c r="A114" s="262"/>
      <c r="B114" s="263"/>
      <c r="C114" s="264"/>
      <c r="D114" s="273" t="s">
        <v>1098</v>
      </c>
      <c r="E114" s="272">
        <f t="shared" ref="E114:Q114" si="24">SUM(E111:E113)</f>
        <v>-17906</v>
      </c>
      <c r="F114" s="272">
        <f t="shared" si="24"/>
        <v>-17212</v>
      </c>
      <c r="G114" s="272">
        <f t="shared" si="24"/>
        <v>-21839</v>
      </c>
      <c r="H114" s="272">
        <f t="shared" si="24"/>
        <v>-27802</v>
      </c>
      <c r="I114" s="272">
        <f t="shared" si="24"/>
        <v>-11825</v>
      </c>
      <c r="J114" s="272">
        <f t="shared" si="24"/>
        <v>-13457</v>
      </c>
      <c r="K114" s="272">
        <f t="shared" si="24"/>
        <v>-25069</v>
      </c>
      <c r="L114" s="272">
        <f t="shared" si="24"/>
        <v>-24194</v>
      </c>
      <c r="M114" s="272">
        <f t="shared" si="24"/>
        <v>-26692</v>
      </c>
      <c r="N114" s="272">
        <f t="shared" si="24"/>
        <v>-27907</v>
      </c>
      <c r="O114" s="272">
        <f t="shared" si="24"/>
        <v>-35593</v>
      </c>
      <c r="P114" s="327">
        <f t="shared" si="24"/>
        <v>-26370</v>
      </c>
      <c r="Q114" s="340">
        <f t="shared" si="24"/>
        <v>-275866</v>
      </c>
    </row>
    <row r="115" s="250" customFormat="1" customHeight="1" spans="1:17">
      <c r="A115" s="262"/>
      <c r="B115" s="263"/>
      <c r="C115" s="264"/>
      <c r="D115" s="370" t="s">
        <v>1099</v>
      </c>
      <c r="E115" s="351">
        <v>3137</v>
      </c>
      <c r="F115" s="267">
        <v>1671</v>
      </c>
      <c r="G115" s="267">
        <v>2526</v>
      </c>
      <c r="H115" s="267">
        <v>1640</v>
      </c>
      <c r="I115" s="267">
        <v>3211</v>
      </c>
      <c r="J115" s="267">
        <v>2696</v>
      </c>
      <c r="K115" s="269">
        <v>1455</v>
      </c>
      <c r="L115" s="267">
        <v>568</v>
      </c>
      <c r="M115" s="267">
        <v>90</v>
      </c>
      <c r="N115" s="267">
        <v>1876</v>
      </c>
      <c r="O115" s="267">
        <v>0</v>
      </c>
      <c r="P115" s="318">
        <v>1995</v>
      </c>
      <c r="Q115" s="339">
        <f>SUM(E115:P115)</f>
        <v>20865</v>
      </c>
    </row>
    <row r="116" s="250" customFormat="1" customHeight="1" spans="1:17">
      <c r="A116" s="262"/>
      <c r="B116" s="263"/>
      <c r="C116" s="264"/>
      <c r="D116" s="370" t="s">
        <v>1100</v>
      </c>
      <c r="E116" s="351">
        <v>1214</v>
      </c>
      <c r="F116" s="267">
        <v>5609</v>
      </c>
      <c r="G116" s="267">
        <v>4562</v>
      </c>
      <c r="H116" s="267">
        <v>5974</v>
      </c>
      <c r="I116" s="267">
        <v>477</v>
      </c>
      <c r="J116" s="267">
        <v>114</v>
      </c>
      <c r="K116" s="269">
        <v>402</v>
      </c>
      <c r="L116" s="267">
        <v>300</v>
      </c>
      <c r="M116" s="267">
        <v>84</v>
      </c>
      <c r="N116" s="267">
        <v>177</v>
      </c>
      <c r="O116" s="267">
        <v>81</v>
      </c>
      <c r="P116" s="318">
        <v>72</v>
      </c>
      <c r="Q116" s="339">
        <f>SUM(E116:P116)</f>
        <v>19066</v>
      </c>
    </row>
    <row r="117" s="250" customFormat="1" customHeight="1" spans="1:17">
      <c r="A117" s="262"/>
      <c r="B117" s="263"/>
      <c r="C117" s="264"/>
      <c r="D117" s="370" t="s">
        <v>1101</v>
      </c>
      <c r="E117" s="351">
        <v>20</v>
      </c>
      <c r="F117" s="267">
        <v>62</v>
      </c>
      <c r="G117" s="267">
        <v>2086</v>
      </c>
      <c r="H117" s="267">
        <v>3015</v>
      </c>
      <c r="I117" s="267">
        <v>2552</v>
      </c>
      <c r="J117" s="267">
        <v>353</v>
      </c>
      <c r="K117" s="269">
        <v>1186</v>
      </c>
      <c r="L117" s="267">
        <v>932</v>
      </c>
      <c r="M117" s="267">
        <v>28</v>
      </c>
      <c r="N117" s="267">
        <v>394</v>
      </c>
      <c r="O117" s="267">
        <v>136</v>
      </c>
      <c r="P117" s="318">
        <v>210</v>
      </c>
      <c r="Q117" s="339">
        <f>SUM(E117:P117)</f>
        <v>10974</v>
      </c>
    </row>
    <row r="118" s="250" customFormat="1" customHeight="1" spans="1:17">
      <c r="A118" s="262"/>
      <c r="B118" s="263"/>
      <c r="C118" s="264"/>
      <c r="D118" s="273" t="s">
        <v>1102</v>
      </c>
      <c r="E118" s="272">
        <f t="shared" ref="E118:Q118" si="25">SUM(E115:E117)</f>
        <v>4371</v>
      </c>
      <c r="F118" s="272">
        <f t="shared" si="25"/>
        <v>7342</v>
      </c>
      <c r="G118" s="272">
        <f t="shared" si="25"/>
        <v>9174</v>
      </c>
      <c r="H118" s="272">
        <f t="shared" si="25"/>
        <v>10629</v>
      </c>
      <c r="I118" s="272">
        <f t="shared" si="25"/>
        <v>6240</v>
      </c>
      <c r="J118" s="272">
        <f t="shared" si="25"/>
        <v>3163</v>
      </c>
      <c r="K118" s="272">
        <f t="shared" si="25"/>
        <v>3043</v>
      </c>
      <c r="L118" s="272">
        <f t="shared" si="25"/>
        <v>1800</v>
      </c>
      <c r="M118" s="272">
        <f t="shared" si="25"/>
        <v>202</v>
      </c>
      <c r="N118" s="272">
        <f t="shared" si="25"/>
        <v>2447</v>
      </c>
      <c r="O118" s="272">
        <f t="shared" si="25"/>
        <v>217</v>
      </c>
      <c r="P118" s="327">
        <f t="shared" si="25"/>
        <v>2277</v>
      </c>
      <c r="Q118" s="340">
        <f t="shared" si="25"/>
        <v>50905</v>
      </c>
    </row>
    <row r="119" s="250" customFormat="1" customHeight="1" spans="1:17">
      <c r="A119" s="262"/>
      <c r="B119" s="263"/>
      <c r="C119" s="275" t="s">
        <v>1103</v>
      </c>
      <c r="D119" s="276" t="s">
        <v>1103</v>
      </c>
      <c r="E119" s="353"/>
      <c r="F119" s="278"/>
      <c r="G119" s="328">
        <v>292</v>
      </c>
      <c r="H119" s="278">
        <v>521.1</v>
      </c>
      <c r="I119" s="278">
        <v>440.5</v>
      </c>
      <c r="J119" s="328">
        <v>178.2</v>
      </c>
      <c r="K119" s="328">
        <v>40.6</v>
      </c>
      <c r="L119" s="328">
        <v>71.2</v>
      </c>
      <c r="M119" s="328">
        <v>47.9</v>
      </c>
      <c r="N119" s="328">
        <v>59.9</v>
      </c>
      <c r="O119" s="333"/>
      <c r="P119" s="379">
        <v>141.2</v>
      </c>
      <c r="Q119" s="339">
        <f t="shared" ref="Q119:Q129" si="26">SUM(E119:P119)</f>
        <v>1792.6</v>
      </c>
    </row>
    <row r="120" s="250" customFormat="1" customHeight="1" spans="1:17">
      <c r="A120" s="262"/>
      <c r="B120" s="263"/>
      <c r="C120" s="264"/>
      <c r="D120" s="273" t="s">
        <v>1105</v>
      </c>
      <c r="E120" s="274"/>
      <c r="F120" s="272"/>
      <c r="G120" s="272">
        <v>292</v>
      </c>
      <c r="H120" s="272">
        <v>521.1</v>
      </c>
      <c r="I120" s="272">
        <v>440.5</v>
      </c>
      <c r="J120" s="272">
        <v>178.2</v>
      </c>
      <c r="K120" s="272">
        <v>40.6</v>
      </c>
      <c r="L120" s="272">
        <v>71.2</v>
      </c>
      <c r="M120" s="272">
        <v>47.9</v>
      </c>
      <c r="N120" s="272">
        <v>59.9</v>
      </c>
      <c r="O120" s="272"/>
      <c r="P120" s="327">
        <v>141.2</v>
      </c>
      <c r="Q120" s="340">
        <f t="shared" si="26"/>
        <v>1792.6</v>
      </c>
    </row>
    <row r="121" s="250" customFormat="1" customHeight="1" spans="1:17">
      <c r="A121" s="262"/>
      <c r="B121" s="263"/>
      <c r="C121" s="275" t="s">
        <v>1106</v>
      </c>
      <c r="D121" s="276" t="s">
        <v>1147</v>
      </c>
      <c r="E121" s="353">
        <v>13535</v>
      </c>
      <c r="F121" s="278">
        <v>9870</v>
      </c>
      <c r="G121" s="278">
        <v>12957</v>
      </c>
      <c r="H121" s="278">
        <v>15234.1</v>
      </c>
      <c r="I121" s="278">
        <v>9925.5</v>
      </c>
      <c r="J121" s="278">
        <v>8942.2</v>
      </c>
      <c r="K121" s="328">
        <v>11163.6</v>
      </c>
      <c r="L121" s="328">
        <v>12029.36</v>
      </c>
      <c r="M121" s="334">
        <v>14168.82</v>
      </c>
      <c r="N121" s="278">
        <v>17531.85</v>
      </c>
      <c r="O121" s="312">
        <v>13790.58</v>
      </c>
      <c r="P121" s="320">
        <v>14649.94</v>
      </c>
      <c r="Q121" s="339">
        <f t="shared" si="26"/>
        <v>153797.95</v>
      </c>
    </row>
    <row r="122" s="250" customFormat="1" customHeight="1" spans="1:17">
      <c r="A122" s="262"/>
      <c r="B122" s="263"/>
      <c r="C122" s="264"/>
      <c r="D122" s="276" t="s">
        <v>1119</v>
      </c>
      <c r="E122" s="353"/>
      <c r="F122" s="365"/>
      <c r="G122" s="328"/>
      <c r="H122" s="281">
        <v>-1950</v>
      </c>
      <c r="I122" s="281">
        <v>-3900</v>
      </c>
      <c r="J122" s="328"/>
      <c r="K122" s="328"/>
      <c r="L122" s="328"/>
      <c r="M122" s="328">
        <v>-60</v>
      </c>
      <c r="N122" s="328"/>
      <c r="O122" s="333">
        <v>-600</v>
      </c>
      <c r="P122" s="379"/>
      <c r="Q122" s="339">
        <f t="shared" si="26"/>
        <v>-6510</v>
      </c>
    </row>
    <row r="123" s="250" customFormat="1" customHeight="1" spans="1:17">
      <c r="A123" s="262"/>
      <c r="B123" s="263"/>
      <c r="C123" s="264"/>
      <c r="D123" s="276" t="s">
        <v>1127</v>
      </c>
      <c r="E123" s="353"/>
      <c r="F123" s="365"/>
      <c r="G123" s="328"/>
      <c r="H123" s="281">
        <v>4410</v>
      </c>
      <c r="I123" s="281"/>
      <c r="J123" s="328">
        <v>1530</v>
      </c>
      <c r="K123" s="328">
        <v>10440</v>
      </c>
      <c r="L123" s="328">
        <v>9620</v>
      </c>
      <c r="M123" s="328">
        <v>8520</v>
      </c>
      <c r="N123" s="328">
        <v>4960</v>
      </c>
      <c r="O123" s="333">
        <v>27690</v>
      </c>
      <c r="P123" s="379">
        <v>1440</v>
      </c>
      <c r="Q123" s="339">
        <f t="shared" si="26"/>
        <v>68610</v>
      </c>
    </row>
    <row r="124" s="250" customFormat="1" customHeight="1" spans="1:17">
      <c r="A124" s="262"/>
      <c r="B124" s="263"/>
      <c r="C124" s="264"/>
      <c r="D124" s="276" t="s">
        <v>1109</v>
      </c>
      <c r="E124" s="353"/>
      <c r="F124" s="365"/>
      <c r="G124" s="328"/>
      <c r="H124" s="281">
        <v>-1</v>
      </c>
      <c r="I124" s="281"/>
      <c r="J124" s="328"/>
      <c r="K124" s="328"/>
      <c r="L124" s="329">
        <v>-276.16</v>
      </c>
      <c r="M124" s="328"/>
      <c r="N124" s="328">
        <v>-418</v>
      </c>
      <c r="O124" s="333">
        <v>-8231.58</v>
      </c>
      <c r="P124" s="379">
        <v>-1798.74</v>
      </c>
      <c r="Q124" s="339">
        <f t="shared" si="26"/>
        <v>-10725.48</v>
      </c>
    </row>
    <row r="125" s="250" customFormat="1" customHeight="1" spans="1:17">
      <c r="A125" s="262"/>
      <c r="B125" s="263"/>
      <c r="C125" s="264"/>
      <c r="D125" s="276" t="s">
        <v>1110</v>
      </c>
      <c r="E125" s="353"/>
      <c r="F125" s="365"/>
      <c r="G125" s="328"/>
      <c r="H125" s="281">
        <v>1</v>
      </c>
      <c r="I125" s="281"/>
      <c r="J125" s="328"/>
      <c r="K125" s="328">
        <v>463</v>
      </c>
      <c r="L125" s="329">
        <v>1092</v>
      </c>
      <c r="M125" s="329">
        <v>3909.08</v>
      </c>
      <c r="N125" s="328">
        <v>3446.05</v>
      </c>
      <c r="O125" s="333">
        <v>2727</v>
      </c>
      <c r="P125" s="379">
        <v>9943</v>
      </c>
      <c r="Q125" s="339">
        <f t="shared" si="26"/>
        <v>21581.13</v>
      </c>
    </row>
    <row r="126" s="250" customFormat="1" customHeight="1" spans="1:17">
      <c r="A126" s="262"/>
      <c r="B126" s="263"/>
      <c r="C126" s="264"/>
      <c r="D126" s="276" t="s">
        <v>1148</v>
      </c>
      <c r="E126" s="353"/>
      <c r="F126" s="365"/>
      <c r="G126" s="328"/>
      <c r="H126" s="281"/>
      <c r="I126" s="281"/>
      <c r="J126" s="328"/>
      <c r="K126" s="328"/>
      <c r="L126" s="328"/>
      <c r="M126" s="328"/>
      <c r="N126" s="328"/>
      <c r="O126" s="333"/>
      <c r="P126" s="379"/>
      <c r="Q126" s="339">
        <f t="shared" si="26"/>
        <v>0</v>
      </c>
    </row>
    <row r="127" s="250" customFormat="1" customHeight="1" spans="1:17">
      <c r="A127" s="262"/>
      <c r="B127" s="263"/>
      <c r="C127" s="264"/>
      <c r="D127" s="276" t="s">
        <v>1111</v>
      </c>
      <c r="E127" s="353"/>
      <c r="F127" s="365"/>
      <c r="G127" s="328"/>
      <c r="H127" s="281"/>
      <c r="I127" s="281"/>
      <c r="J127" s="328"/>
      <c r="K127" s="328"/>
      <c r="L127" s="328"/>
      <c r="M127" s="328"/>
      <c r="N127" s="328"/>
      <c r="O127" s="333"/>
      <c r="P127" s="379"/>
      <c r="Q127" s="339">
        <f t="shared" si="26"/>
        <v>0</v>
      </c>
    </row>
    <row r="128" s="250" customFormat="1" customHeight="1" spans="1:17">
      <c r="A128" s="262"/>
      <c r="B128" s="263"/>
      <c r="C128" s="264"/>
      <c r="D128" s="276" t="s">
        <v>1139</v>
      </c>
      <c r="E128" s="353"/>
      <c r="F128" s="281"/>
      <c r="G128" s="328"/>
      <c r="H128" s="281"/>
      <c r="I128" s="281"/>
      <c r="J128" s="328"/>
      <c r="K128" s="328"/>
      <c r="L128" s="328"/>
      <c r="M128" s="383"/>
      <c r="N128" s="328"/>
      <c r="O128" s="333"/>
      <c r="P128" s="379"/>
      <c r="Q128" s="339">
        <f t="shared" si="26"/>
        <v>0</v>
      </c>
    </row>
    <row r="129" s="250" customFormat="1" customHeight="1" spans="1:17">
      <c r="A129" s="262"/>
      <c r="B129" s="263"/>
      <c r="C129" s="264"/>
      <c r="D129" s="307" t="s">
        <v>1140</v>
      </c>
      <c r="E129" s="347"/>
      <c r="F129" s="284"/>
      <c r="G129" s="367"/>
      <c r="H129" s="284"/>
      <c r="I129" s="284"/>
      <c r="J129" s="284"/>
      <c r="K129" s="381"/>
      <c r="L129" s="284"/>
      <c r="M129" s="381"/>
      <c r="N129" s="381"/>
      <c r="O129" s="382"/>
      <c r="P129" s="402"/>
      <c r="Q129" s="339">
        <f t="shared" si="26"/>
        <v>0</v>
      </c>
    </row>
    <row r="130" s="251" customFormat="1" customHeight="1" spans="1:17">
      <c r="A130" s="286"/>
      <c r="B130" s="287"/>
      <c r="C130" s="288"/>
      <c r="D130" s="368" t="s">
        <v>1113</v>
      </c>
      <c r="E130" s="356">
        <f>SUM(E119:E129)</f>
        <v>13535</v>
      </c>
      <c r="F130" s="356">
        <f t="shared" ref="F130:P130" si="27">SUM(F119:F129)</f>
        <v>9870</v>
      </c>
      <c r="G130" s="356">
        <f t="shared" si="27"/>
        <v>13541</v>
      </c>
      <c r="H130" s="356">
        <f t="shared" si="27"/>
        <v>18736.3</v>
      </c>
      <c r="I130" s="356">
        <f t="shared" si="27"/>
        <v>6906.5</v>
      </c>
      <c r="J130" s="356">
        <f t="shared" si="27"/>
        <v>10828.6</v>
      </c>
      <c r="K130" s="356">
        <f t="shared" si="27"/>
        <v>22147.8</v>
      </c>
      <c r="L130" s="356">
        <f t="shared" si="27"/>
        <v>22607.6</v>
      </c>
      <c r="M130" s="356">
        <f t="shared" si="27"/>
        <v>26633.7</v>
      </c>
      <c r="N130" s="356">
        <f t="shared" si="27"/>
        <v>25639.7</v>
      </c>
      <c r="O130" s="356">
        <f t="shared" si="27"/>
        <v>35376</v>
      </c>
      <c r="P130" s="356">
        <f t="shared" si="27"/>
        <v>24516.6</v>
      </c>
      <c r="Q130" s="342">
        <f>SUM(Q121:Q129)</f>
        <v>226753.6</v>
      </c>
    </row>
    <row r="131" s="251" customFormat="1" ht="4.5" customHeight="1" spans="1:17">
      <c r="A131" s="262"/>
      <c r="B131" s="263"/>
      <c r="C131" s="264"/>
      <c r="D131" s="385"/>
      <c r="E131" s="323"/>
      <c r="F131" s="293"/>
      <c r="G131" s="293"/>
      <c r="H131" s="293"/>
      <c r="I131" s="293"/>
      <c r="J131" s="293"/>
      <c r="K131" s="321"/>
      <c r="L131" s="373"/>
      <c r="M131" s="323"/>
      <c r="N131" s="293"/>
      <c r="O131" s="293"/>
      <c r="P131" s="321"/>
      <c r="Q131" s="343"/>
    </row>
    <row r="132" s="250" customFormat="1" customHeight="1" spans="1:17">
      <c r="A132" s="294">
        <v>7</v>
      </c>
      <c r="B132" s="296" t="s">
        <v>1149</v>
      </c>
      <c r="C132" s="296" t="s">
        <v>1094</v>
      </c>
      <c r="D132" s="358" t="s">
        <v>1095</v>
      </c>
      <c r="E132" s="325">
        <v>-13364</v>
      </c>
      <c r="F132" s="298">
        <v>-7575</v>
      </c>
      <c r="G132" s="298">
        <v>-11398</v>
      </c>
      <c r="H132" s="298">
        <v>-20836</v>
      </c>
      <c r="I132" s="298">
        <v>-8809</v>
      </c>
      <c r="J132" s="298">
        <v>-11354</v>
      </c>
      <c r="K132" s="298">
        <v>-16866</v>
      </c>
      <c r="L132" s="298">
        <v>-15861</v>
      </c>
      <c r="M132" s="298">
        <v>-14716</v>
      </c>
      <c r="N132" s="298">
        <v>-10867</v>
      </c>
      <c r="O132" s="298">
        <v>-14517</v>
      </c>
      <c r="P132" s="326">
        <v>-10269</v>
      </c>
      <c r="Q132" s="344">
        <f>SUM(E132:P132)</f>
        <v>-156432</v>
      </c>
    </row>
    <row r="133" s="250" customFormat="1" customHeight="1" spans="1:17">
      <c r="A133" s="262"/>
      <c r="B133" s="264"/>
      <c r="C133" s="264"/>
      <c r="D133" s="370" t="s">
        <v>1096</v>
      </c>
      <c r="E133" s="351">
        <v>-2347</v>
      </c>
      <c r="F133" s="267">
        <v>0</v>
      </c>
      <c r="G133" s="267">
        <v>-1216</v>
      </c>
      <c r="H133" s="267">
        <v>-3962</v>
      </c>
      <c r="I133" s="267">
        <v>0</v>
      </c>
      <c r="J133" s="267">
        <v>0</v>
      </c>
      <c r="K133" s="267">
        <v>0</v>
      </c>
      <c r="L133" s="267">
        <v>-12</v>
      </c>
      <c r="M133" s="267">
        <v>0</v>
      </c>
      <c r="N133" s="267">
        <v>0</v>
      </c>
      <c r="O133" s="267">
        <v>0</v>
      </c>
      <c r="P133" s="318">
        <v>0</v>
      </c>
      <c r="Q133" s="339">
        <f>SUM(E133:P133)</f>
        <v>-7537</v>
      </c>
    </row>
    <row r="134" s="250" customFormat="1" customHeight="1" spans="1:17">
      <c r="A134" s="262"/>
      <c r="B134" s="264"/>
      <c r="C134" s="264"/>
      <c r="D134" s="370" t="s">
        <v>1097</v>
      </c>
      <c r="E134" s="351">
        <v>-23247</v>
      </c>
      <c r="F134" s="267">
        <v>-16378</v>
      </c>
      <c r="G134" s="267">
        <v>-28336</v>
      </c>
      <c r="H134" s="267">
        <v>-11381</v>
      </c>
      <c r="I134" s="267">
        <v>-8056</v>
      </c>
      <c r="J134" s="267">
        <v>-17745</v>
      </c>
      <c r="K134" s="267">
        <v>-18688</v>
      </c>
      <c r="L134" s="267">
        <v>-15062</v>
      </c>
      <c r="M134" s="267">
        <v>-15422</v>
      </c>
      <c r="N134" s="267">
        <v>-20411</v>
      </c>
      <c r="O134" s="267">
        <v>-14168</v>
      </c>
      <c r="P134" s="318">
        <v>-13680</v>
      </c>
      <c r="Q134" s="339">
        <f>SUM(E134:P134)</f>
        <v>-202574</v>
      </c>
    </row>
    <row r="135" s="250" customFormat="1" customHeight="1" spans="1:17">
      <c r="A135" s="262"/>
      <c r="B135" s="264"/>
      <c r="C135" s="264"/>
      <c r="D135" s="273" t="s">
        <v>1098</v>
      </c>
      <c r="E135" s="274">
        <f>SUM(E132:E134)</f>
        <v>-38958</v>
      </c>
      <c r="F135" s="272">
        <f t="shared" ref="F135:Q135" si="28">SUM(F132:F134)</f>
        <v>-23953</v>
      </c>
      <c r="G135" s="272">
        <f t="shared" si="28"/>
        <v>-40950</v>
      </c>
      <c r="H135" s="272">
        <f t="shared" si="28"/>
        <v>-36179</v>
      </c>
      <c r="I135" s="272">
        <f t="shared" si="28"/>
        <v>-16865</v>
      </c>
      <c r="J135" s="272">
        <f t="shared" si="28"/>
        <v>-29099</v>
      </c>
      <c r="K135" s="272">
        <f t="shared" si="28"/>
        <v>-35554</v>
      </c>
      <c r="L135" s="272">
        <f t="shared" si="28"/>
        <v>-30935</v>
      </c>
      <c r="M135" s="272">
        <f t="shared" si="28"/>
        <v>-30138</v>
      </c>
      <c r="N135" s="272">
        <f t="shared" si="28"/>
        <v>-31278</v>
      </c>
      <c r="O135" s="272">
        <f t="shared" si="28"/>
        <v>-28685</v>
      </c>
      <c r="P135" s="327">
        <f t="shared" si="28"/>
        <v>-23949</v>
      </c>
      <c r="Q135" s="340">
        <f t="shared" si="28"/>
        <v>-366543</v>
      </c>
    </row>
    <row r="136" s="250" customFormat="1" customHeight="1" spans="1:17">
      <c r="A136" s="262"/>
      <c r="B136" s="264"/>
      <c r="C136" s="264"/>
      <c r="D136" s="370" t="s">
        <v>1099</v>
      </c>
      <c r="E136" s="351">
        <v>13838</v>
      </c>
      <c r="F136" s="267">
        <v>15639</v>
      </c>
      <c r="G136" s="267">
        <v>24483</v>
      </c>
      <c r="H136" s="267">
        <v>12479</v>
      </c>
      <c r="I136" s="267">
        <v>15020</v>
      </c>
      <c r="J136" s="267">
        <v>13022</v>
      </c>
      <c r="K136" s="269">
        <v>15742</v>
      </c>
      <c r="L136" s="267">
        <v>7855</v>
      </c>
      <c r="M136" s="267">
        <v>9591</v>
      </c>
      <c r="N136" s="267">
        <v>18214</v>
      </c>
      <c r="O136" s="267">
        <v>7236</v>
      </c>
      <c r="P136" s="318">
        <v>13320</v>
      </c>
      <c r="Q136" s="339">
        <f>SUM(E136:P136)</f>
        <v>166439</v>
      </c>
    </row>
    <row r="137" s="250" customFormat="1" customHeight="1" spans="1:17">
      <c r="A137" s="262"/>
      <c r="B137" s="264"/>
      <c r="C137" s="264"/>
      <c r="D137" s="370" t="s">
        <v>1100</v>
      </c>
      <c r="E137" s="351">
        <v>19610</v>
      </c>
      <c r="F137" s="267">
        <v>333</v>
      </c>
      <c r="G137" s="267">
        <v>4060</v>
      </c>
      <c r="H137" s="267">
        <v>160</v>
      </c>
      <c r="I137" s="267">
        <v>0</v>
      </c>
      <c r="J137" s="267">
        <v>0</v>
      </c>
      <c r="K137" s="269">
        <v>0</v>
      </c>
      <c r="L137" s="267">
        <v>0</v>
      </c>
      <c r="M137" s="267">
        <v>0</v>
      </c>
      <c r="N137" s="267">
        <v>0</v>
      </c>
      <c r="O137" s="267">
        <v>0</v>
      </c>
      <c r="P137" s="318">
        <v>0</v>
      </c>
      <c r="Q137" s="339">
        <f>SUM(E137:P137)</f>
        <v>24163</v>
      </c>
    </row>
    <row r="138" s="250" customFormat="1" customHeight="1" spans="1:17">
      <c r="A138" s="262"/>
      <c r="B138" s="264"/>
      <c r="C138" s="264"/>
      <c r="D138" s="370" t="s">
        <v>1101</v>
      </c>
      <c r="E138" s="351">
        <v>5517</v>
      </c>
      <c r="F138" s="267">
        <v>7068</v>
      </c>
      <c r="G138" s="267">
        <v>7489</v>
      </c>
      <c r="H138" s="267">
        <v>16820</v>
      </c>
      <c r="I138" s="267">
        <v>16648</v>
      </c>
      <c r="J138" s="267">
        <v>8712</v>
      </c>
      <c r="K138" s="269">
        <v>14415</v>
      </c>
      <c r="L138" s="267">
        <v>10056</v>
      </c>
      <c r="M138" s="267">
        <v>8686</v>
      </c>
      <c r="N138" s="267">
        <v>9606</v>
      </c>
      <c r="O138" s="267">
        <v>8206</v>
      </c>
      <c r="P138" s="318">
        <v>9481</v>
      </c>
      <c r="Q138" s="339">
        <f>SUM(E138:P138)</f>
        <v>122704</v>
      </c>
    </row>
    <row r="139" s="250" customFormat="1" customHeight="1" spans="1:17">
      <c r="A139" s="262"/>
      <c r="B139" s="264"/>
      <c r="C139" s="279"/>
      <c r="D139" s="273" t="s">
        <v>1102</v>
      </c>
      <c r="E139" s="274">
        <f>SUM(E136:E138)</f>
        <v>38965</v>
      </c>
      <c r="F139" s="272">
        <f t="shared" ref="F139:Q139" si="29">SUM(F136:F138)</f>
        <v>23040</v>
      </c>
      <c r="G139" s="272">
        <f t="shared" si="29"/>
        <v>36032</v>
      </c>
      <c r="H139" s="272">
        <f t="shared" si="29"/>
        <v>29459</v>
      </c>
      <c r="I139" s="272">
        <f t="shared" si="29"/>
        <v>31668</v>
      </c>
      <c r="J139" s="272">
        <f t="shared" si="29"/>
        <v>21734</v>
      </c>
      <c r="K139" s="272">
        <f t="shared" si="29"/>
        <v>30157</v>
      </c>
      <c r="L139" s="272">
        <f t="shared" si="29"/>
        <v>17911</v>
      </c>
      <c r="M139" s="272">
        <f t="shared" si="29"/>
        <v>18277</v>
      </c>
      <c r="N139" s="272">
        <f t="shared" si="29"/>
        <v>27820</v>
      </c>
      <c r="O139" s="272">
        <f t="shared" si="29"/>
        <v>15442</v>
      </c>
      <c r="P139" s="327">
        <f t="shared" si="29"/>
        <v>22801</v>
      </c>
      <c r="Q139" s="340">
        <f t="shared" si="29"/>
        <v>313306</v>
      </c>
    </row>
    <row r="140" s="250" customFormat="1" customHeight="1" spans="1:17">
      <c r="A140" s="262"/>
      <c r="B140" s="264"/>
      <c r="C140" s="275" t="s">
        <v>1106</v>
      </c>
      <c r="D140" s="276" t="s">
        <v>1119</v>
      </c>
      <c r="E140" s="353"/>
      <c r="F140" s="278"/>
      <c r="G140" s="312">
        <v>-2740</v>
      </c>
      <c r="H140" s="278">
        <v>-4500</v>
      </c>
      <c r="I140" s="278">
        <v>-13160</v>
      </c>
      <c r="J140" s="278"/>
      <c r="K140" s="328"/>
      <c r="L140" s="328"/>
      <c r="M140" s="334"/>
      <c r="N140" s="334"/>
      <c r="O140" s="334"/>
      <c r="P140" s="403"/>
      <c r="Q140" s="411">
        <f>SUM(E140:P140)</f>
        <v>-20400</v>
      </c>
    </row>
    <row r="141" s="250" customFormat="1" customHeight="1" spans="1:17">
      <c r="A141" s="262"/>
      <c r="B141" s="264"/>
      <c r="C141" s="264"/>
      <c r="D141" s="276" t="s">
        <v>1127</v>
      </c>
      <c r="E141" s="353"/>
      <c r="F141" s="328"/>
      <c r="G141" s="333">
        <v>2008</v>
      </c>
      <c r="H141" s="278">
        <v>9900</v>
      </c>
      <c r="I141" s="278"/>
      <c r="J141" s="328">
        <v>8400</v>
      </c>
      <c r="K141" s="328">
        <v>3960</v>
      </c>
      <c r="L141" s="328">
        <v>12000</v>
      </c>
      <c r="M141" s="329">
        <v>10656</v>
      </c>
      <c r="N141" s="329">
        <v>2400</v>
      </c>
      <c r="O141" s="329">
        <v>13272</v>
      </c>
      <c r="P141" s="330"/>
      <c r="Q141" s="411">
        <f t="shared" ref="Q141:Q149" si="30">SUM(E141:P141)</f>
        <v>62596</v>
      </c>
    </row>
    <row r="142" s="250" customFormat="1" customHeight="1" spans="1:17">
      <c r="A142" s="262"/>
      <c r="B142" s="264"/>
      <c r="C142" s="264"/>
      <c r="D142" s="276" t="s">
        <v>1107</v>
      </c>
      <c r="E142" s="353"/>
      <c r="F142" s="365"/>
      <c r="G142" s="333"/>
      <c r="H142" s="333"/>
      <c r="I142" s="333"/>
      <c r="J142" s="328"/>
      <c r="K142" s="328"/>
      <c r="L142" s="328"/>
      <c r="M142" s="329"/>
      <c r="N142" s="329"/>
      <c r="O142" s="329"/>
      <c r="P142" s="330"/>
      <c r="Q142" s="411">
        <f t="shared" si="30"/>
        <v>0</v>
      </c>
    </row>
    <row r="143" s="250" customFormat="1" customHeight="1" spans="1:17">
      <c r="A143" s="262"/>
      <c r="B143" s="264"/>
      <c r="C143" s="264"/>
      <c r="D143" s="276" t="s">
        <v>1108</v>
      </c>
      <c r="E143" s="353"/>
      <c r="F143" s="365"/>
      <c r="G143" s="333"/>
      <c r="H143" s="333"/>
      <c r="I143" s="333">
        <v>270</v>
      </c>
      <c r="J143" s="328"/>
      <c r="K143" s="328"/>
      <c r="L143" s="328"/>
      <c r="M143" s="329"/>
      <c r="N143" s="329"/>
      <c r="O143" s="329"/>
      <c r="P143" s="330"/>
      <c r="Q143" s="411">
        <f t="shared" si="30"/>
        <v>270</v>
      </c>
    </row>
    <row r="144" s="250" customFormat="1" customHeight="1" spans="1:17">
      <c r="A144" s="262"/>
      <c r="B144" s="264"/>
      <c r="C144" s="264"/>
      <c r="D144" s="276" t="s">
        <v>1109</v>
      </c>
      <c r="E144" s="386">
        <v>-249.8</v>
      </c>
      <c r="F144" s="365">
        <v>-574</v>
      </c>
      <c r="G144" s="333">
        <v>-161.11</v>
      </c>
      <c r="H144" s="333">
        <v>-1209.65</v>
      </c>
      <c r="I144" s="333">
        <v>-5161.13</v>
      </c>
      <c r="J144" s="333">
        <v>-2046.61</v>
      </c>
      <c r="K144" s="329">
        <v>-260.58</v>
      </c>
      <c r="L144" s="329">
        <v>-790.5</v>
      </c>
      <c r="M144" s="329">
        <v>-462.28</v>
      </c>
      <c r="N144" s="329">
        <v>-167.12</v>
      </c>
      <c r="O144" s="329">
        <v>-745.48</v>
      </c>
      <c r="P144" s="330">
        <v>-532.08</v>
      </c>
      <c r="Q144" s="411">
        <f t="shared" si="30"/>
        <v>-12360.34</v>
      </c>
    </row>
    <row r="145" s="250" customFormat="1" customHeight="1" spans="1:17">
      <c r="A145" s="262"/>
      <c r="B145" s="264"/>
      <c r="C145" s="264"/>
      <c r="D145" s="276" t="s">
        <v>1110</v>
      </c>
      <c r="E145" s="353">
        <v>187</v>
      </c>
      <c r="F145" s="365">
        <v>1481.3</v>
      </c>
      <c r="G145" s="333">
        <v>5921.97</v>
      </c>
      <c r="H145" s="333">
        <v>2513.77</v>
      </c>
      <c r="I145" s="333">
        <v>3228.01</v>
      </c>
      <c r="J145" s="333">
        <v>987.1</v>
      </c>
      <c r="K145" s="329">
        <v>1697.83</v>
      </c>
      <c r="L145" s="329">
        <v>1695.46</v>
      </c>
      <c r="M145" s="329">
        <v>1669.04</v>
      </c>
      <c r="N145" s="329">
        <v>1239.48</v>
      </c>
      <c r="O145" s="329">
        <v>805.21</v>
      </c>
      <c r="P145" s="330">
        <v>1678.4</v>
      </c>
      <c r="Q145" s="412">
        <f t="shared" si="30"/>
        <v>23104.57</v>
      </c>
    </row>
    <row r="146" s="250" customFormat="1" customHeight="1" spans="1:17">
      <c r="A146" s="262"/>
      <c r="B146" s="264"/>
      <c r="C146" s="264"/>
      <c r="D146" s="276" t="s">
        <v>1148</v>
      </c>
      <c r="E146" s="353"/>
      <c r="F146" s="281"/>
      <c r="G146" s="333"/>
      <c r="H146" s="333"/>
      <c r="I146" s="333"/>
      <c r="J146" s="333"/>
      <c r="K146" s="328"/>
      <c r="L146" s="328"/>
      <c r="M146" s="329"/>
      <c r="N146" s="329"/>
      <c r="O146" s="328"/>
      <c r="P146" s="328"/>
      <c r="Q146" s="412">
        <f t="shared" si="30"/>
        <v>0</v>
      </c>
    </row>
    <row r="147" s="250" customFormat="1" customHeight="1" spans="1:17">
      <c r="A147" s="262"/>
      <c r="B147" s="264"/>
      <c r="C147" s="264"/>
      <c r="D147" s="276" t="s">
        <v>1150</v>
      </c>
      <c r="E147" s="353"/>
      <c r="F147" s="353">
        <v>7</v>
      </c>
      <c r="G147" s="387"/>
      <c r="H147" s="387">
        <v>16</v>
      </c>
      <c r="I147" s="387"/>
      <c r="J147" s="387">
        <v>25</v>
      </c>
      <c r="K147" s="328"/>
      <c r="L147" s="328">
        <v>118</v>
      </c>
      <c r="M147" s="329"/>
      <c r="N147" s="329">
        <v>9</v>
      </c>
      <c r="O147" s="328"/>
      <c r="P147" s="328"/>
      <c r="Q147" s="412">
        <f t="shared" si="30"/>
        <v>175</v>
      </c>
    </row>
    <row r="148" s="250" customFormat="1" customHeight="1" spans="1:17">
      <c r="A148" s="262"/>
      <c r="B148" s="264"/>
      <c r="C148" s="264"/>
      <c r="D148" s="307" t="s">
        <v>1151</v>
      </c>
      <c r="E148" s="353"/>
      <c r="F148" s="353"/>
      <c r="G148" s="386">
        <v>-112</v>
      </c>
      <c r="H148" s="386"/>
      <c r="I148" s="386"/>
      <c r="J148" s="386"/>
      <c r="K148" s="328"/>
      <c r="L148" s="328"/>
      <c r="M148" s="329"/>
      <c r="N148" s="329"/>
      <c r="O148" s="328"/>
      <c r="P148" s="328"/>
      <c r="Q148" s="412">
        <f t="shared" si="30"/>
        <v>-112</v>
      </c>
    </row>
    <row r="149" s="250" customFormat="1" customHeight="1" spans="1:17">
      <c r="A149" s="262"/>
      <c r="B149" s="264"/>
      <c r="C149" s="264"/>
      <c r="D149" s="307" t="s">
        <v>1152</v>
      </c>
      <c r="E149" s="353"/>
      <c r="F149" s="353"/>
      <c r="G149" s="386"/>
      <c r="H149" s="281"/>
      <c r="I149" s="386"/>
      <c r="J149" s="333"/>
      <c r="K149" s="328"/>
      <c r="L149" s="328"/>
      <c r="M149" s="328"/>
      <c r="N149" s="329"/>
      <c r="O149" s="328"/>
      <c r="P149" s="328"/>
      <c r="Q149" s="412">
        <f t="shared" si="30"/>
        <v>0</v>
      </c>
    </row>
    <row r="150" s="251" customFormat="1" customHeight="1" spans="1:17">
      <c r="A150" s="286"/>
      <c r="B150" s="288"/>
      <c r="C150" s="288"/>
      <c r="D150" s="368" t="s">
        <v>1113</v>
      </c>
      <c r="E150" s="388">
        <f>SUM(E140:E149)</f>
        <v>-62.8</v>
      </c>
      <c r="F150" s="388">
        <f t="shared" ref="F150:Q150" si="31">SUM(F140:F149)</f>
        <v>914.3</v>
      </c>
      <c r="G150" s="388">
        <f t="shared" si="31"/>
        <v>4916.86</v>
      </c>
      <c r="H150" s="388">
        <f t="shared" si="31"/>
        <v>6720.12</v>
      </c>
      <c r="I150" s="388">
        <f t="shared" si="31"/>
        <v>-14823.12</v>
      </c>
      <c r="J150" s="388">
        <f t="shared" si="31"/>
        <v>7365.49</v>
      </c>
      <c r="K150" s="388">
        <f t="shared" si="31"/>
        <v>5397.25</v>
      </c>
      <c r="L150" s="388">
        <f t="shared" si="31"/>
        <v>13022.96</v>
      </c>
      <c r="M150" s="388">
        <f t="shared" si="31"/>
        <v>11862.76</v>
      </c>
      <c r="N150" s="388">
        <f t="shared" si="31"/>
        <v>3481.36</v>
      </c>
      <c r="O150" s="388">
        <f t="shared" si="31"/>
        <v>13331.73</v>
      </c>
      <c r="P150" s="388">
        <f t="shared" si="31"/>
        <v>1146.32</v>
      </c>
      <c r="Q150" s="413">
        <f t="shared" si="31"/>
        <v>53273.23</v>
      </c>
    </row>
    <row r="151" s="251" customFormat="1" ht="4.5" customHeight="1" spans="1:17">
      <c r="A151" s="262"/>
      <c r="B151" s="263"/>
      <c r="C151" s="264"/>
      <c r="D151" s="385"/>
      <c r="E151" s="323"/>
      <c r="F151" s="293"/>
      <c r="G151" s="293"/>
      <c r="H151" s="293"/>
      <c r="I151" s="293"/>
      <c r="J151" s="293"/>
      <c r="K151" s="293"/>
      <c r="L151" s="293"/>
      <c r="M151" s="293"/>
      <c r="N151" s="293"/>
      <c r="O151" s="293"/>
      <c r="P151" s="321"/>
      <c r="Q151" s="343"/>
    </row>
    <row r="152" s="250" customFormat="1" hidden="1" customHeight="1" spans="1:17">
      <c r="A152" s="294">
        <v>8</v>
      </c>
      <c r="B152" s="389" t="s">
        <v>1153</v>
      </c>
      <c r="C152" s="296" t="s">
        <v>1154</v>
      </c>
      <c r="D152" s="358" t="s">
        <v>1095</v>
      </c>
      <c r="E152" s="325"/>
      <c r="F152" s="325"/>
      <c r="G152" s="325"/>
      <c r="H152" s="325"/>
      <c r="I152" s="404"/>
      <c r="J152" s="298"/>
      <c r="K152" s="404"/>
      <c r="L152" s="404"/>
      <c r="M152" s="298"/>
      <c r="N152" s="298"/>
      <c r="O152" s="298"/>
      <c r="P152" s="326"/>
      <c r="Q152" s="344">
        <f>SUM(E152:P152)</f>
        <v>0</v>
      </c>
    </row>
    <row r="153" s="250" customFormat="1" hidden="1" customHeight="1" spans="1:17">
      <c r="A153" s="262"/>
      <c r="B153" s="390"/>
      <c r="C153" s="264"/>
      <c r="D153" s="370" t="s">
        <v>1096</v>
      </c>
      <c r="E153" s="351"/>
      <c r="F153" s="351"/>
      <c r="G153" s="351"/>
      <c r="H153" s="351"/>
      <c r="I153" s="391"/>
      <c r="J153" s="267"/>
      <c r="K153" s="391"/>
      <c r="L153" s="391"/>
      <c r="M153" s="267"/>
      <c r="N153" s="267"/>
      <c r="O153" s="267"/>
      <c r="P153" s="318"/>
      <c r="Q153" s="339">
        <f>SUM(E153:P153)</f>
        <v>0</v>
      </c>
    </row>
    <row r="154" s="250" customFormat="1" hidden="1" customHeight="1" spans="1:17">
      <c r="A154" s="262"/>
      <c r="B154" s="390"/>
      <c r="C154" s="264"/>
      <c r="D154" s="370" t="s">
        <v>1097</v>
      </c>
      <c r="E154" s="351"/>
      <c r="F154" s="351"/>
      <c r="G154" s="351"/>
      <c r="H154" s="351"/>
      <c r="I154" s="391"/>
      <c r="J154" s="267"/>
      <c r="K154" s="391"/>
      <c r="L154" s="391"/>
      <c r="M154" s="267"/>
      <c r="N154" s="267"/>
      <c r="O154" s="267"/>
      <c r="P154" s="318"/>
      <c r="Q154" s="339">
        <f>SUM(E154:P154)</f>
        <v>0</v>
      </c>
    </row>
    <row r="155" s="250" customFormat="1" hidden="1" customHeight="1" spans="1:17">
      <c r="A155" s="262"/>
      <c r="B155" s="390"/>
      <c r="C155" s="264"/>
      <c r="D155" s="273" t="s">
        <v>1098</v>
      </c>
      <c r="E155" s="274">
        <f t="shared" ref="E155:Q155" si="32">SUM(E152:E154)</f>
        <v>0</v>
      </c>
      <c r="F155" s="274">
        <f t="shared" si="32"/>
        <v>0</v>
      </c>
      <c r="G155" s="274">
        <f t="shared" si="32"/>
        <v>0</v>
      </c>
      <c r="H155" s="274">
        <f t="shared" si="32"/>
        <v>0</v>
      </c>
      <c r="I155" s="272">
        <f t="shared" si="32"/>
        <v>0</v>
      </c>
      <c r="J155" s="335">
        <f t="shared" si="32"/>
        <v>0</v>
      </c>
      <c r="K155" s="272">
        <f t="shared" si="32"/>
        <v>0</v>
      </c>
      <c r="L155" s="272">
        <f t="shared" si="32"/>
        <v>0</v>
      </c>
      <c r="M155" s="335">
        <f t="shared" si="32"/>
        <v>0</v>
      </c>
      <c r="N155" s="272">
        <f t="shared" si="32"/>
        <v>0</v>
      </c>
      <c r="O155" s="272">
        <f t="shared" si="32"/>
        <v>0</v>
      </c>
      <c r="P155" s="327">
        <f t="shared" si="32"/>
        <v>0</v>
      </c>
      <c r="Q155" s="340">
        <f t="shared" si="32"/>
        <v>0</v>
      </c>
    </row>
    <row r="156" s="250" customFormat="1" hidden="1" customHeight="1" spans="1:17">
      <c r="A156" s="262"/>
      <c r="B156" s="390"/>
      <c r="C156" s="264"/>
      <c r="D156" s="370" t="s">
        <v>1099</v>
      </c>
      <c r="E156" s="315"/>
      <c r="F156" s="281"/>
      <c r="G156" s="281"/>
      <c r="H156" s="391"/>
      <c r="I156" s="391"/>
      <c r="J156" s="267"/>
      <c r="K156" s="391"/>
      <c r="L156" s="391"/>
      <c r="M156" s="267"/>
      <c r="N156" s="267"/>
      <c r="O156" s="267"/>
      <c r="P156" s="318"/>
      <c r="Q156" s="339">
        <f>SUM(E156:P156)</f>
        <v>0</v>
      </c>
    </row>
    <row r="157" s="250" customFormat="1" hidden="1" customHeight="1" spans="1:17">
      <c r="A157" s="262"/>
      <c r="B157" s="390"/>
      <c r="C157" s="264"/>
      <c r="D157" s="370" t="s">
        <v>1100</v>
      </c>
      <c r="E157" s="351"/>
      <c r="F157" s="351"/>
      <c r="G157" s="351"/>
      <c r="H157" s="351"/>
      <c r="I157" s="391"/>
      <c r="J157" s="267"/>
      <c r="K157" s="391"/>
      <c r="L157" s="391"/>
      <c r="M157" s="267"/>
      <c r="N157" s="267"/>
      <c r="O157" s="267"/>
      <c r="P157" s="318"/>
      <c r="Q157" s="339">
        <f>SUM(E157:P157)</f>
        <v>0</v>
      </c>
    </row>
    <row r="158" s="250" customFormat="1" hidden="1" customHeight="1" spans="1:17">
      <c r="A158" s="262"/>
      <c r="B158" s="390"/>
      <c r="C158" s="264"/>
      <c r="D158" s="370" t="s">
        <v>1101</v>
      </c>
      <c r="E158" s="351"/>
      <c r="F158" s="351"/>
      <c r="G158" s="351"/>
      <c r="H158" s="351"/>
      <c r="I158" s="391"/>
      <c r="J158" s="267"/>
      <c r="K158" s="391"/>
      <c r="L158" s="391"/>
      <c r="M158" s="267"/>
      <c r="N158" s="267"/>
      <c r="O158" s="267"/>
      <c r="P158" s="318"/>
      <c r="Q158" s="339">
        <f>SUM(E158:P158)</f>
        <v>0</v>
      </c>
    </row>
    <row r="159" s="250" customFormat="1" hidden="1" customHeight="1" spans="1:17">
      <c r="A159" s="262"/>
      <c r="B159" s="390"/>
      <c r="C159" s="264"/>
      <c r="D159" s="273" t="s">
        <v>1102</v>
      </c>
      <c r="E159" s="274">
        <f t="shared" ref="E159:Q159" si="33">SUM(E156:E158)</f>
        <v>0</v>
      </c>
      <c r="F159" s="274">
        <f t="shared" si="33"/>
        <v>0</v>
      </c>
      <c r="G159" s="274">
        <f t="shared" si="33"/>
        <v>0</v>
      </c>
      <c r="H159" s="274">
        <f t="shared" si="33"/>
        <v>0</v>
      </c>
      <c r="I159" s="272">
        <f t="shared" si="33"/>
        <v>0</v>
      </c>
      <c r="J159" s="272">
        <f t="shared" si="33"/>
        <v>0</v>
      </c>
      <c r="K159" s="272">
        <f t="shared" si="33"/>
        <v>0</v>
      </c>
      <c r="L159" s="272">
        <f t="shared" si="33"/>
        <v>0</v>
      </c>
      <c r="M159" s="272">
        <f t="shared" si="33"/>
        <v>0</v>
      </c>
      <c r="N159" s="272">
        <f t="shared" si="33"/>
        <v>0</v>
      </c>
      <c r="O159" s="272">
        <f t="shared" si="33"/>
        <v>0</v>
      </c>
      <c r="P159" s="327">
        <f t="shared" si="33"/>
        <v>0</v>
      </c>
      <c r="Q159" s="340">
        <f t="shared" si="33"/>
        <v>0</v>
      </c>
    </row>
    <row r="160" s="250" customFormat="1" hidden="1" customHeight="1" spans="1:17">
      <c r="A160" s="262"/>
      <c r="B160" s="390"/>
      <c r="C160" s="275" t="s">
        <v>1155</v>
      </c>
      <c r="D160" s="276" t="s">
        <v>1119</v>
      </c>
      <c r="E160" s="392"/>
      <c r="F160" s="281"/>
      <c r="G160" s="281"/>
      <c r="H160" s="391"/>
      <c r="I160" s="391"/>
      <c r="J160" s="278"/>
      <c r="K160" s="391"/>
      <c r="L160" s="391"/>
      <c r="M160" s="391"/>
      <c r="N160" s="278"/>
      <c r="O160" s="278"/>
      <c r="P160" s="320"/>
      <c r="Q160" s="339">
        <f>SUM(E160:P160)</f>
        <v>0</v>
      </c>
    </row>
    <row r="161" s="250" customFormat="1" hidden="1" customHeight="1" spans="1:17">
      <c r="A161" s="262"/>
      <c r="B161" s="390"/>
      <c r="C161" s="264"/>
      <c r="D161" s="276" t="s">
        <v>1127</v>
      </c>
      <c r="E161" s="393"/>
      <c r="F161" s="394"/>
      <c r="G161" s="394"/>
      <c r="H161" s="391"/>
      <c r="I161" s="391"/>
      <c r="J161" s="328"/>
      <c r="K161" s="391"/>
      <c r="L161" s="391"/>
      <c r="M161" s="328"/>
      <c r="N161" s="328"/>
      <c r="O161" s="328"/>
      <c r="P161" s="379"/>
      <c r="Q161" s="339">
        <f>SUM(E161:P161)</f>
        <v>0</v>
      </c>
    </row>
    <row r="162" s="250" customFormat="1" hidden="1" customHeight="1" spans="1:17">
      <c r="A162" s="262"/>
      <c r="B162" s="390"/>
      <c r="C162" s="264"/>
      <c r="D162" s="276" t="s">
        <v>1156</v>
      </c>
      <c r="E162" s="393"/>
      <c r="F162" s="394"/>
      <c r="G162" s="328"/>
      <c r="H162" s="391"/>
      <c r="I162" s="391"/>
      <c r="J162" s="328"/>
      <c r="K162" s="391"/>
      <c r="L162" s="391"/>
      <c r="M162" s="391"/>
      <c r="N162" s="328"/>
      <c r="O162" s="328"/>
      <c r="P162" s="379"/>
      <c r="Q162" s="339">
        <f>SUM(E162:P162)</f>
        <v>0</v>
      </c>
    </row>
    <row r="163" s="250" customFormat="1" hidden="1" customHeight="1" spans="1:17">
      <c r="A163" s="262"/>
      <c r="B163" s="390"/>
      <c r="C163" s="264"/>
      <c r="D163" s="276" t="s">
        <v>1157</v>
      </c>
      <c r="E163" s="393"/>
      <c r="F163" s="393"/>
      <c r="G163" s="393"/>
      <c r="H163" s="393"/>
      <c r="I163" s="393"/>
      <c r="J163" s="393"/>
      <c r="K163" s="393"/>
      <c r="L163" s="393"/>
      <c r="M163" s="328"/>
      <c r="N163" s="328"/>
      <c r="O163" s="328"/>
      <c r="P163" s="379"/>
      <c r="Q163" s="339">
        <f>SUM(E163:P163)</f>
        <v>0</v>
      </c>
    </row>
    <row r="164" s="250" customFormat="1" hidden="1" customHeight="1" spans="1:17">
      <c r="A164" s="262"/>
      <c r="B164" s="390"/>
      <c r="C164" s="264"/>
      <c r="D164" s="276" t="s">
        <v>1158</v>
      </c>
      <c r="E164" s="393"/>
      <c r="F164" s="394"/>
      <c r="G164" s="394"/>
      <c r="H164" s="391"/>
      <c r="I164" s="391"/>
      <c r="J164" s="328"/>
      <c r="K164" s="391"/>
      <c r="L164" s="391"/>
      <c r="M164" s="391"/>
      <c r="N164" s="328"/>
      <c r="O164" s="328"/>
      <c r="P164" s="379"/>
      <c r="Q164" s="339">
        <f>SUM(E164:P164)</f>
        <v>0</v>
      </c>
    </row>
    <row r="165" s="251" customFormat="1" hidden="1" customHeight="1" spans="1:17">
      <c r="A165" s="286"/>
      <c r="B165" s="395"/>
      <c r="C165" s="288"/>
      <c r="D165" s="368" t="s">
        <v>1113</v>
      </c>
      <c r="E165" s="388">
        <f>SUM(E160:E164)</f>
        <v>0</v>
      </c>
      <c r="F165" s="396">
        <f t="shared" ref="F165:Q165" si="34">SUM(F160:F164)</f>
        <v>0</v>
      </c>
      <c r="G165" s="396">
        <f t="shared" si="34"/>
        <v>0</v>
      </c>
      <c r="H165" s="396">
        <f t="shared" si="34"/>
        <v>0</v>
      </c>
      <c r="I165" s="396">
        <f t="shared" si="34"/>
        <v>0</v>
      </c>
      <c r="J165" s="396">
        <f t="shared" si="34"/>
        <v>0</v>
      </c>
      <c r="K165" s="396">
        <f t="shared" si="34"/>
        <v>0</v>
      </c>
      <c r="L165" s="396">
        <f t="shared" si="34"/>
        <v>0</v>
      </c>
      <c r="M165" s="396">
        <f t="shared" si="34"/>
        <v>0</v>
      </c>
      <c r="N165" s="396">
        <f t="shared" si="34"/>
        <v>0</v>
      </c>
      <c r="O165" s="396">
        <f t="shared" si="34"/>
        <v>0</v>
      </c>
      <c r="P165" s="405">
        <f t="shared" si="34"/>
        <v>0</v>
      </c>
      <c r="Q165" s="413">
        <f t="shared" si="34"/>
        <v>0</v>
      </c>
    </row>
    <row r="166" s="251" customFormat="1" ht="4.5" hidden="1" customHeight="1" spans="1:17">
      <c r="A166" s="262"/>
      <c r="B166" s="263"/>
      <c r="C166" s="264"/>
      <c r="D166" s="369"/>
      <c r="E166" s="323"/>
      <c r="F166" s="293"/>
      <c r="G166" s="293"/>
      <c r="H166" s="322"/>
      <c r="I166" s="322"/>
      <c r="J166" s="293"/>
      <c r="K166" s="321"/>
      <c r="L166" s="373"/>
      <c r="M166" s="323"/>
      <c r="N166" s="293"/>
      <c r="O166" s="293"/>
      <c r="P166" s="321"/>
      <c r="Q166" s="343"/>
    </row>
    <row r="167" s="250" customFormat="1" customHeight="1" spans="1:17">
      <c r="A167" s="294">
        <v>8</v>
      </c>
      <c r="B167" s="296" t="s">
        <v>1159</v>
      </c>
      <c r="C167" s="296" t="s">
        <v>1094</v>
      </c>
      <c r="D167" s="358" t="s">
        <v>1095</v>
      </c>
      <c r="E167" s="325">
        <v>-58073</v>
      </c>
      <c r="F167" s="397">
        <v>0</v>
      </c>
      <c r="G167" s="398">
        <v>0</v>
      </c>
      <c r="H167" s="399">
        <v>-50</v>
      </c>
      <c r="I167" s="399">
        <v>-60</v>
      </c>
      <c r="J167" s="398">
        <v>-5352</v>
      </c>
      <c r="K167" s="398">
        <v>-4918</v>
      </c>
      <c r="L167" s="398">
        <v>-3625</v>
      </c>
      <c r="M167" s="398">
        <v>-11862</v>
      </c>
      <c r="N167" s="398">
        <v>-5480</v>
      </c>
      <c r="O167" s="398">
        <v>-7385</v>
      </c>
      <c r="P167" s="406">
        <v>0</v>
      </c>
      <c r="Q167" s="344">
        <f>SUM(E167:P167)</f>
        <v>-96805</v>
      </c>
    </row>
    <row r="168" s="250" customFormat="1" customHeight="1" spans="1:17">
      <c r="A168" s="262"/>
      <c r="B168" s="264"/>
      <c r="C168" s="264"/>
      <c r="D168" s="370" t="s">
        <v>1096</v>
      </c>
      <c r="E168" s="351">
        <v>-971</v>
      </c>
      <c r="F168" s="400">
        <v>0</v>
      </c>
      <c r="G168" s="269">
        <v>0</v>
      </c>
      <c r="H168" s="401">
        <v>-1489</v>
      </c>
      <c r="I168" s="400">
        <v>-4597</v>
      </c>
      <c r="J168" s="269">
        <v>-17324</v>
      </c>
      <c r="K168" s="269">
        <v>-20935</v>
      </c>
      <c r="L168" s="269">
        <v>-17934</v>
      </c>
      <c r="M168" s="269">
        <v>-283</v>
      </c>
      <c r="N168" s="269">
        <v>-3778</v>
      </c>
      <c r="O168" s="269">
        <v>-5556</v>
      </c>
      <c r="P168" s="318">
        <v>-14</v>
      </c>
      <c r="Q168" s="338">
        <f>SUM(E168:P168)</f>
        <v>-72881</v>
      </c>
    </row>
    <row r="169" s="250" customFormat="1" customHeight="1" spans="1:17">
      <c r="A169" s="262"/>
      <c r="B169" s="264"/>
      <c r="C169" s="264"/>
      <c r="D169" s="370" t="s">
        <v>1097</v>
      </c>
      <c r="E169" s="351">
        <v>-10628</v>
      </c>
      <c r="F169" s="400">
        <v>-687</v>
      </c>
      <c r="G169" s="267">
        <v>-1460</v>
      </c>
      <c r="H169" s="401">
        <v>-1383</v>
      </c>
      <c r="I169" s="400">
        <v>-60</v>
      </c>
      <c r="J169" s="267">
        <v>-682</v>
      </c>
      <c r="K169" s="267">
        <v>0</v>
      </c>
      <c r="L169" s="267">
        <v>-1575</v>
      </c>
      <c r="M169" s="267">
        <v>-456</v>
      </c>
      <c r="N169" s="267">
        <v>-1250</v>
      </c>
      <c r="O169" s="267">
        <v>-2053</v>
      </c>
      <c r="P169" s="318">
        <v>0</v>
      </c>
      <c r="Q169" s="339">
        <f>SUM(E169:P169)</f>
        <v>-20234</v>
      </c>
    </row>
    <row r="170" s="250" customFormat="1" customHeight="1" spans="1:17">
      <c r="A170" s="262"/>
      <c r="B170" s="264"/>
      <c r="C170" s="264"/>
      <c r="D170" s="273" t="s">
        <v>1098</v>
      </c>
      <c r="E170" s="272">
        <f t="shared" ref="E170:Q170" si="35">SUM(E167:E169)</f>
        <v>-69672</v>
      </c>
      <c r="F170" s="272">
        <f t="shared" si="35"/>
        <v>-687</v>
      </c>
      <c r="G170" s="272">
        <f t="shared" si="35"/>
        <v>-1460</v>
      </c>
      <c r="H170" s="272">
        <f t="shared" si="35"/>
        <v>-2922</v>
      </c>
      <c r="I170" s="272">
        <f t="shared" si="35"/>
        <v>-4717</v>
      </c>
      <c r="J170" s="335">
        <f t="shared" si="35"/>
        <v>-23358</v>
      </c>
      <c r="K170" s="272">
        <f t="shared" si="35"/>
        <v>-25853</v>
      </c>
      <c r="L170" s="272">
        <f t="shared" si="35"/>
        <v>-23134</v>
      </c>
      <c r="M170" s="272">
        <f t="shared" si="35"/>
        <v>-12601</v>
      </c>
      <c r="N170" s="272">
        <f t="shared" si="35"/>
        <v>-10508</v>
      </c>
      <c r="O170" s="272">
        <f t="shared" si="35"/>
        <v>-14994</v>
      </c>
      <c r="P170" s="327">
        <f t="shared" si="35"/>
        <v>-14</v>
      </c>
      <c r="Q170" s="340">
        <f t="shared" si="35"/>
        <v>-189920</v>
      </c>
    </row>
    <row r="171" s="250" customFormat="1" customHeight="1" spans="1:17">
      <c r="A171" s="262"/>
      <c r="B171" s="264"/>
      <c r="C171" s="264"/>
      <c r="D171" s="370" t="s">
        <v>1099</v>
      </c>
      <c r="E171" s="351">
        <v>23627</v>
      </c>
      <c r="F171" s="400">
        <v>26534</v>
      </c>
      <c r="G171" s="267">
        <v>30868</v>
      </c>
      <c r="H171" s="401">
        <v>29366</v>
      </c>
      <c r="I171" s="400">
        <v>24445</v>
      </c>
      <c r="J171" s="267">
        <v>15289</v>
      </c>
      <c r="K171" s="267">
        <v>12444</v>
      </c>
      <c r="L171" s="267">
        <v>14344</v>
      </c>
      <c r="M171" s="267">
        <v>6228</v>
      </c>
      <c r="N171" s="267">
        <v>18604</v>
      </c>
      <c r="O171" s="267">
        <v>7501</v>
      </c>
      <c r="P171" s="318">
        <v>26021</v>
      </c>
      <c r="Q171" s="339">
        <f>SUM(E171:P171)</f>
        <v>235271</v>
      </c>
    </row>
    <row r="172" s="250" customFormat="1" customHeight="1" spans="1:17">
      <c r="A172" s="262"/>
      <c r="B172" s="264"/>
      <c r="C172" s="264"/>
      <c r="D172" s="370" t="s">
        <v>1100</v>
      </c>
      <c r="E172" s="351">
        <v>98533</v>
      </c>
      <c r="F172" s="400">
        <v>7046</v>
      </c>
      <c r="G172" s="267">
        <v>10916</v>
      </c>
      <c r="H172" s="401">
        <v>22086</v>
      </c>
      <c r="I172" s="400">
        <v>28552</v>
      </c>
      <c r="J172" s="267">
        <v>12860</v>
      </c>
      <c r="K172" s="267">
        <v>15964</v>
      </c>
      <c r="L172" s="267">
        <v>7457</v>
      </c>
      <c r="M172" s="267">
        <v>7555</v>
      </c>
      <c r="N172" s="267">
        <v>15521</v>
      </c>
      <c r="O172" s="267">
        <v>20504</v>
      </c>
      <c r="P172" s="318">
        <v>22950</v>
      </c>
      <c r="Q172" s="339">
        <f>SUM(E172:P172)</f>
        <v>269944</v>
      </c>
    </row>
    <row r="173" s="250" customFormat="1" customHeight="1" spans="1:20">
      <c r="A173" s="262"/>
      <c r="B173" s="264"/>
      <c r="C173" s="264"/>
      <c r="D173" s="370" t="s">
        <v>1101</v>
      </c>
      <c r="E173" s="351">
        <v>1078</v>
      </c>
      <c r="F173" s="400">
        <v>9867</v>
      </c>
      <c r="G173" s="267">
        <v>8047</v>
      </c>
      <c r="H173" s="401">
        <v>4177</v>
      </c>
      <c r="I173" s="400">
        <v>6677</v>
      </c>
      <c r="J173" s="267">
        <v>670</v>
      </c>
      <c r="K173" s="267">
        <v>585</v>
      </c>
      <c r="L173" s="267">
        <v>0</v>
      </c>
      <c r="M173" s="267">
        <v>7387</v>
      </c>
      <c r="N173" s="267">
        <v>1019</v>
      </c>
      <c r="O173" s="267">
        <v>7022</v>
      </c>
      <c r="P173" s="318">
        <v>29440</v>
      </c>
      <c r="Q173" s="339">
        <f>SUM(E173:P173)</f>
        <v>75969</v>
      </c>
      <c r="T173" s="414"/>
    </row>
    <row r="174" s="250" customFormat="1" customHeight="1" spans="1:17">
      <c r="A174" s="262"/>
      <c r="B174" s="264"/>
      <c r="C174" s="279"/>
      <c r="D174" s="273" t="s">
        <v>1102</v>
      </c>
      <c r="E174" s="272">
        <f t="shared" ref="E174:Q174" si="36">SUM(E171:E173)</f>
        <v>123238</v>
      </c>
      <c r="F174" s="272">
        <f t="shared" si="36"/>
        <v>43447</v>
      </c>
      <c r="G174" s="272">
        <f t="shared" si="36"/>
        <v>49831</v>
      </c>
      <c r="H174" s="272">
        <f t="shared" si="36"/>
        <v>55629</v>
      </c>
      <c r="I174" s="272">
        <f t="shared" si="36"/>
        <v>59674</v>
      </c>
      <c r="J174" s="272">
        <f t="shared" si="36"/>
        <v>28819</v>
      </c>
      <c r="K174" s="272">
        <f t="shared" si="36"/>
        <v>28993</v>
      </c>
      <c r="L174" s="272">
        <f t="shared" si="36"/>
        <v>21801</v>
      </c>
      <c r="M174" s="272">
        <f t="shared" si="36"/>
        <v>21170</v>
      </c>
      <c r="N174" s="272">
        <f t="shared" si="36"/>
        <v>35144</v>
      </c>
      <c r="O174" s="272">
        <f t="shared" si="36"/>
        <v>35027</v>
      </c>
      <c r="P174" s="327">
        <f t="shared" si="36"/>
        <v>78411</v>
      </c>
      <c r="Q174" s="340">
        <f t="shared" si="36"/>
        <v>581184</v>
      </c>
    </row>
    <row r="175" s="250" customFormat="1" customHeight="1" spans="1:17">
      <c r="A175" s="262"/>
      <c r="B175" s="264"/>
      <c r="C175" s="275" t="s">
        <v>1103</v>
      </c>
      <c r="D175" s="276" t="s">
        <v>1103</v>
      </c>
      <c r="E175" s="351"/>
      <c r="F175" s="400"/>
      <c r="G175" s="267"/>
      <c r="H175" s="401">
        <v>8</v>
      </c>
      <c r="I175" s="400"/>
      <c r="J175" s="267"/>
      <c r="K175" s="267"/>
      <c r="L175" s="267"/>
      <c r="M175" s="267"/>
      <c r="N175" s="267"/>
      <c r="O175" s="267"/>
      <c r="P175" s="318"/>
      <c r="Q175" s="339">
        <f>SUM(E175:P175)</f>
        <v>8</v>
      </c>
    </row>
    <row r="176" s="250" customFormat="1" customHeight="1" spans="1:17">
      <c r="A176" s="262"/>
      <c r="B176" s="264"/>
      <c r="C176" s="279"/>
      <c r="D176" s="273" t="s">
        <v>1105</v>
      </c>
      <c r="E176" s="272">
        <f>E175</f>
        <v>0</v>
      </c>
      <c r="F176" s="272">
        <f t="shared" ref="F176:Q176" si="37">F175</f>
        <v>0</v>
      </c>
      <c r="G176" s="272">
        <f t="shared" si="37"/>
        <v>0</v>
      </c>
      <c r="H176" s="272">
        <f t="shared" si="37"/>
        <v>8</v>
      </c>
      <c r="I176" s="272">
        <f t="shared" si="37"/>
        <v>0</v>
      </c>
      <c r="J176" s="272">
        <f t="shared" si="37"/>
        <v>0</v>
      </c>
      <c r="K176" s="272">
        <f t="shared" si="37"/>
        <v>0</v>
      </c>
      <c r="L176" s="272">
        <f t="shared" si="37"/>
        <v>0</v>
      </c>
      <c r="M176" s="272">
        <f t="shared" si="37"/>
        <v>0</v>
      </c>
      <c r="N176" s="272">
        <f t="shared" si="37"/>
        <v>0</v>
      </c>
      <c r="O176" s="272">
        <f t="shared" si="37"/>
        <v>0</v>
      </c>
      <c r="P176" s="272">
        <f t="shared" si="37"/>
        <v>0</v>
      </c>
      <c r="Q176" s="340">
        <f t="shared" si="37"/>
        <v>8</v>
      </c>
    </row>
    <row r="177" s="250" customFormat="1" customHeight="1" spans="1:17">
      <c r="A177" s="262"/>
      <c r="B177" s="264"/>
      <c r="C177" s="264" t="s">
        <v>1106</v>
      </c>
      <c r="D177" s="276" t="s">
        <v>1147</v>
      </c>
      <c r="E177" s="278"/>
      <c r="F177" s="278"/>
      <c r="G177" s="278"/>
      <c r="H177" s="278">
        <v>742.11</v>
      </c>
      <c r="I177" s="281">
        <v>1226</v>
      </c>
      <c r="J177" s="365">
        <v>1442.8</v>
      </c>
      <c r="K177" s="407">
        <v>1488</v>
      </c>
      <c r="L177" s="378">
        <v>1605.77</v>
      </c>
      <c r="M177" s="365">
        <v>1556.84</v>
      </c>
      <c r="N177" s="365">
        <v>1879.86</v>
      </c>
      <c r="O177" s="380">
        <v>1791.21</v>
      </c>
      <c r="P177" s="408">
        <v>1852.03</v>
      </c>
      <c r="Q177" s="339">
        <f t="shared" ref="Q177:Q191" si="38">SUM(E177:P177)</f>
        <v>13584.62</v>
      </c>
    </row>
    <row r="178" s="250" customFormat="1" customHeight="1" spans="1:17">
      <c r="A178" s="262"/>
      <c r="B178" s="264"/>
      <c r="C178" s="264"/>
      <c r="D178" s="276" t="s">
        <v>1115</v>
      </c>
      <c r="E178" s="278"/>
      <c r="F178" s="278"/>
      <c r="G178" s="278"/>
      <c r="H178" s="278"/>
      <c r="I178" s="281"/>
      <c r="J178" s="365"/>
      <c r="K178" s="409">
        <v>-1837.1</v>
      </c>
      <c r="L178" s="378">
        <v>-391.08</v>
      </c>
      <c r="M178" s="365"/>
      <c r="N178" s="365">
        <v>-20115</v>
      </c>
      <c r="O178" s="380">
        <v>-19440</v>
      </c>
      <c r="P178" s="410">
        <v>-20088</v>
      </c>
      <c r="Q178" s="339">
        <f t="shared" si="38"/>
        <v>-61871.18</v>
      </c>
    </row>
    <row r="179" s="250" customFormat="1" customHeight="1" spans="1:17">
      <c r="A179" s="262"/>
      <c r="B179" s="264"/>
      <c r="C179" s="264"/>
      <c r="D179" s="276" t="s">
        <v>1107</v>
      </c>
      <c r="E179" s="278"/>
      <c r="F179" s="278">
        <v>-36</v>
      </c>
      <c r="G179" s="278">
        <v>-400</v>
      </c>
      <c r="H179" s="278">
        <v>-1171</v>
      </c>
      <c r="I179" s="304">
        <v>-6843.4</v>
      </c>
      <c r="J179" s="365">
        <v>-11222</v>
      </c>
      <c r="K179" s="365">
        <v>-7226.97</v>
      </c>
      <c r="L179" s="378">
        <v>-729.44</v>
      </c>
      <c r="M179" s="378">
        <v>-6941.01</v>
      </c>
      <c r="N179" s="365">
        <v>-1014.19</v>
      </c>
      <c r="O179" s="380">
        <v>-5786.09</v>
      </c>
      <c r="P179" s="410">
        <v>-2674.49</v>
      </c>
      <c r="Q179" s="339">
        <f t="shared" si="38"/>
        <v>-44044.59</v>
      </c>
    </row>
    <row r="180" s="250" customFormat="1" customHeight="1" spans="1:17">
      <c r="A180" s="262"/>
      <c r="B180" s="264"/>
      <c r="C180" s="264"/>
      <c r="D180" s="276" t="s">
        <v>1108</v>
      </c>
      <c r="E180" s="278">
        <v>136</v>
      </c>
      <c r="F180" s="278"/>
      <c r="G180" s="278"/>
      <c r="H180" s="278">
        <v>750</v>
      </c>
      <c r="I180" s="316">
        <v>82.68</v>
      </c>
      <c r="J180" s="365">
        <v>90</v>
      </c>
      <c r="K180" s="365">
        <v>1751.18</v>
      </c>
      <c r="L180" s="380">
        <v>12555</v>
      </c>
      <c r="M180" s="378">
        <v>2348.86</v>
      </c>
      <c r="N180" s="365">
        <v>12971.19</v>
      </c>
      <c r="O180" s="380">
        <v>20872.17</v>
      </c>
      <c r="P180" s="410">
        <v>9314.14</v>
      </c>
      <c r="Q180" s="339">
        <f t="shared" si="38"/>
        <v>60871.22</v>
      </c>
    </row>
    <row r="181" s="250" customFormat="1" customHeight="1" spans="1:17">
      <c r="A181" s="262"/>
      <c r="B181" s="264"/>
      <c r="C181" s="264"/>
      <c r="D181" s="276" t="s">
        <v>1160</v>
      </c>
      <c r="E181" s="278"/>
      <c r="F181" s="278"/>
      <c r="G181" s="278"/>
      <c r="H181" s="278"/>
      <c r="I181" s="316"/>
      <c r="J181" s="365"/>
      <c r="K181" s="365"/>
      <c r="L181" s="380"/>
      <c r="M181" s="378"/>
      <c r="N181" s="365">
        <v>-1</v>
      </c>
      <c r="O181" s="380"/>
      <c r="P181" s="410"/>
      <c r="Q181" s="339">
        <f t="shared" si="38"/>
        <v>-1</v>
      </c>
    </row>
    <row r="182" s="250" customFormat="1" customHeight="1" spans="1:17">
      <c r="A182" s="262"/>
      <c r="B182" s="264"/>
      <c r="C182" s="264"/>
      <c r="D182" s="276" t="s">
        <v>1119</v>
      </c>
      <c r="E182" s="278"/>
      <c r="F182" s="278"/>
      <c r="G182" s="278"/>
      <c r="H182" s="278">
        <v>-750</v>
      </c>
      <c r="I182" s="281">
        <v>-7800</v>
      </c>
      <c r="J182" s="365"/>
      <c r="K182" s="365"/>
      <c r="L182" s="365"/>
      <c r="M182" s="365">
        <v>-1000</v>
      </c>
      <c r="N182" s="365"/>
      <c r="O182" s="380"/>
      <c r="P182" s="410"/>
      <c r="Q182" s="339">
        <f t="shared" si="38"/>
        <v>-9550</v>
      </c>
    </row>
    <row r="183" s="250" customFormat="1" customHeight="1" spans="1:17">
      <c r="A183" s="262"/>
      <c r="B183" s="264"/>
      <c r="C183" s="264"/>
      <c r="D183" s="276" t="s">
        <v>1127</v>
      </c>
      <c r="E183" s="278"/>
      <c r="F183" s="278"/>
      <c r="G183" s="278">
        <v>400</v>
      </c>
      <c r="H183" s="278"/>
      <c r="I183" s="281">
        <v>2100</v>
      </c>
      <c r="J183" s="365">
        <v>15840</v>
      </c>
      <c r="K183" s="365">
        <v>2688</v>
      </c>
      <c r="L183" s="365">
        <v>8400</v>
      </c>
      <c r="M183" s="365">
        <v>13350</v>
      </c>
      <c r="N183" s="365">
        <v>13130</v>
      </c>
      <c r="O183" s="380">
        <v>13440</v>
      </c>
      <c r="P183" s="410">
        <v>6360</v>
      </c>
      <c r="Q183" s="339">
        <f t="shared" si="38"/>
        <v>75708</v>
      </c>
    </row>
    <row r="184" s="250" customFormat="1" customHeight="1" spans="1:17">
      <c r="A184" s="262"/>
      <c r="B184" s="264"/>
      <c r="C184" s="264"/>
      <c r="D184" s="276" t="s">
        <v>1109</v>
      </c>
      <c r="E184" s="278"/>
      <c r="F184" s="278"/>
      <c r="G184" s="278"/>
      <c r="H184" s="278"/>
      <c r="I184" s="316">
        <v>-82.68</v>
      </c>
      <c r="J184" s="378">
        <v>-47.87</v>
      </c>
      <c r="K184" s="365">
        <v>-90.18</v>
      </c>
      <c r="L184" s="378">
        <v>-42.6</v>
      </c>
      <c r="M184" s="378">
        <v>-535.7</v>
      </c>
      <c r="N184" s="365">
        <v>-1989.05</v>
      </c>
      <c r="O184" s="380">
        <v>-1195.19</v>
      </c>
      <c r="P184" s="408">
        <v>-422.14</v>
      </c>
      <c r="Q184" s="339">
        <f t="shared" si="38"/>
        <v>-4405.41</v>
      </c>
    </row>
    <row r="185" s="250" customFormat="1" customHeight="1" spans="1:17">
      <c r="A185" s="262"/>
      <c r="B185" s="264"/>
      <c r="C185" s="264"/>
      <c r="D185" s="276" t="s">
        <v>1110</v>
      </c>
      <c r="E185" s="278"/>
      <c r="F185" s="278"/>
      <c r="G185" s="278"/>
      <c r="H185" s="278">
        <v>437</v>
      </c>
      <c r="I185" s="316">
        <v>148.4</v>
      </c>
      <c r="J185" s="378">
        <v>309.07</v>
      </c>
      <c r="K185" s="365">
        <v>660.07</v>
      </c>
      <c r="L185" s="378">
        <v>215.35</v>
      </c>
      <c r="M185" s="378">
        <v>645.01</v>
      </c>
      <c r="N185" s="365">
        <v>945.19</v>
      </c>
      <c r="O185" s="380">
        <v>1085.9</v>
      </c>
      <c r="P185" s="408">
        <v>872.46</v>
      </c>
      <c r="Q185" s="339">
        <f t="shared" si="38"/>
        <v>5318.45</v>
      </c>
    </row>
    <row r="186" s="250" customFormat="1" customHeight="1" spans="1:17">
      <c r="A186" s="262"/>
      <c r="B186" s="264"/>
      <c r="C186" s="264"/>
      <c r="D186" s="276" t="s">
        <v>1161</v>
      </c>
      <c r="E186" s="278"/>
      <c r="F186" s="278"/>
      <c r="G186" s="278"/>
      <c r="H186" s="278"/>
      <c r="I186" s="281"/>
      <c r="J186" s="365"/>
      <c r="K186" s="365"/>
      <c r="L186" s="365"/>
      <c r="M186" s="365"/>
      <c r="N186" s="365"/>
      <c r="O186" s="380"/>
      <c r="P186" s="410"/>
      <c r="Q186" s="339">
        <f t="shared" si="38"/>
        <v>0</v>
      </c>
    </row>
    <row r="187" s="250" customFormat="1" customHeight="1" spans="1:17">
      <c r="A187" s="262"/>
      <c r="B187" s="264"/>
      <c r="C187" s="264"/>
      <c r="D187" s="276" t="s">
        <v>1132</v>
      </c>
      <c r="E187" s="278">
        <v>-53702</v>
      </c>
      <c r="F187" s="278">
        <v>-45505</v>
      </c>
      <c r="G187" s="278">
        <v>-72753</v>
      </c>
      <c r="H187" s="278">
        <v>-77638</v>
      </c>
      <c r="I187" s="281">
        <v>-69535</v>
      </c>
      <c r="J187" s="365">
        <v>-46530</v>
      </c>
      <c r="K187" s="365">
        <v>-25231</v>
      </c>
      <c r="L187" s="365">
        <v>-20280</v>
      </c>
      <c r="M187" s="365">
        <v>-18713</v>
      </c>
      <c r="N187" s="365">
        <v>-30365</v>
      </c>
      <c r="O187" s="380">
        <v>-37401</v>
      </c>
      <c r="P187" s="410">
        <v>-73601</v>
      </c>
      <c r="Q187" s="339">
        <f t="shared" si="38"/>
        <v>-571254</v>
      </c>
    </row>
    <row r="188" s="250" customFormat="1" customHeight="1" spans="1:17">
      <c r="A188" s="262"/>
      <c r="B188" s="264"/>
      <c r="C188" s="264"/>
      <c r="D188" s="276" t="s">
        <v>1131</v>
      </c>
      <c r="E188" s="278"/>
      <c r="F188" s="278"/>
      <c r="G188" s="278"/>
      <c r="H188" s="278"/>
      <c r="I188" s="281">
        <v>225</v>
      </c>
      <c r="J188" s="365">
        <v>9300</v>
      </c>
      <c r="K188" s="365"/>
      <c r="L188" s="365"/>
      <c r="M188" s="365"/>
      <c r="N188" s="365"/>
      <c r="O188" s="380">
        <v>5880</v>
      </c>
      <c r="P188" s="410"/>
      <c r="Q188" s="339">
        <f t="shared" si="38"/>
        <v>15405</v>
      </c>
    </row>
    <row r="189" s="250" customFormat="1" customHeight="1" spans="1:17">
      <c r="A189" s="262"/>
      <c r="B189" s="264"/>
      <c r="C189" s="264"/>
      <c r="D189" s="276" t="s">
        <v>1162</v>
      </c>
      <c r="E189" s="278"/>
      <c r="F189" s="278"/>
      <c r="G189" s="278"/>
      <c r="H189" s="278"/>
      <c r="I189" s="281"/>
      <c r="J189" s="365"/>
      <c r="K189" s="365"/>
      <c r="L189" s="365"/>
      <c r="M189" s="365"/>
      <c r="N189" s="365">
        <v>-78</v>
      </c>
      <c r="O189" s="380"/>
      <c r="P189" s="410">
        <v>-10</v>
      </c>
      <c r="Q189" s="339">
        <f t="shared" si="38"/>
        <v>-88</v>
      </c>
    </row>
    <row r="190" s="250" customFormat="1" customHeight="1" spans="1:17">
      <c r="A190" s="262"/>
      <c r="B190" s="264"/>
      <c r="C190" s="264"/>
      <c r="D190" s="276" t="s">
        <v>1139</v>
      </c>
      <c r="E190" s="278"/>
      <c r="F190" s="278"/>
      <c r="G190" s="278"/>
      <c r="H190" s="278"/>
      <c r="I190" s="281"/>
      <c r="J190" s="365"/>
      <c r="K190" s="365"/>
      <c r="L190" s="365"/>
      <c r="M190" s="365"/>
      <c r="N190" s="365"/>
      <c r="O190" s="380"/>
      <c r="P190" s="410"/>
      <c r="Q190" s="339">
        <f t="shared" si="38"/>
        <v>0</v>
      </c>
    </row>
    <row r="191" s="250" customFormat="1" customHeight="1" spans="1:17">
      <c r="A191" s="262"/>
      <c r="B191" s="264"/>
      <c r="C191" s="264"/>
      <c r="D191" s="276" t="s">
        <v>1140</v>
      </c>
      <c r="E191" s="278"/>
      <c r="F191" s="278">
        <v>2781</v>
      </c>
      <c r="G191" s="278">
        <v>24382</v>
      </c>
      <c r="H191" s="278">
        <v>24931</v>
      </c>
      <c r="I191" s="281">
        <v>25522</v>
      </c>
      <c r="J191" s="365">
        <v>25357</v>
      </c>
      <c r="K191" s="365">
        <v>24658</v>
      </c>
      <c r="L191" s="365"/>
      <c r="M191" s="365">
        <v>720</v>
      </c>
      <c r="N191" s="365"/>
      <c r="O191" s="380">
        <v>720</v>
      </c>
      <c r="P191" s="410"/>
      <c r="Q191" s="339">
        <f t="shared" si="38"/>
        <v>129071</v>
      </c>
    </row>
    <row r="192" s="251" customFormat="1" customHeight="1" spans="1:20">
      <c r="A192" s="286"/>
      <c r="B192" s="288"/>
      <c r="C192" s="288"/>
      <c r="D192" s="368" t="s">
        <v>1113</v>
      </c>
      <c r="E192" s="388">
        <f t="shared" ref="E192:P192" si="39">SUM(E176:E191)</f>
        <v>-53566</v>
      </c>
      <c r="F192" s="388">
        <f t="shared" si="39"/>
        <v>-42760</v>
      </c>
      <c r="G192" s="388">
        <f t="shared" si="39"/>
        <v>-48371</v>
      </c>
      <c r="H192" s="388">
        <f t="shared" si="39"/>
        <v>-52690.89</v>
      </c>
      <c r="I192" s="388">
        <f t="shared" si="39"/>
        <v>-54957</v>
      </c>
      <c r="J192" s="388">
        <f t="shared" si="39"/>
        <v>-5461</v>
      </c>
      <c r="K192" s="388">
        <f t="shared" si="39"/>
        <v>-3140</v>
      </c>
      <c r="L192" s="388">
        <f t="shared" si="39"/>
        <v>1333</v>
      </c>
      <c r="M192" s="388">
        <f t="shared" si="39"/>
        <v>-8569</v>
      </c>
      <c r="N192" s="388">
        <f t="shared" si="39"/>
        <v>-24636</v>
      </c>
      <c r="O192" s="388">
        <f t="shared" si="39"/>
        <v>-20033</v>
      </c>
      <c r="P192" s="388">
        <f t="shared" si="39"/>
        <v>-78397</v>
      </c>
      <c r="Q192" s="413">
        <f>SUM(Q177:Q191)</f>
        <v>-391255.89</v>
      </c>
      <c r="T192" s="250"/>
    </row>
    <row r="193" s="251" customFormat="1" ht="4.5" customHeight="1" spans="1:17">
      <c r="A193" s="262"/>
      <c r="B193" s="263"/>
      <c r="C193" s="264"/>
      <c r="D193" s="369"/>
      <c r="E193" s="323"/>
      <c r="F193" s="293"/>
      <c r="G193" s="293"/>
      <c r="H193" s="322"/>
      <c r="I193" s="322"/>
      <c r="J193" s="293"/>
      <c r="K193" s="293"/>
      <c r="L193" s="293"/>
      <c r="M193" s="293"/>
      <c r="N193" s="293"/>
      <c r="O193" s="293"/>
      <c r="P193" s="321"/>
      <c r="Q193" s="343"/>
    </row>
    <row r="194" s="250" customFormat="1" customHeight="1" spans="1:20">
      <c r="A194" s="294">
        <v>9</v>
      </c>
      <c r="B194" s="295" t="s">
        <v>1163</v>
      </c>
      <c r="C194" s="296" t="s">
        <v>1094</v>
      </c>
      <c r="D194" s="358" t="s">
        <v>1095</v>
      </c>
      <c r="E194" s="397">
        <v>0</v>
      </c>
      <c r="F194" s="397">
        <v>0</v>
      </c>
      <c r="G194" s="397">
        <v>0</v>
      </c>
      <c r="H194" s="397">
        <v>0</v>
      </c>
      <c r="I194" s="397">
        <v>0</v>
      </c>
      <c r="J194" s="397">
        <v>0</v>
      </c>
      <c r="K194" s="397">
        <v>0</v>
      </c>
      <c r="L194" s="397">
        <v>0</v>
      </c>
      <c r="M194" s="397">
        <v>0</v>
      </c>
      <c r="N194" s="397">
        <v>0</v>
      </c>
      <c r="O194" s="425">
        <v>0</v>
      </c>
      <c r="P194" s="426">
        <v>0</v>
      </c>
      <c r="Q194" s="344">
        <f>SUM(E194:P194)</f>
        <v>0</v>
      </c>
      <c r="T194" s="251"/>
    </row>
    <row r="195" s="250" customFormat="1" customHeight="1" spans="1:17">
      <c r="A195" s="262"/>
      <c r="B195" s="299"/>
      <c r="C195" s="264"/>
      <c r="D195" s="370" t="s">
        <v>1096</v>
      </c>
      <c r="E195" s="400">
        <v>0</v>
      </c>
      <c r="F195" s="400">
        <v>0</v>
      </c>
      <c r="G195" s="400">
        <v>0</v>
      </c>
      <c r="H195" s="400">
        <v>0</v>
      </c>
      <c r="I195" s="400">
        <v>0</v>
      </c>
      <c r="J195" s="400">
        <v>0</v>
      </c>
      <c r="K195" s="400">
        <v>0</v>
      </c>
      <c r="L195" s="400">
        <v>0</v>
      </c>
      <c r="M195" s="400">
        <v>0</v>
      </c>
      <c r="N195" s="400">
        <v>0</v>
      </c>
      <c r="O195" s="400">
        <v>0</v>
      </c>
      <c r="P195" s="427">
        <v>0</v>
      </c>
      <c r="Q195" s="338">
        <f>SUM(E195:P195)</f>
        <v>0</v>
      </c>
    </row>
    <row r="196" s="250" customFormat="1" customHeight="1" spans="1:17">
      <c r="A196" s="262"/>
      <c r="B196" s="299"/>
      <c r="C196" s="264"/>
      <c r="D196" s="370" t="s">
        <v>1097</v>
      </c>
      <c r="E196" s="400">
        <v>0</v>
      </c>
      <c r="F196" s="400">
        <v>0</v>
      </c>
      <c r="G196" s="400">
        <v>0</v>
      </c>
      <c r="H196" s="400">
        <v>0</v>
      </c>
      <c r="I196" s="400">
        <v>0</v>
      </c>
      <c r="J196" s="400">
        <v>0</v>
      </c>
      <c r="K196" s="400">
        <v>0</v>
      </c>
      <c r="L196" s="400">
        <v>0</v>
      </c>
      <c r="M196" s="400">
        <v>0</v>
      </c>
      <c r="N196" s="400">
        <v>0</v>
      </c>
      <c r="O196" s="418">
        <v>0</v>
      </c>
      <c r="P196" s="427">
        <v>0</v>
      </c>
      <c r="Q196" s="339">
        <f>SUM(E196:P196)</f>
        <v>0</v>
      </c>
    </row>
    <row r="197" s="250" customFormat="1" customHeight="1" spans="1:17">
      <c r="A197" s="262"/>
      <c r="B197" s="299"/>
      <c r="C197" s="264"/>
      <c r="D197" s="273" t="s">
        <v>1098</v>
      </c>
      <c r="E197" s="415">
        <f>SUM(E194:E196)</f>
        <v>0</v>
      </c>
      <c r="F197" s="415">
        <f>SUM(F194:F196)</f>
        <v>0</v>
      </c>
      <c r="G197" s="416">
        <f t="shared" ref="G197:Q197" si="40">SUM(G194:G196)</f>
        <v>0</v>
      </c>
      <c r="H197" s="417">
        <f t="shared" si="40"/>
        <v>0</v>
      </c>
      <c r="I197" s="417">
        <f t="shared" si="40"/>
        <v>0</v>
      </c>
      <c r="J197" s="417">
        <f t="shared" si="40"/>
        <v>0</v>
      </c>
      <c r="K197" s="417">
        <f t="shared" si="40"/>
        <v>0</v>
      </c>
      <c r="L197" s="417">
        <f t="shared" si="40"/>
        <v>0</v>
      </c>
      <c r="M197" s="428">
        <f t="shared" si="40"/>
        <v>0</v>
      </c>
      <c r="N197" s="428">
        <f t="shared" si="40"/>
        <v>0</v>
      </c>
      <c r="O197" s="428">
        <f t="shared" si="40"/>
        <v>0</v>
      </c>
      <c r="P197" s="429">
        <f t="shared" si="40"/>
        <v>0</v>
      </c>
      <c r="Q197" s="340">
        <f t="shared" si="40"/>
        <v>0</v>
      </c>
    </row>
    <row r="198" s="250" customFormat="1" customHeight="1" spans="1:17">
      <c r="A198" s="262"/>
      <c r="B198" s="299"/>
      <c r="C198" s="264"/>
      <c r="D198" s="370" t="s">
        <v>1099</v>
      </c>
      <c r="E198" s="400">
        <v>0</v>
      </c>
      <c r="F198" s="400">
        <v>0</v>
      </c>
      <c r="G198" s="400">
        <v>0</v>
      </c>
      <c r="H198" s="418">
        <v>0</v>
      </c>
      <c r="I198" s="418">
        <v>0</v>
      </c>
      <c r="J198" s="418">
        <v>0</v>
      </c>
      <c r="K198" s="418">
        <v>0</v>
      </c>
      <c r="L198" s="418">
        <v>0</v>
      </c>
      <c r="M198" s="418">
        <v>0</v>
      </c>
      <c r="N198" s="418">
        <v>0</v>
      </c>
      <c r="O198" s="418">
        <v>0</v>
      </c>
      <c r="P198" s="427">
        <v>0</v>
      </c>
      <c r="Q198" s="339">
        <f>SUM(E198:P198)</f>
        <v>0</v>
      </c>
    </row>
    <row r="199" s="250" customFormat="1" customHeight="1" spans="1:17">
      <c r="A199" s="262"/>
      <c r="B199" s="299"/>
      <c r="C199" s="264"/>
      <c r="D199" s="370" t="s">
        <v>1100</v>
      </c>
      <c r="E199" s="400">
        <v>0</v>
      </c>
      <c r="F199" s="400">
        <v>0</v>
      </c>
      <c r="G199" s="400">
        <v>0</v>
      </c>
      <c r="H199" s="400">
        <v>0</v>
      </c>
      <c r="I199" s="400">
        <v>0</v>
      </c>
      <c r="J199" s="400">
        <v>0</v>
      </c>
      <c r="K199" s="400">
        <v>0</v>
      </c>
      <c r="L199" s="400">
        <v>0</v>
      </c>
      <c r="M199" s="400">
        <v>0</v>
      </c>
      <c r="N199" s="400">
        <v>0</v>
      </c>
      <c r="O199" s="418">
        <v>0</v>
      </c>
      <c r="P199" s="427">
        <v>0</v>
      </c>
      <c r="Q199" s="339">
        <f>SUM(E199:P199)</f>
        <v>0</v>
      </c>
    </row>
    <row r="200" s="250" customFormat="1" customHeight="1" spans="1:17">
      <c r="A200" s="262"/>
      <c r="B200" s="299"/>
      <c r="C200" s="264"/>
      <c r="D200" s="370" t="s">
        <v>1101</v>
      </c>
      <c r="E200" s="400">
        <v>0</v>
      </c>
      <c r="F200" s="400">
        <v>0</v>
      </c>
      <c r="G200" s="400">
        <v>0</v>
      </c>
      <c r="H200" s="400">
        <v>0</v>
      </c>
      <c r="I200" s="400">
        <v>0</v>
      </c>
      <c r="J200" s="400">
        <v>0</v>
      </c>
      <c r="K200" s="400">
        <v>0</v>
      </c>
      <c r="L200" s="400">
        <v>0</v>
      </c>
      <c r="M200" s="400">
        <v>0</v>
      </c>
      <c r="N200" s="400">
        <v>0</v>
      </c>
      <c r="O200" s="418">
        <v>0</v>
      </c>
      <c r="P200" s="427">
        <v>0</v>
      </c>
      <c r="Q200" s="339">
        <f>SUM(E200:P200)</f>
        <v>0</v>
      </c>
    </row>
    <row r="201" s="250" customFormat="1" customHeight="1" spans="1:17">
      <c r="A201" s="262"/>
      <c r="B201" s="299"/>
      <c r="C201" s="279"/>
      <c r="D201" s="273" t="s">
        <v>1102</v>
      </c>
      <c r="E201" s="416">
        <f>SUM(E198:E200)</f>
        <v>0</v>
      </c>
      <c r="F201" s="416">
        <f t="shared" ref="F201:Q201" si="41">SUM(F198:F200)</f>
        <v>0</v>
      </c>
      <c r="G201" s="416">
        <f t="shared" si="41"/>
        <v>0</v>
      </c>
      <c r="H201" s="416">
        <f t="shared" si="41"/>
        <v>0</v>
      </c>
      <c r="I201" s="416">
        <f t="shared" si="41"/>
        <v>0</v>
      </c>
      <c r="J201" s="416">
        <f t="shared" si="41"/>
        <v>0</v>
      </c>
      <c r="K201" s="416">
        <f t="shared" si="41"/>
        <v>0</v>
      </c>
      <c r="L201" s="428">
        <f t="shared" si="41"/>
        <v>0</v>
      </c>
      <c r="M201" s="428">
        <f t="shared" si="41"/>
        <v>0</v>
      </c>
      <c r="N201" s="428">
        <f t="shared" si="41"/>
        <v>0</v>
      </c>
      <c r="O201" s="428">
        <f t="shared" si="41"/>
        <v>0</v>
      </c>
      <c r="P201" s="429">
        <f t="shared" si="41"/>
        <v>0</v>
      </c>
      <c r="Q201" s="340">
        <f t="shared" si="41"/>
        <v>0</v>
      </c>
    </row>
    <row r="202" s="250" customFormat="1" customHeight="1" spans="1:17">
      <c r="A202" s="262"/>
      <c r="B202" s="299"/>
      <c r="C202" s="275" t="s">
        <v>1103</v>
      </c>
      <c r="D202" s="302" t="s">
        <v>1164</v>
      </c>
      <c r="E202" s="419">
        <v>48108</v>
      </c>
      <c r="F202" s="278">
        <v>37552.6</v>
      </c>
      <c r="G202" s="278">
        <v>34507</v>
      </c>
      <c r="H202" s="278">
        <v>41274</v>
      </c>
      <c r="I202" s="278">
        <v>31747</v>
      </c>
      <c r="J202" s="278">
        <v>22437</v>
      </c>
      <c r="K202" s="278">
        <v>22381</v>
      </c>
      <c r="L202" s="278">
        <v>19281</v>
      </c>
      <c r="M202" s="430">
        <v>15966</v>
      </c>
      <c r="N202" s="278">
        <v>16956</v>
      </c>
      <c r="O202" s="278">
        <v>23234</v>
      </c>
      <c r="P202" s="278">
        <v>52321.2</v>
      </c>
      <c r="Q202" s="339">
        <f>SUM(E202:P202)</f>
        <v>365764.8</v>
      </c>
    </row>
    <row r="203" s="251" customFormat="1" customHeight="1" spans="1:20">
      <c r="A203" s="262"/>
      <c r="B203" s="299"/>
      <c r="C203" s="264"/>
      <c r="D203" s="270" t="s">
        <v>1105</v>
      </c>
      <c r="E203" s="361">
        <f t="shared" ref="E203:P203" si="42">SUM(E202)</f>
        <v>48108</v>
      </c>
      <c r="F203" s="335">
        <f t="shared" si="42"/>
        <v>37552.6</v>
      </c>
      <c r="G203" s="335">
        <f t="shared" si="42"/>
        <v>34507</v>
      </c>
      <c r="H203" s="335">
        <f t="shared" si="42"/>
        <v>41274</v>
      </c>
      <c r="I203" s="335">
        <f t="shared" si="42"/>
        <v>31747</v>
      </c>
      <c r="J203" s="335">
        <f t="shared" si="42"/>
        <v>22437</v>
      </c>
      <c r="K203" s="335">
        <f t="shared" si="42"/>
        <v>22381</v>
      </c>
      <c r="L203" s="335">
        <f t="shared" si="42"/>
        <v>19281</v>
      </c>
      <c r="M203" s="335">
        <f t="shared" si="42"/>
        <v>15966</v>
      </c>
      <c r="N203" s="335">
        <f t="shared" si="42"/>
        <v>16956</v>
      </c>
      <c r="O203" s="335">
        <f t="shared" si="42"/>
        <v>23234</v>
      </c>
      <c r="P203" s="336">
        <f t="shared" si="42"/>
        <v>52321.2</v>
      </c>
      <c r="Q203" s="341">
        <f>SUM(Q202:Q202)</f>
        <v>365764.8</v>
      </c>
      <c r="T203" s="250"/>
    </row>
    <row r="204" s="250" customFormat="1" customHeight="1" spans="1:20">
      <c r="A204" s="262"/>
      <c r="B204" s="299"/>
      <c r="C204" s="275" t="s">
        <v>1106</v>
      </c>
      <c r="D204" s="276" t="s">
        <v>1165</v>
      </c>
      <c r="E204" s="419">
        <v>5148</v>
      </c>
      <c r="F204" s="278">
        <v>5644.6</v>
      </c>
      <c r="G204" s="278">
        <v>24340</v>
      </c>
      <c r="H204" s="278">
        <v>24931</v>
      </c>
      <c r="I204" s="278">
        <v>23182</v>
      </c>
      <c r="J204" s="278">
        <v>25408</v>
      </c>
      <c r="K204" s="278">
        <v>24658</v>
      </c>
      <c r="L204" s="278">
        <v>1203</v>
      </c>
      <c r="M204" s="430">
        <v>720</v>
      </c>
      <c r="N204" s="278">
        <v>745</v>
      </c>
      <c r="O204" s="334">
        <v>720</v>
      </c>
      <c r="P204" s="320">
        <v>499.2</v>
      </c>
      <c r="Q204" s="339">
        <f>SUM(E204:P204)</f>
        <v>137198.8</v>
      </c>
      <c r="T204" s="251"/>
    </row>
    <row r="205" s="250" customFormat="1" customHeight="1" spans="1:17">
      <c r="A205" s="262"/>
      <c r="B205" s="299"/>
      <c r="C205" s="264"/>
      <c r="D205" s="276" t="s">
        <v>1166</v>
      </c>
      <c r="E205" s="353"/>
      <c r="F205" s="278"/>
      <c r="G205" s="278"/>
      <c r="H205" s="278"/>
      <c r="I205" s="278"/>
      <c r="J205" s="278"/>
      <c r="K205" s="278"/>
      <c r="L205" s="278"/>
      <c r="M205" s="430"/>
      <c r="N205" s="278"/>
      <c r="O205" s="334"/>
      <c r="P205" s="320"/>
      <c r="Q205" s="339">
        <f>SUM(E205:P205)</f>
        <v>0</v>
      </c>
    </row>
    <row r="206" s="250" customFormat="1" customHeight="1" spans="1:17">
      <c r="A206" s="262"/>
      <c r="B206" s="299"/>
      <c r="C206" s="264"/>
      <c r="D206" s="276" t="s">
        <v>1144</v>
      </c>
      <c r="E206" s="281"/>
      <c r="F206" s="281"/>
      <c r="G206" s="281"/>
      <c r="H206" s="281"/>
      <c r="I206" s="281"/>
      <c r="J206" s="281"/>
      <c r="K206" s="278"/>
      <c r="L206" s="278"/>
      <c r="M206" s="430"/>
      <c r="N206" s="281"/>
      <c r="O206" s="316"/>
      <c r="P206" s="431"/>
      <c r="Q206" s="339">
        <f t="shared" ref="Q206:Q213" si="43">SUM(E206:P206)</f>
        <v>0</v>
      </c>
    </row>
    <row r="207" s="250" customFormat="1" customHeight="1" spans="1:17">
      <c r="A207" s="262"/>
      <c r="B207" s="299"/>
      <c r="C207" s="264"/>
      <c r="D207" s="276" t="s">
        <v>1167</v>
      </c>
      <c r="E207" s="365"/>
      <c r="F207" s="365"/>
      <c r="G207" s="281"/>
      <c r="H207" s="281"/>
      <c r="I207" s="281"/>
      <c r="J207" s="281"/>
      <c r="K207" s="278"/>
      <c r="L207" s="278"/>
      <c r="M207" s="432"/>
      <c r="N207" s="365"/>
      <c r="O207" s="378"/>
      <c r="P207" s="431"/>
      <c r="Q207" s="339">
        <f t="shared" si="43"/>
        <v>0</v>
      </c>
    </row>
    <row r="208" s="250" customFormat="1" customHeight="1" spans="1:17">
      <c r="A208" s="262"/>
      <c r="B208" s="299"/>
      <c r="C208" s="264"/>
      <c r="D208" s="276" t="s">
        <v>1168</v>
      </c>
      <c r="E208" s="365"/>
      <c r="F208" s="365"/>
      <c r="G208" s="281"/>
      <c r="H208" s="281"/>
      <c r="I208" s="281"/>
      <c r="J208" s="281"/>
      <c r="K208" s="278"/>
      <c r="L208" s="278"/>
      <c r="M208" s="432"/>
      <c r="N208" s="365"/>
      <c r="O208" s="378"/>
      <c r="P208" s="431"/>
      <c r="Q208" s="339">
        <f t="shared" si="43"/>
        <v>0</v>
      </c>
    </row>
    <row r="209" s="250" customFormat="1" customHeight="1" spans="1:17">
      <c r="A209" s="262"/>
      <c r="B209" s="299"/>
      <c r="C209" s="264"/>
      <c r="D209" s="276" t="s">
        <v>1111</v>
      </c>
      <c r="E209" s="365"/>
      <c r="F209" s="365"/>
      <c r="G209" s="281"/>
      <c r="H209" s="281"/>
      <c r="I209" s="281"/>
      <c r="J209" s="281"/>
      <c r="K209" s="281"/>
      <c r="L209" s="281">
        <v>-1203</v>
      </c>
      <c r="M209" s="433"/>
      <c r="N209" s="365">
        <v>-745</v>
      </c>
      <c r="O209" s="378"/>
      <c r="P209" s="431"/>
      <c r="Q209" s="339">
        <f t="shared" si="43"/>
        <v>-1948</v>
      </c>
    </row>
    <row r="210" s="250" customFormat="1" customHeight="1" spans="1:17">
      <c r="A210" s="262"/>
      <c r="B210" s="299"/>
      <c r="C210" s="264"/>
      <c r="D210" s="276" t="s">
        <v>1112</v>
      </c>
      <c r="E210" s="365">
        <v>443</v>
      </c>
      <c r="F210" s="365"/>
      <c r="G210" s="281"/>
      <c r="H210" s="281"/>
      <c r="I210" s="281"/>
      <c r="J210" s="281"/>
      <c r="K210" s="281"/>
      <c r="L210" s="365"/>
      <c r="M210" s="433"/>
      <c r="N210" s="365"/>
      <c r="O210" s="378"/>
      <c r="P210" s="431"/>
      <c r="Q210" s="339">
        <f t="shared" si="43"/>
        <v>443</v>
      </c>
    </row>
    <row r="211" s="250" customFormat="1" customHeight="1" spans="1:17">
      <c r="A211" s="262"/>
      <c r="B211" s="299"/>
      <c r="C211" s="264"/>
      <c r="D211" s="276" t="s">
        <v>1169</v>
      </c>
      <c r="E211" s="365">
        <v>42517</v>
      </c>
      <c r="F211" s="365">
        <v>34689</v>
      </c>
      <c r="G211" s="281">
        <v>34549</v>
      </c>
      <c r="H211" s="281">
        <v>41274</v>
      </c>
      <c r="I211" s="281">
        <v>34087</v>
      </c>
      <c r="J211" s="281">
        <v>22386</v>
      </c>
      <c r="K211" s="281">
        <v>22381</v>
      </c>
      <c r="L211" s="365">
        <v>19281</v>
      </c>
      <c r="M211" s="433">
        <v>15966</v>
      </c>
      <c r="N211" s="365">
        <v>16956</v>
      </c>
      <c r="O211" s="378">
        <v>23234</v>
      </c>
      <c r="P211" s="431">
        <v>51822</v>
      </c>
      <c r="Q211" s="339">
        <f t="shared" si="43"/>
        <v>359142</v>
      </c>
    </row>
    <row r="212" s="250" customFormat="1" customHeight="1" spans="1:17">
      <c r="A212" s="262"/>
      <c r="B212" s="299"/>
      <c r="C212" s="264"/>
      <c r="D212" s="276" t="s">
        <v>1170</v>
      </c>
      <c r="E212" s="365"/>
      <c r="F212" s="365"/>
      <c r="G212" s="281"/>
      <c r="H212" s="281"/>
      <c r="I212" s="281"/>
      <c r="J212" s="281"/>
      <c r="K212" s="281"/>
      <c r="L212" s="365"/>
      <c r="M212" s="433"/>
      <c r="N212" s="365"/>
      <c r="O212" s="378"/>
      <c r="P212" s="431"/>
      <c r="Q212" s="339">
        <f t="shared" si="43"/>
        <v>0</v>
      </c>
    </row>
    <row r="213" s="250" customFormat="1" customHeight="1" spans="1:17">
      <c r="A213" s="262"/>
      <c r="B213" s="299"/>
      <c r="C213" s="264"/>
      <c r="D213" s="307" t="s">
        <v>1171</v>
      </c>
      <c r="E213" s="281"/>
      <c r="F213" s="281">
        <v>-2781</v>
      </c>
      <c r="G213" s="281">
        <v>-24382</v>
      </c>
      <c r="H213" s="281">
        <v>-24931</v>
      </c>
      <c r="I213" s="281">
        <v>-25522</v>
      </c>
      <c r="J213" s="328">
        <v>-25357</v>
      </c>
      <c r="K213" s="281">
        <v>-24658</v>
      </c>
      <c r="L213" s="328"/>
      <c r="M213" s="434">
        <v>-720</v>
      </c>
      <c r="N213" s="278"/>
      <c r="O213" s="334">
        <v>-720</v>
      </c>
      <c r="P213" s="320"/>
      <c r="Q213" s="339">
        <f t="shared" si="43"/>
        <v>-129071</v>
      </c>
    </row>
    <row r="214" s="251" customFormat="1" customHeight="1" spans="1:20">
      <c r="A214" s="286"/>
      <c r="B214" s="308"/>
      <c r="C214" s="288"/>
      <c r="D214" s="368" t="s">
        <v>1113</v>
      </c>
      <c r="E214" s="388">
        <f>SUM(E204:E213)</f>
        <v>48108</v>
      </c>
      <c r="F214" s="388">
        <f t="shared" ref="F214:Q214" si="44">SUM(F204:F213)</f>
        <v>37552.6</v>
      </c>
      <c r="G214" s="388">
        <f t="shared" si="44"/>
        <v>34507</v>
      </c>
      <c r="H214" s="388">
        <f t="shared" si="44"/>
        <v>41274</v>
      </c>
      <c r="I214" s="388">
        <f t="shared" si="44"/>
        <v>31747</v>
      </c>
      <c r="J214" s="388">
        <f t="shared" si="44"/>
        <v>22437</v>
      </c>
      <c r="K214" s="388">
        <f t="shared" si="44"/>
        <v>22381</v>
      </c>
      <c r="L214" s="388">
        <f t="shared" si="44"/>
        <v>19281</v>
      </c>
      <c r="M214" s="388">
        <f t="shared" si="44"/>
        <v>15966</v>
      </c>
      <c r="N214" s="388">
        <f t="shared" si="44"/>
        <v>16956</v>
      </c>
      <c r="O214" s="388">
        <f t="shared" si="44"/>
        <v>23234</v>
      </c>
      <c r="P214" s="388">
        <f t="shared" si="44"/>
        <v>52321.2</v>
      </c>
      <c r="Q214" s="413">
        <f t="shared" si="44"/>
        <v>365764.8</v>
      </c>
      <c r="T214" s="250"/>
    </row>
    <row r="215" s="251" customFormat="1" ht="4.5" customHeight="1" spans="1:17">
      <c r="A215" s="262"/>
      <c r="B215" s="263"/>
      <c r="C215" s="264"/>
      <c r="D215" s="369"/>
      <c r="E215" s="323"/>
      <c r="F215" s="293"/>
      <c r="G215" s="293"/>
      <c r="H215" s="293"/>
      <c r="I215" s="397"/>
      <c r="J215" s="397"/>
      <c r="K215" s="321"/>
      <c r="L215" s="373"/>
      <c r="M215" s="435"/>
      <c r="N215" s="322"/>
      <c r="O215" s="293"/>
      <c r="P215" s="321"/>
      <c r="Q215" s="343"/>
    </row>
    <row r="216" s="250" customFormat="1" customHeight="1" spans="1:20">
      <c r="A216" s="294">
        <v>10</v>
      </c>
      <c r="B216" s="296" t="s">
        <v>1172</v>
      </c>
      <c r="C216" s="296" t="s">
        <v>1094</v>
      </c>
      <c r="D216" s="358" t="s">
        <v>1095</v>
      </c>
      <c r="E216" s="397">
        <v>0</v>
      </c>
      <c r="F216" s="397">
        <v>0</v>
      </c>
      <c r="G216" s="397">
        <v>0</v>
      </c>
      <c r="H216" s="397">
        <v>0</v>
      </c>
      <c r="I216" s="397">
        <v>0</v>
      </c>
      <c r="J216" s="397">
        <v>0</v>
      </c>
      <c r="K216" s="397">
        <v>0</v>
      </c>
      <c r="L216" s="397">
        <v>0</v>
      </c>
      <c r="M216" s="397">
        <v>0</v>
      </c>
      <c r="N216" s="425">
        <v>0</v>
      </c>
      <c r="O216" s="425">
        <v>0</v>
      </c>
      <c r="P216" s="426">
        <v>0</v>
      </c>
      <c r="Q216" s="344">
        <f>SUM(E216:P216)</f>
        <v>0</v>
      </c>
      <c r="T216" s="251"/>
    </row>
    <row r="217" s="250" customFormat="1" customHeight="1" spans="1:17">
      <c r="A217" s="262"/>
      <c r="B217" s="264"/>
      <c r="C217" s="264"/>
      <c r="D217" s="370" t="s">
        <v>1096</v>
      </c>
      <c r="E217" s="400">
        <v>-2798</v>
      </c>
      <c r="F217" s="400">
        <v>-2415</v>
      </c>
      <c r="G217" s="400">
        <v>0</v>
      </c>
      <c r="H217" s="400">
        <v>-90</v>
      </c>
      <c r="I217" s="400">
        <v>0</v>
      </c>
      <c r="J217" s="400">
        <v>0</v>
      </c>
      <c r="K217" s="400">
        <v>0</v>
      </c>
      <c r="L217" s="418">
        <v>0</v>
      </c>
      <c r="M217" s="418">
        <v>0</v>
      </c>
      <c r="N217" s="400">
        <v>0</v>
      </c>
      <c r="O217" s="400">
        <v>0</v>
      </c>
      <c r="P217" s="427">
        <v>0</v>
      </c>
      <c r="Q217" s="338">
        <f>SUM(E217:P217)</f>
        <v>-5303</v>
      </c>
    </row>
    <row r="218" s="250" customFormat="1" customHeight="1" spans="1:17">
      <c r="A218" s="262"/>
      <c r="B218" s="264"/>
      <c r="C218" s="264"/>
      <c r="D218" s="370" t="s">
        <v>1097</v>
      </c>
      <c r="E218" s="400">
        <v>-13392</v>
      </c>
      <c r="F218" s="400">
        <v>-11778</v>
      </c>
      <c r="G218" s="400">
        <v>-7869</v>
      </c>
      <c r="H218" s="400">
        <v>-744</v>
      </c>
      <c r="I218" s="400">
        <v>-430</v>
      </c>
      <c r="J218" s="400">
        <v>-670</v>
      </c>
      <c r="K218" s="400">
        <v>-1487</v>
      </c>
      <c r="L218" s="418">
        <v>-2480</v>
      </c>
      <c r="M218" s="418">
        <v>-260</v>
      </c>
      <c r="N218" s="418">
        <v>-1142</v>
      </c>
      <c r="O218" s="418">
        <v>-270</v>
      </c>
      <c r="P218" s="427">
        <v>-1880</v>
      </c>
      <c r="Q218" s="339">
        <f>SUM(E218:P218)</f>
        <v>-42402</v>
      </c>
    </row>
    <row r="219" s="250" customFormat="1" customHeight="1" spans="1:17">
      <c r="A219" s="262"/>
      <c r="B219" s="264"/>
      <c r="C219" s="264"/>
      <c r="D219" s="273" t="s">
        <v>1098</v>
      </c>
      <c r="E219" s="415">
        <f>SUM(E216:E218)</f>
        <v>-16190</v>
      </c>
      <c r="F219" s="415">
        <f>SUM(F216:F218)</f>
        <v>-14193</v>
      </c>
      <c r="G219" s="416">
        <f t="shared" ref="G219:Q219" si="45">SUM(G216:G218)</f>
        <v>-7869</v>
      </c>
      <c r="H219" s="417">
        <f t="shared" si="45"/>
        <v>-834</v>
      </c>
      <c r="I219" s="417">
        <f t="shared" si="45"/>
        <v>-430</v>
      </c>
      <c r="J219" s="417">
        <f t="shared" si="45"/>
        <v>-670</v>
      </c>
      <c r="K219" s="417">
        <f t="shared" si="45"/>
        <v>-1487</v>
      </c>
      <c r="L219" s="428">
        <f t="shared" si="45"/>
        <v>-2480</v>
      </c>
      <c r="M219" s="428">
        <f t="shared" si="45"/>
        <v>-260</v>
      </c>
      <c r="N219" s="428">
        <f t="shared" si="45"/>
        <v>-1142</v>
      </c>
      <c r="O219" s="428">
        <f t="shared" si="45"/>
        <v>-270</v>
      </c>
      <c r="P219" s="429">
        <f t="shared" si="45"/>
        <v>-1880</v>
      </c>
      <c r="Q219" s="340">
        <f t="shared" si="45"/>
        <v>-47705</v>
      </c>
    </row>
    <row r="220" s="250" customFormat="1" customHeight="1" spans="1:17">
      <c r="A220" s="262"/>
      <c r="B220" s="264"/>
      <c r="C220" s="264"/>
      <c r="D220" s="370" t="s">
        <v>1099</v>
      </c>
      <c r="E220" s="400">
        <v>14685</v>
      </c>
      <c r="F220" s="400">
        <v>12298</v>
      </c>
      <c r="G220" s="400">
        <v>7518</v>
      </c>
      <c r="H220" s="418">
        <v>834</v>
      </c>
      <c r="I220" s="418">
        <v>430</v>
      </c>
      <c r="J220" s="418">
        <v>670</v>
      </c>
      <c r="K220" s="418">
        <v>1487</v>
      </c>
      <c r="L220" s="418">
        <v>2480</v>
      </c>
      <c r="M220" s="418">
        <v>260</v>
      </c>
      <c r="N220" s="418">
        <v>1142</v>
      </c>
      <c r="O220" s="418">
        <v>270</v>
      </c>
      <c r="P220" s="427">
        <v>1880</v>
      </c>
      <c r="Q220" s="339">
        <f>SUM(E220:P220)</f>
        <v>43954</v>
      </c>
    </row>
    <row r="221" s="250" customFormat="1" customHeight="1" spans="1:17">
      <c r="A221" s="262"/>
      <c r="B221" s="264"/>
      <c r="C221" s="264"/>
      <c r="D221" s="370" t="s">
        <v>1100</v>
      </c>
      <c r="E221" s="400">
        <v>1505</v>
      </c>
      <c r="F221" s="400">
        <v>1875</v>
      </c>
      <c r="G221" s="400">
        <v>0</v>
      </c>
      <c r="H221" s="400">
        <v>0</v>
      </c>
      <c r="I221" s="400">
        <v>0</v>
      </c>
      <c r="J221" s="400">
        <v>0</v>
      </c>
      <c r="K221" s="400">
        <v>0</v>
      </c>
      <c r="L221" s="418">
        <v>0</v>
      </c>
      <c r="M221" s="418">
        <v>0</v>
      </c>
      <c r="N221" s="418">
        <v>0</v>
      </c>
      <c r="O221" s="418">
        <v>0</v>
      </c>
      <c r="P221" s="427">
        <v>0</v>
      </c>
      <c r="Q221" s="339">
        <f>SUM(E221:P221)</f>
        <v>3380</v>
      </c>
    </row>
    <row r="222" s="250" customFormat="1" customHeight="1" spans="1:17">
      <c r="A222" s="262"/>
      <c r="B222" s="264"/>
      <c r="C222" s="264"/>
      <c r="D222" s="370" t="s">
        <v>1101</v>
      </c>
      <c r="E222" s="400">
        <v>0</v>
      </c>
      <c r="F222" s="400">
        <v>20</v>
      </c>
      <c r="G222" s="400">
        <v>351</v>
      </c>
      <c r="H222" s="400">
        <v>0</v>
      </c>
      <c r="I222" s="400">
        <v>0</v>
      </c>
      <c r="J222" s="400">
        <v>0</v>
      </c>
      <c r="K222" s="400">
        <v>0</v>
      </c>
      <c r="L222" s="418">
        <v>0</v>
      </c>
      <c r="M222" s="418">
        <v>0</v>
      </c>
      <c r="N222" s="418">
        <v>0</v>
      </c>
      <c r="O222" s="418">
        <v>0</v>
      </c>
      <c r="P222" s="427">
        <v>0</v>
      </c>
      <c r="Q222" s="339">
        <f>SUM(E222:P222)</f>
        <v>371</v>
      </c>
    </row>
    <row r="223" s="250" customFormat="1" customHeight="1" spans="1:17">
      <c r="A223" s="262"/>
      <c r="B223" s="264"/>
      <c r="C223" s="279"/>
      <c r="D223" s="273" t="s">
        <v>1102</v>
      </c>
      <c r="E223" s="420">
        <f t="shared" ref="E223:Q223" si="46">SUM(E220:E222)</f>
        <v>16190</v>
      </c>
      <c r="F223" s="416">
        <f t="shared" si="46"/>
        <v>14193</v>
      </c>
      <c r="G223" s="416">
        <f t="shared" si="46"/>
        <v>7869</v>
      </c>
      <c r="H223" s="416">
        <f t="shared" si="46"/>
        <v>834</v>
      </c>
      <c r="I223" s="416">
        <f t="shared" si="46"/>
        <v>430</v>
      </c>
      <c r="J223" s="417">
        <f t="shared" si="46"/>
        <v>670</v>
      </c>
      <c r="K223" s="416">
        <f t="shared" si="46"/>
        <v>1487</v>
      </c>
      <c r="L223" s="428">
        <f t="shared" si="46"/>
        <v>2480</v>
      </c>
      <c r="M223" s="428">
        <f t="shared" si="46"/>
        <v>260</v>
      </c>
      <c r="N223" s="428">
        <f t="shared" si="46"/>
        <v>1142</v>
      </c>
      <c r="O223" s="428">
        <f t="shared" si="46"/>
        <v>270</v>
      </c>
      <c r="P223" s="429">
        <f t="shared" si="46"/>
        <v>1880</v>
      </c>
      <c r="Q223" s="340">
        <f t="shared" si="46"/>
        <v>47705</v>
      </c>
    </row>
    <row r="224" s="250" customFormat="1" customHeight="1" spans="1:17">
      <c r="A224" s="262"/>
      <c r="B224" s="264"/>
      <c r="C224" s="275" t="s">
        <v>1106</v>
      </c>
      <c r="D224" s="276" t="s">
        <v>1173</v>
      </c>
      <c r="E224" s="281"/>
      <c r="F224" s="281"/>
      <c r="G224" s="281"/>
      <c r="H224" s="281"/>
      <c r="I224" s="281"/>
      <c r="J224" s="328"/>
      <c r="K224" s="281"/>
      <c r="L224" s="328"/>
      <c r="M224" s="434"/>
      <c r="N224" s="278"/>
      <c r="O224" s="278"/>
      <c r="P224" s="320"/>
      <c r="Q224" s="339">
        <f>SUM(E224:P224)</f>
        <v>0</v>
      </c>
    </row>
    <row r="225" s="251" customFormat="1" customHeight="1" spans="1:20">
      <c r="A225" s="286"/>
      <c r="B225" s="288"/>
      <c r="C225" s="288"/>
      <c r="D225" s="368" t="s">
        <v>1113</v>
      </c>
      <c r="E225" s="388">
        <f>SUM(E224)</f>
        <v>0</v>
      </c>
      <c r="F225" s="388">
        <f t="shared" ref="F225:Q225" si="47">SUM(F224)</f>
        <v>0</v>
      </c>
      <c r="G225" s="388">
        <f t="shared" si="47"/>
        <v>0</v>
      </c>
      <c r="H225" s="388">
        <f t="shared" si="47"/>
        <v>0</v>
      </c>
      <c r="I225" s="388">
        <f t="shared" si="47"/>
        <v>0</v>
      </c>
      <c r="J225" s="388">
        <f t="shared" si="47"/>
        <v>0</v>
      </c>
      <c r="K225" s="388">
        <f t="shared" si="47"/>
        <v>0</v>
      </c>
      <c r="L225" s="388">
        <f t="shared" si="47"/>
        <v>0</v>
      </c>
      <c r="M225" s="388">
        <f t="shared" si="47"/>
        <v>0</v>
      </c>
      <c r="N225" s="388">
        <f t="shared" si="47"/>
        <v>0</v>
      </c>
      <c r="O225" s="388">
        <f t="shared" si="47"/>
        <v>0</v>
      </c>
      <c r="P225" s="388">
        <f t="shared" si="47"/>
        <v>0</v>
      </c>
      <c r="Q225" s="413">
        <f t="shared" si="47"/>
        <v>0</v>
      </c>
      <c r="T225" s="250"/>
    </row>
    <row r="226" s="251" customFormat="1" ht="4.5" customHeight="1" spans="1:17">
      <c r="A226" s="262"/>
      <c r="B226" s="263"/>
      <c r="C226" s="264"/>
      <c r="D226" s="369"/>
      <c r="E226" s="323"/>
      <c r="F226" s="293"/>
      <c r="G226" s="293"/>
      <c r="H226" s="293"/>
      <c r="I226" s="418"/>
      <c r="J226" s="418"/>
      <c r="K226" s="321"/>
      <c r="L226" s="373"/>
      <c r="M226" s="323"/>
      <c r="N226" s="293"/>
      <c r="O226" s="293"/>
      <c r="P226" s="321"/>
      <c r="Q226" s="343"/>
    </row>
    <row r="227" s="250" customFormat="1" customHeight="1" spans="1:20">
      <c r="A227" s="294">
        <v>11</v>
      </c>
      <c r="B227" s="296" t="s">
        <v>1174</v>
      </c>
      <c r="C227" s="296" t="s">
        <v>1094</v>
      </c>
      <c r="D227" s="358" t="s">
        <v>1095</v>
      </c>
      <c r="E227" s="397">
        <v>-3814</v>
      </c>
      <c r="F227" s="397">
        <v>-2753</v>
      </c>
      <c r="G227" s="397">
        <v>-3656</v>
      </c>
      <c r="H227" s="397">
        <v>-13276</v>
      </c>
      <c r="I227" s="397">
        <v>-3742</v>
      </c>
      <c r="J227" s="397">
        <v>-5444</v>
      </c>
      <c r="K227" s="397">
        <v>-6107</v>
      </c>
      <c r="L227" s="397">
        <v>-4396</v>
      </c>
      <c r="M227" s="397">
        <v>-5015</v>
      </c>
      <c r="N227" s="425">
        <v>-3236</v>
      </c>
      <c r="O227" s="398">
        <v>-7719</v>
      </c>
      <c r="P227" s="426">
        <v>-6790</v>
      </c>
      <c r="Q227" s="344">
        <f>SUM(E227:P227)</f>
        <v>-65948</v>
      </c>
      <c r="T227" s="251"/>
    </row>
    <row r="228" s="250" customFormat="1" customHeight="1" spans="1:17">
      <c r="A228" s="262"/>
      <c r="B228" s="264"/>
      <c r="C228" s="264"/>
      <c r="D228" s="370" t="s">
        <v>1096</v>
      </c>
      <c r="E228" s="400">
        <v>-6653</v>
      </c>
      <c r="F228" s="400">
        <v>-480</v>
      </c>
      <c r="G228" s="400">
        <v>0</v>
      </c>
      <c r="H228" s="400">
        <v>-2040</v>
      </c>
      <c r="I228" s="400">
        <v>0</v>
      </c>
      <c r="J228" s="400">
        <v>0</v>
      </c>
      <c r="K228" s="400">
        <v>0</v>
      </c>
      <c r="L228" s="400">
        <v>0</v>
      </c>
      <c r="M228" s="418">
        <v>0</v>
      </c>
      <c r="N228" s="400">
        <v>0</v>
      </c>
      <c r="O228" s="269">
        <v>0</v>
      </c>
      <c r="P228" s="427">
        <v>-1920</v>
      </c>
      <c r="Q228" s="338">
        <f>SUM(E228:P228)</f>
        <v>-11093</v>
      </c>
    </row>
    <row r="229" s="250" customFormat="1" customHeight="1" spans="1:17">
      <c r="A229" s="262"/>
      <c r="B229" s="264"/>
      <c r="C229" s="264"/>
      <c r="D229" s="370" t="s">
        <v>1097</v>
      </c>
      <c r="E229" s="400">
        <v>-15000</v>
      </c>
      <c r="F229" s="400">
        <v>-22827</v>
      </c>
      <c r="G229" s="400">
        <v>-21935</v>
      </c>
      <c r="H229" s="400">
        <v>-8020</v>
      </c>
      <c r="I229" s="400">
        <v>-5560</v>
      </c>
      <c r="J229" s="400">
        <v>-7453</v>
      </c>
      <c r="K229" s="400">
        <v>-11403</v>
      </c>
      <c r="L229" s="400">
        <v>-6774</v>
      </c>
      <c r="M229" s="418">
        <v>-8252</v>
      </c>
      <c r="N229" s="418">
        <v>-8041</v>
      </c>
      <c r="O229" s="267">
        <v>-10927</v>
      </c>
      <c r="P229" s="427">
        <v>-10881</v>
      </c>
      <c r="Q229" s="339">
        <f>SUM(E229:P229)</f>
        <v>-137073</v>
      </c>
    </row>
    <row r="230" s="250" customFormat="1" customHeight="1" spans="1:17">
      <c r="A230" s="262"/>
      <c r="B230" s="264"/>
      <c r="C230" s="264"/>
      <c r="D230" s="273" t="s">
        <v>1098</v>
      </c>
      <c r="E230" s="335">
        <f t="shared" ref="E230:Q230" si="48">SUM(E227:E229)</f>
        <v>-25467</v>
      </c>
      <c r="F230" s="335">
        <f t="shared" si="48"/>
        <v>-26060</v>
      </c>
      <c r="G230" s="335">
        <f t="shared" si="48"/>
        <v>-25591</v>
      </c>
      <c r="H230" s="335">
        <f t="shared" si="48"/>
        <v>-23336</v>
      </c>
      <c r="I230" s="335">
        <f t="shared" si="48"/>
        <v>-9302</v>
      </c>
      <c r="J230" s="436">
        <f t="shared" si="48"/>
        <v>-12897</v>
      </c>
      <c r="K230" s="335">
        <f t="shared" si="48"/>
        <v>-17510</v>
      </c>
      <c r="L230" s="335">
        <f t="shared" si="48"/>
        <v>-11170</v>
      </c>
      <c r="M230" s="272">
        <f t="shared" si="48"/>
        <v>-13267</v>
      </c>
      <c r="N230" s="272">
        <f t="shared" si="48"/>
        <v>-11277</v>
      </c>
      <c r="O230" s="272">
        <f t="shared" si="48"/>
        <v>-18646</v>
      </c>
      <c r="P230" s="327">
        <f t="shared" si="48"/>
        <v>-19591</v>
      </c>
      <c r="Q230" s="340">
        <f t="shared" si="48"/>
        <v>-214114</v>
      </c>
    </row>
    <row r="231" s="250" customFormat="1" customHeight="1" spans="1:17">
      <c r="A231" s="262"/>
      <c r="B231" s="264"/>
      <c r="C231" s="264"/>
      <c r="D231" s="370" t="s">
        <v>1099</v>
      </c>
      <c r="E231" s="421">
        <v>21305</v>
      </c>
      <c r="F231" s="400">
        <v>23157</v>
      </c>
      <c r="G231" s="400">
        <v>21514</v>
      </c>
      <c r="H231" s="418">
        <v>9653</v>
      </c>
      <c r="I231" s="418">
        <v>5580</v>
      </c>
      <c r="J231" s="400">
        <v>7453</v>
      </c>
      <c r="K231" s="418">
        <v>10603</v>
      </c>
      <c r="L231" s="418">
        <v>6774</v>
      </c>
      <c r="M231" s="418">
        <v>8252</v>
      </c>
      <c r="N231" s="418">
        <v>8041</v>
      </c>
      <c r="O231" s="418">
        <v>5908</v>
      </c>
      <c r="P231" s="427">
        <v>10418</v>
      </c>
      <c r="Q231" s="339">
        <f>SUM(E231:P231)</f>
        <v>138658</v>
      </c>
    </row>
    <row r="232" s="250" customFormat="1" customHeight="1" spans="1:17">
      <c r="A232" s="262"/>
      <c r="B232" s="264"/>
      <c r="C232" s="264"/>
      <c r="D232" s="370" t="s">
        <v>1100</v>
      </c>
      <c r="E232" s="400">
        <v>646</v>
      </c>
      <c r="F232" s="400">
        <v>0</v>
      </c>
      <c r="G232" s="400">
        <v>0</v>
      </c>
      <c r="H232" s="400">
        <v>5396</v>
      </c>
      <c r="I232" s="400">
        <v>0</v>
      </c>
      <c r="J232" s="400">
        <v>0</v>
      </c>
      <c r="K232" s="400">
        <v>0</v>
      </c>
      <c r="L232" s="400">
        <v>0</v>
      </c>
      <c r="M232" s="418">
        <v>0</v>
      </c>
      <c r="N232" s="418">
        <v>0</v>
      </c>
      <c r="O232" s="418">
        <v>9710</v>
      </c>
      <c r="P232" s="427">
        <v>6259</v>
      </c>
      <c r="Q232" s="339">
        <f>SUM(E232:P232)</f>
        <v>22011</v>
      </c>
    </row>
    <row r="233" s="250" customFormat="1" customHeight="1" spans="1:17">
      <c r="A233" s="262"/>
      <c r="B233" s="264"/>
      <c r="C233" s="264"/>
      <c r="D233" s="370" t="s">
        <v>1101</v>
      </c>
      <c r="E233" s="400">
        <v>3516</v>
      </c>
      <c r="F233" s="400">
        <v>2903</v>
      </c>
      <c r="G233" s="400">
        <v>3496</v>
      </c>
      <c r="H233" s="400">
        <v>8327</v>
      </c>
      <c r="I233" s="400">
        <v>3672</v>
      </c>
      <c r="J233" s="400">
        <v>5334</v>
      </c>
      <c r="K233" s="400">
        <v>5881</v>
      </c>
      <c r="L233" s="400">
        <v>4396</v>
      </c>
      <c r="M233" s="418">
        <v>5015</v>
      </c>
      <c r="N233" s="418">
        <v>3236</v>
      </c>
      <c r="O233" s="418">
        <v>3062</v>
      </c>
      <c r="P233" s="427">
        <v>2828</v>
      </c>
      <c r="Q233" s="339">
        <f>SUM(E233:P233)</f>
        <v>51666</v>
      </c>
    </row>
    <row r="234" s="250" customFormat="1" customHeight="1" spans="1:17">
      <c r="A234" s="262"/>
      <c r="B234" s="264"/>
      <c r="C234" s="279"/>
      <c r="D234" s="273" t="s">
        <v>1102</v>
      </c>
      <c r="E234" s="335">
        <f t="shared" ref="E234:Q234" si="49">SUM(E231:E233)</f>
        <v>25467</v>
      </c>
      <c r="F234" s="335">
        <f t="shared" si="49"/>
        <v>26060</v>
      </c>
      <c r="G234" s="335">
        <f t="shared" si="49"/>
        <v>25010</v>
      </c>
      <c r="H234" s="335">
        <f t="shared" si="49"/>
        <v>23376</v>
      </c>
      <c r="I234" s="335">
        <f t="shared" si="49"/>
        <v>9252</v>
      </c>
      <c r="J234" s="335">
        <f t="shared" si="49"/>
        <v>12787</v>
      </c>
      <c r="K234" s="335">
        <f t="shared" si="49"/>
        <v>16484</v>
      </c>
      <c r="L234" s="335">
        <f t="shared" si="49"/>
        <v>11170</v>
      </c>
      <c r="M234" s="272">
        <f t="shared" si="49"/>
        <v>13267</v>
      </c>
      <c r="N234" s="272">
        <f t="shared" si="49"/>
        <v>11277</v>
      </c>
      <c r="O234" s="272">
        <f t="shared" si="49"/>
        <v>18680</v>
      </c>
      <c r="P234" s="327">
        <f t="shared" si="49"/>
        <v>19505</v>
      </c>
      <c r="Q234" s="340">
        <f t="shared" si="49"/>
        <v>212335</v>
      </c>
    </row>
    <row r="235" s="250" customFormat="1" customHeight="1" spans="1:17">
      <c r="A235" s="262"/>
      <c r="B235" s="264"/>
      <c r="C235" s="275" t="s">
        <v>1106</v>
      </c>
      <c r="D235" s="276" t="s">
        <v>1109</v>
      </c>
      <c r="E235" s="422"/>
      <c r="F235" s="422"/>
      <c r="G235" s="422">
        <v>-1</v>
      </c>
      <c r="H235" s="422">
        <v>-40</v>
      </c>
      <c r="I235" s="422">
        <v>-20</v>
      </c>
      <c r="J235" s="302"/>
      <c r="K235" s="302"/>
      <c r="L235" s="302"/>
      <c r="M235" s="302"/>
      <c r="N235" s="302"/>
      <c r="O235" s="302">
        <v>-34</v>
      </c>
      <c r="P235" s="302"/>
      <c r="Q235" s="339">
        <f>SUM(E235:P235)</f>
        <v>-95</v>
      </c>
    </row>
    <row r="236" s="250" customFormat="1" customHeight="1" spans="1:17">
      <c r="A236" s="262"/>
      <c r="B236" s="264"/>
      <c r="C236" s="264"/>
      <c r="D236" s="276" t="s">
        <v>1110</v>
      </c>
      <c r="E236" s="422"/>
      <c r="F236" s="302"/>
      <c r="G236" s="302">
        <v>582</v>
      </c>
      <c r="H236" s="302"/>
      <c r="I236" s="302">
        <v>70</v>
      </c>
      <c r="J236" s="302">
        <v>110</v>
      </c>
      <c r="K236" s="302">
        <v>1026</v>
      </c>
      <c r="L236" s="302"/>
      <c r="M236" s="302"/>
      <c r="N236" s="302"/>
      <c r="O236" s="302"/>
      <c r="P236" s="302">
        <v>84.8</v>
      </c>
      <c r="Q236" s="339">
        <f>SUM(E236:P236)</f>
        <v>1872.8</v>
      </c>
    </row>
    <row r="237" s="251" customFormat="1" customHeight="1" spans="1:20">
      <c r="A237" s="286"/>
      <c r="B237" s="288"/>
      <c r="C237" s="288"/>
      <c r="D237" s="273" t="s">
        <v>1113</v>
      </c>
      <c r="E237" s="388">
        <f>SUM(E235:E236)</f>
        <v>0</v>
      </c>
      <c r="F237" s="388">
        <f t="shared" ref="F237:Q237" si="50">SUM(F235:F236)</f>
        <v>0</v>
      </c>
      <c r="G237" s="388">
        <f t="shared" si="50"/>
        <v>581</v>
      </c>
      <c r="H237" s="388">
        <f t="shared" si="50"/>
        <v>-40</v>
      </c>
      <c r="I237" s="388">
        <f t="shared" si="50"/>
        <v>50</v>
      </c>
      <c r="J237" s="388">
        <f t="shared" si="50"/>
        <v>110</v>
      </c>
      <c r="K237" s="388">
        <f t="shared" si="50"/>
        <v>1026</v>
      </c>
      <c r="L237" s="388">
        <f t="shared" si="50"/>
        <v>0</v>
      </c>
      <c r="M237" s="388">
        <f t="shared" si="50"/>
        <v>0</v>
      </c>
      <c r="N237" s="388">
        <f t="shared" si="50"/>
        <v>0</v>
      </c>
      <c r="O237" s="388">
        <f t="shared" si="50"/>
        <v>-34</v>
      </c>
      <c r="P237" s="388">
        <f t="shared" si="50"/>
        <v>84.8</v>
      </c>
      <c r="Q237" s="388">
        <f t="shared" si="50"/>
        <v>1777.8</v>
      </c>
      <c r="T237" s="250"/>
    </row>
    <row r="238" s="251" customFormat="1" ht="4.5" customHeight="1" spans="1:17">
      <c r="A238" s="262"/>
      <c r="B238" s="263"/>
      <c r="C238" s="264"/>
      <c r="D238" s="369"/>
      <c r="E238" s="323"/>
      <c r="F238" s="293"/>
      <c r="G238" s="293"/>
      <c r="H238" s="293"/>
      <c r="I238" s="418"/>
      <c r="J238" s="418"/>
      <c r="K238" s="321"/>
      <c r="L238" s="373"/>
      <c r="M238" s="323"/>
      <c r="N238" s="293"/>
      <c r="O238" s="293"/>
      <c r="P238" s="321"/>
      <c r="Q238" s="343"/>
    </row>
    <row r="239" s="250" customFormat="1" customHeight="1" spans="1:20">
      <c r="A239" s="294">
        <v>11</v>
      </c>
      <c r="B239" s="296" t="s">
        <v>1175</v>
      </c>
      <c r="C239" s="296" t="s">
        <v>1094</v>
      </c>
      <c r="D239" s="358" t="s">
        <v>1095</v>
      </c>
      <c r="E239" s="397"/>
      <c r="F239" s="397"/>
      <c r="G239" s="397"/>
      <c r="H239" s="397"/>
      <c r="I239" s="397"/>
      <c r="J239" s="397"/>
      <c r="K239" s="397"/>
      <c r="L239" s="397"/>
      <c r="M239" s="397"/>
      <c r="N239" s="425"/>
      <c r="O239" s="398">
        <v>-840</v>
      </c>
      <c r="P239" s="426">
        <v>-9600</v>
      </c>
      <c r="Q239" s="344">
        <f>SUM(E239:P239)</f>
        <v>-10440</v>
      </c>
      <c r="T239" s="251"/>
    </row>
    <row r="240" s="250" customFormat="1" customHeight="1" spans="1:17">
      <c r="A240" s="262"/>
      <c r="B240" s="264"/>
      <c r="C240" s="264"/>
      <c r="D240" s="370" t="s">
        <v>1096</v>
      </c>
      <c r="E240" s="400"/>
      <c r="F240" s="400"/>
      <c r="G240" s="400"/>
      <c r="H240" s="400"/>
      <c r="I240" s="400"/>
      <c r="J240" s="400"/>
      <c r="K240" s="400"/>
      <c r="L240" s="400"/>
      <c r="M240" s="418"/>
      <c r="N240" s="400"/>
      <c r="O240" s="269">
        <v>-1680</v>
      </c>
      <c r="P240" s="427">
        <v>-2160</v>
      </c>
      <c r="Q240" s="338">
        <f>SUM(E240:P240)</f>
        <v>-3840</v>
      </c>
    </row>
    <row r="241" s="250" customFormat="1" customHeight="1" spans="1:17">
      <c r="A241" s="262"/>
      <c r="B241" s="264"/>
      <c r="C241" s="264"/>
      <c r="D241" s="370" t="s">
        <v>1097</v>
      </c>
      <c r="E241" s="400"/>
      <c r="F241" s="400"/>
      <c r="G241" s="400"/>
      <c r="H241" s="400"/>
      <c r="I241" s="400"/>
      <c r="J241" s="400"/>
      <c r="K241" s="400"/>
      <c r="L241" s="400"/>
      <c r="M241" s="418"/>
      <c r="N241" s="418"/>
      <c r="O241" s="267">
        <v>0</v>
      </c>
      <c r="P241" s="427">
        <v>0</v>
      </c>
      <c r="Q241" s="339">
        <f>SUM(E241:P241)</f>
        <v>0</v>
      </c>
    </row>
    <row r="242" s="250" customFormat="1" customHeight="1" spans="1:17">
      <c r="A242" s="262"/>
      <c r="B242" s="264"/>
      <c r="C242" s="264"/>
      <c r="D242" s="273" t="s">
        <v>1098</v>
      </c>
      <c r="E242" s="335">
        <f t="shared" ref="E242:Q242" si="51">SUM(E239:E241)</f>
        <v>0</v>
      </c>
      <c r="F242" s="335">
        <f t="shared" si="51"/>
        <v>0</v>
      </c>
      <c r="G242" s="335">
        <f t="shared" si="51"/>
        <v>0</v>
      </c>
      <c r="H242" s="335">
        <f t="shared" si="51"/>
        <v>0</v>
      </c>
      <c r="I242" s="335">
        <f t="shared" si="51"/>
        <v>0</v>
      </c>
      <c r="J242" s="436">
        <f t="shared" si="51"/>
        <v>0</v>
      </c>
      <c r="K242" s="335">
        <f t="shared" si="51"/>
        <v>0</v>
      </c>
      <c r="L242" s="335">
        <f t="shared" si="51"/>
        <v>0</v>
      </c>
      <c r="M242" s="272">
        <f t="shared" si="51"/>
        <v>0</v>
      </c>
      <c r="N242" s="272">
        <f t="shared" si="51"/>
        <v>0</v>
      </c>
      <c r="O242" s="272">
        <f t="shared" si="51"/>
        <v>-2520</v>
      </c>
      <c r="P242" s="327">
        <f t="shared" si="51"/>
        <v>-11760</v>
      </c>
      <c r="Q242" s="340">
        <f t="shared" si="51"/>
        <v>-14280</v>
      </c>
    </row>
    <row r="243" s="250" customFormat="1" customHeight="1" spans="1:17">
      <c r="A243" s="262"/>
      <c r="B243" s="264"/>
      <c r="C243" s="264"/>
      <c r="D243" s="370" t="s">
        <v>1099</v>
      </c>
      <c r="E243" s="421"/>
      <c r="F243" s="400"/>
      <c r="G243" s="400"/>
      <c r="H243" s="418"/>
      <c r="I243" s="418"/>
      <c r="J243" s="400"/>
      <c r="K243" s="418"/>
      <c r="L243" s="418"/>
      <c r="M243" s="418"/>
      <c r="N243" s="418"/>
      <c r="O243" s="418">
        <v>0</v>
      </c>
      <c r="P243" s="427">
        <v>0</v>
      </c>
      <c r="Q243" s="339">
        <f>SUM(E243:P243)</f>
        <v>0</v>
      </c>
    </row>
    <row r="244" s="250" customFormat="1" customHeight="1" spans="1:17">
      <c r="A244" s="262"/>
      <c r="B244" s="264"/>
      <c r="C244" s="264"/>
      <c r="D244" s="370" t="s">
        <v>1100</v>
      </c>
      <c r="E244" s="400"/>
      <c r="F244" s="400"/>
      <c r="G244" s="400"/>
      <c r="H244" s="400"/>
      <c r="I244" s="400"/>
      <c r="J244" s="400"/>
      <c r="K244" s="400"/>
      <c r="L244" s="400"/>
      <c r="M244" s="418"/>
      <c r="N244" s="418"/>
      <c r="O244" s="418">
        <v>0</v>
      </c>
      <c r="P244" s="427">
        <v>0</v>
      </c>
      <c r="Q244" s="339">
        <f>SUM(E244:P244)</f>
        <v>0</v>
      </c>
    </row>
    <row r="245" s="250" customFormat="1" customHeight="1" spans="1:17">
      <c r="A245" s="262"/>
      <c r="B245" s="264"/>
      <c r="C245" s="264"/>
      <c r="D245" s="370" t="s">
        <v>1101</v>
      </c>
      <c r="E245" s="400"/>
      <c r="F245" s="400"/>
      <c r="G245" s="400"/>
      <c r="H245" s="400"/>
      <c r="I245" s="400"/>
      <c r="J245" s="400"/>
      <c r="K245" s="400"/>
      <c r="L245" s="400"/>
      <c r="M245" s="418"/>
      <c r="N245" s="418"/>
      <c r="O245" s="418">
        <v>0</v>
      </c>
      <c r="P245" s="427">
        <v>0</v>
      </c>
      <c r="Q245" s="339">
        <f>SUM(E245:P245)</f>
        <v>0</v>
      </c>
    </row>
    <row r="246" s="250" customFormat="1" customHeight="1" spans="1:17">
      <c r="A246" s="262"/>
      <c r="B246" s="264"/>
      <c r="C246" s="279"/>
      <c r="D246" s="273" t="s">
        <v>1102</v>
      </c>
      <c r="E246" s="335">
        <f t="shared" ref="E246:Q246" si="52">SUM(E243:E245)</f>
        <v>0</v>
      </c>
      <c r="F246" s="335">
        <f t="shared" si="52"/>
        <v>0</v>
      </c>
      <c r="G246" s="335">
        <f t="shared" si="52"/>
        <v>0</v>
      </c>
      <c r="H246" s="335">
        <f t="shared" si="52"/>
        <v>0</v>
      </c>
      <c r="I246" s="335">
        <f t="shared" si="52"/>
        <v>0</v>
      </c>
      <c r="J246" s="335">
        <f t="shared" si="52"/>
        <v>0</v>
      </c>
      <c r="K246" s="335">
        <f t="shared" si="52"/>
        <v>0</v>
      </c>
      <c r="L246" s="335">
        <f t="shared" si="52"/>
        <v>0</v>
      </c>
      <c r="M246" s="272">
        <f t="shared" si="52"/>
        <v>0</v>
      </c>
      <c r="N246" s="272">
        <f t="shared" si="52"/>
        <v>0</v>
      </c>
      <c r="O246" s="272">
        <f t="shared" si="52"/>
        <v>0</v>
      </c>
      <c r="P246" s="327">
        <f t="shared" si="52"/>
        <v>0</v>
      </c>
      <c r="Q246" s="340">
        <f t="shared" si="52"/>
        <v>0</v>
      </c>
    </row>
    <row r="247" s="250" customFormat="1" customHeight="1" spans="1:17">
      <c r="A247" s="262"/>
      <c r="B247" s="264"/>
      <c r="C247" s="275" t="s">
        <v>1106</v>
      </c>
      <c r="D247" s="276" t="s">
        <v>1109</v>
      </c>
      <c r="E247" s="422"/>
      <c r="F247" s="422"/>
      <c r="G247" s="422"/>
      <c r="H247" s="422"/>
      <c r="I247" s="422"/>
      <c r="J247" s="302"/>
      <c r="K247" s="302"/>
      <c r="L247" s="302"/>
      <c r="M247" s="302"/>
      <c r="N247" s="302"/>
      <c r="O247" s="302"/>
      <c r="P247" s="302"/>
      <c r="Q247" s="339">
        <f>SUM(E247:P247)</f>
        <v>0</v>
      </c>
    </row>
    <row r="248" s="250" customFormat="1" customHeight="1" spans="1:17">
      <c r="A248" s="262"/>
      <c r="B248" s="264"/>
      <c r="C248" s="264"/>
      <c r="D248" s="276" t="s">
        <v>1127</v>
      </c>
      <c r="E248" s="422"/>
      <c r="F248" s="302"/>
      <c r="G248" s="302"/>
      <c r="H248" s="302"/>
      <c r="I248" s="302"/>
      <c r="J248" s="302"/>
      <c r="K248" s="302"/>
      <c r="L248" s="302"/>
      <c r="M248" s="302"/>
      <c r="N248" s="302"/>
      <c r="O248" s="302">
        <v>2520</v>
      </c>
      <c r="P248" s="302">
        <v>11760</v>
      </c>
      <c r="Q248" s="339">
        <f>SUM(E248:P248)</f>
        <v>14280</v>
      </c>
    </row>
    <row r="249" s="251" customFormat="1" customHeight="1" spans="1:20">
      <c r="A249" s="286"/>
      <c r="B249" s="288"/>
      <c r="C249" s="288"/>
      <c r="D249" s="273" t="s">
        <v>1113</v>
      </c>
      <c r="E249" s="388">
        <f>SUM(E247:E248)</f>
        <v>0</v>
      </c>
      <c r="F249" s="388">
        <f t="shared" ref="F249:Q249" si="53">SUM(F247:F248)</f>
        <v>0</v>
      </c>
      <c r="G249" s="388">
        <f t="shared" si="53"/>
        <v>0</v>
      </c>
      <c r="H249" s="388">
        <f t="shared" si="53"/>
        <v>0</v>
      </c>
      <c r="I249" s="388">
        <f t="shared" si="53"/>
        <v>0</v>
      </c>
      <c r="J249" s="388">
        <f t="shared" si="53"/>
        <v>0</v>
      </c>
      <c r="K249" s="388">
        <f t="shared" si="53"/>
        <v>0</v>
      </c>
      <c r="L249" s="388">
        <f t="shared" si="53"/>
        <v>0</v>
      </c>
      <c r="M249" s="388">
        <f t="shared" si="53"/>
        <v>0</v>
      </c>
      <c r="N249" s="388">
        <f t="shared" si="53"/>
        <v>0</v>
      </c>
      <c r="O249" s="388">
        <f t="shared" si="53"/>
        <v>2520</v>
      </c>
      <c r="P249" s="388">
        <f t="shared" si="53"/>
        <v>11760</v>
      </c>
      <c r="Q249" s="388">
        <f t="shared" si="53"/>
        <v>14280</v>
      </c>
      <c r="T249" s="250"/>
    </row>
    <row r="250" s="251" customFormat="1" ht="4.5" customHeight="1" spans="1:17">
      <c r="A250" s="262"/>
      <c r="B250" s="263"/>
      <c r="C250" s="423"/>
      <c r="D250" s="369"/>
      <c r="E250" s="323"/>
      <c r="F250" s="293"/>
      <c r="G250" s="293"/>
      <c r="H250" s="293"/>
      <c r="I250" s="397"/>
      <c r="J250" s="397"/>
      <c r="K250" s="321"/>
      <c r="L250" s="373"/>
      <c r="M250" s="323"/>
      <c r="N250" s="293"/>
      <c r="O250" s="293"/>
      <c r="P250" s="321"/>
      <c r="Q250" s="343"/>
    </row>
    <row r="251" s="250" customFormat="1" hidden="1" customHeight="1" spans="1:20">
      <c r="A251" s="294">
        <v>15</v>
      </c>
      <c r="B251" s="296" t="s">
        <v>1176</v>
      </c>
      <c r="C251" s="296" t="s">
        <v>1154</v>
      </c>
      <c r="D251" s="358" t="s">
        <v>1095</v>
      </c>
      <c r="E251" s="397"/>
      <c r="F251" s="397"/>
      <c r="G251" s="397"/>
      <c r="H251" s="397"/>
      <c r="I251" s="397"/>
      <c r="J251" s="397"/>
      <c r="K251" s="397"/>
      <c r="L251" s="397"/>
      <c r="M251" s="298"/>
      <c r="N251" s="398"/>
      <c r="O251" s="398"/>
      <c r="P251" s="406"/>
      <c r="Q251" s="344">
        <f>SUM(E251:P251)</f>
        <v>0</v>
      </c>
      <c r="T251" s="251"/>
    </row>
    <row r="252" s="250" customFormat="1" hidden="1" customHeight="1" spans="1:17">
      <c r="A252" s="262"/>
      <c r="B252" s="264"/>
      <c r="C252" s="264"/>
      <c r="D252" s="370" t="s">
        <v>1096</v>
      </c>
      <c r="E252" s="400"/>
      <c r="F252" s="400"/>
      <c r="G252" s="400"/>
      <c r="H252" s="400"/>
      <c r="I252" s="400"/>
      <c r="J252" s="400"/>
      <c r="K252" s="400"/>
      <c r="L252" s="400"/>
      <c r="M252" s="267"/>
      <c r="N252" s="269"/>
      <c r="O252" s="269"/>
      <c r="P252" s="318"/>
      <c r="Q252" s="338">
        <f>SUM(E252:P252)</f>
        <v>0</v>
      </c>
    </row>
    <row r="253" s="250" customFormat="1" hidden="1" customHeight="1" spans="1:17">
      <c r="A253" s="262"/>
      <c r="B253" s="264"/>
      <c r="C253" s="264"/>
      <c r="D253" s="370" t="s">
        <v>1097</v>
      </c>
      <c r="E253" s="400"/>
      <c r="F253" s="400"/>
      <c r="G253" s="400"/>
      <c r="H253" s="400"/>
      <c r="I253" s="400"/>
      <c r="J253" s="400"/>
      <c r="K253" s="400"/>
      <c r="L253" s="400"/>
      <c r="M253" s="267"/>
      <c r="N253" s="267"/>
      <c r="O253" s="267"/>
      <c r="P253" s="318"/>
      <c r="Q253" s="339">
        <f>SUM(E253:P253)</f>
        <v>0</v>
      </c>
    </row>
    <row r="254" s="250" customFormat="1" hidden="1" customHeight="1" spans="1:25">
      <c r="A254" s="262"/>
      <c r="B254" s="264"/>
      <c r="C254" s="264"/>
      <c r="D254" s="273" t="s">
        <v>1098</v>
      </c>
      <c r="E254" s="424">
        <f t="shared" ref="E254:Q254" si="54">SUM(E251:E253)</f>
        <v>0</v>
      </c>
      <c r="F254" s="424">
        <f t="shared" si="54"/>
        <v>0</v>
      </c>
      <c r="G254" s="424">
        <f t="shared" si="54"/>
        <v>0</v>
      </c>
      <c r="H254" s="424">
        <f t="shared" si="54"/>
        <v>0</v>
      </c>
      <c r="I254" s="424">
        <f t="shared" si="54"/>
        <v>0</v>
      </c>
      <c r="J254" s="424">
        <f t="shared" si="54"/>
        <v>0</v>
      </c>
      <c r="K254" s="335">
        <f t="shared" si="54"/>
        <v>0</v>
      </c>
      <c r="L254" s="424">
        <f t="shared" si="54"/>
        <v>0</v>
      </c>
      <c r="M254" s="424">
        <f t="shared" si="54"/>
        <v>0</v>
      </c>
      <c r="N254" s="272">
        <f t="shared" si="54"/>
        <v>0</v>
      </c>
      <c r="O254" s="272">
        <f t="shared" si="54"/>
        <v>0</v>
      </c>
      <c r="P254" s="327">
        <f t="shared" si="54"/>
        <v>0</v>
      </c>
      <c r="Q254" s="340">
        <f t="shared" si="54"/>
        <v>0</v>
      </c>
      <c r="R254" s="437"/>
      <c r="S254" s="437"/>
      <c r="U254" s="437"/>
      <c r="V254" s="437"/>
      <c r="W254" s="437"/>
      <c r="X254" s="437"/>
      <c r="Y254" s="437"/>
    </row>
    <row r="255" s="250" customFormat="1" hidden="1" customHeight="1" spans="1:20">
      <c r="A255" s="262"/>
      <c r="B255" s="264"/>
      <c r="C255" s="264"/>
      <c r="D255" s="370" t="s">
        <v>1099</v>
      </c>
      <c r="E255" s="400"/>
      <c r="F255" s="400"/>
      <c r="G255" s="400"/>
      <c r="H255" s="400"/>
      <c r="I255" s="400"/>
      <c r="J255" s="400"/>
      <c r="K255" s="418"/>
      <c r="L255" s="400"/>
      <c r="M255" s="400"/>
      <c r="N255" s="267"/>
      <c r="O255" s="267"/>
      <c r="P255" s="318"/>
      <c r="Q255" s="339">
        <f>SUM(E255:P255)</f>
        <v>0</v>
      </c>
      <c r="T255" s="437"/>
    </row>
    <row r="256" s="250" customFormat="1" hidden="1" customHeight="1" spans="1:17">
      <c r="A256" s="262"/>
      <c r="B256" s="264"/>
      <c r="C256" s="264"/>
      <c r="D256" s="370" t="s">
        <v>1100</v>
      </c>
      <c r="E256" s="400"/>
      <c r="F256" s="400"/>
      <c r="G256" s="400"/>
      <c r="H256" s="400"/>
      <c r="I256" s="400"/>
      <c r="J256" s="400"/>
      <c r="K256" s="400"/>
      <c r="L256" s="400"/>
      <c r="M256" s="400"/>
      <c r="N256" s="267"/>
      <c r="O256" s="267"/>
      <c r="P256" s="318"/>
      <c r="Q256" s="339">
        <f>SUM(E256:P256)</f>
        <v>0</v>
      </c>
    </row>
    <row r="257" s="250" customFormat="1" hidden="1" customHeight="1" spans="1:17">
      <c r="A257" s="262"/>
      <c r="B257" s="264"/>
      <c r="C257" s="264"/>
      <c r="D257" s="370" t="s">
        <v>1101</v>
      </c>
      <c r="E257" s="400"/>
      <c r="F257" s="400"/>
      <c r="G257" s="400"/>
      <c r="H257" s="400"/>
      <c r="I257" s="400"/>
      <c r="J257" s="400"/>
      <c r="K257" s="400"/>
      <c r="L257" s="400"/>
      <c r="M257" s="400"/>
      <c r="N257" s="267"/>
      <c r="O257" s="267"/>
      <c r="P257" s="318"/>
      <c r="Q257" s="339">
        <f>SUM(E257:P257)</f>
        <v>0</v>
      </c>
    </row>
    <row r="258" s="250" customFormat="1" hidden="1" customHeight="1" spans="1:17">
      <c r="A258" s="262"/>
      <c r="B258" s="264"/>
      <c r="C258" s="279"/>
      <c r="D258" s="273" t="s">
        <v>1102</v>
      </c>
      <c r="E258" s="424">
        <f>SUM(E255:E257)</f>
        <v>0</v>
      </c>
      <c r="F258" s="424">
        <f>SUM(F255:F257)</f>
        <v>0</v>
      </c>
      <c r="G258" s="424">
        <f>SUM(G255:G257)</f>
        <v>0</v>
      </c>
      <c r="H258" s="424">
        <f>SUM(H255:H257)</f>
        <v>0</v>
      </c>
      <c r="I258" s="424">
        <f>SUM(I255:I257)</f>
        <v>0</v>
      </c>
      <c r="J258" s="335">
        <f t="shared" ref="J258:Q258" si="55">SUM(J255:J257)</f>
        <v>0</v>
      </c>
      <c r="K258" s="424">
        <f t="shared" si="55"/>
        <v>0</v>
      </c>
      <c r="L258" s="335">
        <f t="shared" si="55"/>
        <v>0</v>
      </c>
      <c r="M258" s="272">
        <f t="shared" si="55"/>
        <v>0</v>
      </c>
      <c r="N258" s="272">
        <f t="shared" si="55"/>
        <v>0</v>
      </c>
      <c r="O258" s="272">
        <f t="shared" si="55"/>
        <v>0</v>
      </c>
      <c r="P258" s="327">
        <f t="shared" si="55"/>
        <v>0</v>
      </c>
      <c r="Q258" s="340">
        <f t="shared" si="55"/>
        <v>0</v>
      </c>
    </row>
    <row r="259" s="250" customFormat="1" hidden="1" customHeight="1" spans="1:17">
      <c r="A259" s="262"/>
      <c r="B259" s="264"/>
      <c r="C259" s="264"/>
      <c r="D259" s="276" t="s">
        <v>1107</v>
      </c>
      <c r="E259" s="281"/>
      <c r="F259" s="281"/>
      <c r="G259" s="281"/>
      <c r="H259" s="281"/>
      <c r="I259" s="281"/>
      <c r="J259" s="365"/>
      <c r="K259" s="281"/>
      <c r="L259" s="365"/>
      <c r="M259" s="365"/>
      <c r="N259" s="328"/>
      <c r="O259" s="328"/>
      <c r="P259" s="379"/>
      <c r="Q259" s="339">
        <f t="shared" ref="Q259:Q265" si="56">SUM(E259:P259)</f>
        <v>0</v>
      </c>
    </row>
    <row r="260" s="250" customFormat="1" hidden="1" customHeight="1" spans="1:17">
      <c r="A260" s="262"/>
      <c r="B260" s="264"/>
      <c r="C260" s="264"/>
      <c r="D260" s="276" t="s">
        <v>1177</v>
      </c>
      <c r="E260" s="365"/>
      <c r="F260" s="281"/>
      <c r="G260" s="281"/>
      <c r="H260" s="281"/>
      <c r="I260" s="281"/>
      <c r="J260" s="365"/>
      <c r="K260" s="281"/>
      <c r="L260" s="365"/>
      <c r="M260" s="365"/>
      <c r="N260" s="328"/>
      <c r="O260" s="328"/>
      <c r="P260" s="379"/>
      <c r="Q260" s="339">
        <f t="shared" si="56"/>
        <v>0</v>
      </c>
    </row>
    <row r="261" s="250" customFormat="1" hidden="1" customHeight="1" spans="1:17">
      <c r="A261" s="262"/>
      <c r="B261" s="264"/>
      <c r="C261" s="264"/>
      <c r="D261" s="276" t="s">
        <v>1178</v>
      </c>
      <c r="E261" s="365"/>
      <c r="F261" s="281"/>
      <c r="G261" s="281"/>
      <c r="H261" s="281"/>
      <c r="I261" s="281"/>
      <c r="J261" s="365"/>
      <c r="K261" s="281"/>
      <c r="L261" s="365"/>
      <c r="M261" s="365"/>
      <c r="N261" s="328"/>
      <c r="O261" s="328"/>
      <c r="P261" s="379"/>
      <c r="Q261" s="339">
        <f t="shared" si="56"/>
        <v>0</v>
      </c>
    </row>
    <row r="262" s="250" customFormat="1" hidden="1" customHeight="1" spans="1:17">
      <c r="A262" s="262"/>
      <c r="B262" s="264"/>
      <c r="C262" s="264"/>
      <c r="D262" s="276" t="s">
        <v>1179</v>
      </c>
      <c r="E262" s="365"/>
      <c r="F262" s="281"/>
      <c r="G262" s="281"/>
      <c r="H262" s="281"/>
      <c r="I262" s="281"/>
      <c r="J262" s="365"/>
      <c r="K262" s="281"/>
      <c r="L262" s="365"/>
      <c r="M262" s="365"/>
      <c r="N262" s="328"/>
      <c r="O262" s="328"/>
      <c r="P262" s="379"/>
      <c r="Q262" s="339">
        <f t="shared" si="56"/>
        <v>0</v>
      </c>
    </row>
    <row r="263" s="250" customFormat="1" hidden="1" customHeight="1" spans="1:17">
      <c r="A263" s="262"/>
      <c r="B263" s="264"/>
      <c r="C263" s="264"/>
      <c r="D263" s="276" t="s">
        <v>1112</v>
      </c>
      <c r="E263" s="365"/>
      <c r="F263" s="281"/>
      <c r="G263" s="281"/>
      <c r="H263" s="281"/>
      <c r="I263" s="281"/>
      <c r="J263" s="365"/>
      <c r="K263" s="281"/>
      <c r="L263" s="365"/>
      <c r="M263" s="365"/>
      <c r="N263" s="328"/>
      <c r="O263" s="328"/>
      <c r="P263" s="379"/>
      <c r="Q263" s="339">
        <f t="shared" si="56"/>
        <v>0</v>
      </c>
    </row>
    <row r="264" s="250" customFormat="1" hidden="1" customHeight="1" spans="1:17">
      <c r="A264" s="262"/>
      <c r="B264" s="264"/>
      <c r="C264" s="264"/>
      <c r="D264" s="276" t="s">
        <v>1166</v>
      </c>
      <c r="E264" s="365"/>
      <c r="F264" s="281"/>
      <c r="G264" s="281"/>
      <c r="H264" s="281"/>
      <c r="I264" s="281"/>
      <c r="J264" s="365"/>
      <c r="K264" s="281"/>
      <c r="L264" s="365"/>
      <c r="M264" s="365"/>
      <c r="N264" s="328"/>
      <c r="O264" s="328"/>
      <c r="P264" s="379"/>
      <c r="Q264" s="339">
        <f t="shared" si="56"/>
        <v>0</v>
      </c>
    </row>
    <row r="265" s="250" customFormat="1" hidden="1" customHeight="1" spans="1:18">
      <c r="A265" s="262"/>
      <c r="B265" s="264"/>
      <c r="C265" s="264"/>
      <c r="D265" s="276" t="s">
        <v>1144</v>
      </c>
      <c r="E265" s="365"/>
      <c r="F265" s="281"/>
      <c r="G265" s="281"/>
      <c r="H265" s="281"/>
      <c r="I265" s="281"/>
      <c r="J265" s="365"/>
      <c r="K265" s="281"/>
      <c r="L265" s="365"/>
      <c r="M265" s="365"/>
      <c r="N265" s="328"/>
      <c r="O265" s="328"/>
      <c r="P265" s="379"/>
      <c r="Q265" s="339">
        <f t="shared" si="56"/>
        <v>0</v>
      </c>
      <c r="R265"/>
    </row>
    <row r="266" s="251" customFormat="1" hidden="1" customHeight="1" spans="1:20">
      <c r="A266" s="286"/>
      <c r="B266" s="288"/>
      <c r="C266" s="288"/>
      <c r="D266" s="368" t="s">
        <v>1113</v>
      </c>
      <c r="E266" s="388">
        <f t="shared" ref="E266:Q266" si="57">SUM(E259:E265)</f>
        <v>0</v>
      </c>
      <c r="F266" s="396">
        <f t="shared" si="57"/>
        <v>0</v>
      </c>
      <c r="G266" s="396">
        <f t="shared" si="57"/>
        <v>0</v>
      </c>
      <c r="H266" s="396">
        <f t="shared" si="57"/>
        <v>0</v>
      </c>
      <c r="I266" s="396">
        <f t="shared" si="57"/>
        <v>0</v>
      </c>
      <c r="J266" s="396">
        <f t="shared" si="57"/>
        <v>0</v>
      </c>
      <c r="K266" s="396">
        <f t="shared" si="57"/>
        <v>0</v>
      </c>
      <c r="L266" s="396">
        <f t="shared" si="57"/>
        <v>0</v>
      </c>
      <c r="M266" s="396">
        <f t="shared" si="57"/>
        <v>0</v>
      </c>
      <c r="N266" s="396">
        <f t="shared" si="57"/>
        <v>0</v>
      </c>
      <c r="O266" s="396">
        <f t="shared" si="57"/>
        <v>0</v>
      </c>
      <c r="P266" s="405">
        <f t="shared" si="57"/>
        <v>0</v>
      </c>
      <c r="Q266" s="413">
        <f t="shared" si="57"/>
        <v>0</v>
      </c>
      <c r="T266" s="250"/>
    </row>
    <row r="267" s="251" customFormat="1" ht="4.5" hidden="1" customHeight="1" spans="1:17">
      <c r="A267" s="262"/>
      <c r="B267" s="263"/>
      <c r="C267" s="264"/>
      <c r="D267" s="369"/>
      <c r="E267" s="323"/>
      <c r="F267" s="293"/>
      <c r="G267" s="293"/>
      <c r="H267" s="293"/>
      <c r="I267" s="293"/>
      <c r="J267" s="293"/>
      <c r="K267" s="321"/>
      <c r="L267" s="373"/>
      <c r="M267" s="323"/>
      <c r="N267" s="293"/>
      <c r="O267" s="293"/>
      <c r="P267" s="321"/>
      <c r="Q267" s="343"/>
    </row>
    <row r="268" s="250" customFormat="1" customHeight="1" spans="1:20">
      <c r="A268" s="294">
        <v>12</v>
      </c>
      <c r="B268" s="296" t="s">
        <v>1180</v>
      </c>
      <c r="C268" s="296" t="s">
        <v>1094</v>
      </c>
      <c r="D268" s="358" t="s">
        <v>1095</v>
      </c>
      <c r="E268" s="397">
        <v>-7293</v>
      </c>
      <c r="F268" s="397">
        <v>-4055</v>
      </c>
      <c r="G268" s="397">
        <v>-5542</v>
      </c>
      <c r="H268" s="397">
        <v>-11553</v>
      </c>
      <c r="I268" s="397">
        <v>-5841</v>
      </c>
      <c r="J268" s="397">
        <v>-7579</v>
      </c>
      <c r="K268" s="397">
        <v>-6566</v>
      </c>
      <c r="L268" s="397">
        <v>-4670</v>
      </c>
      <c r="M268" s="397">
        <v>-4867</v>
      </c>
      <c r="N268" s="398">
        <v>-4131</v>
      </c>
      <c r="O268" s="398">
        <v>-3187</v>
      </c>
      <c r="P268" s="406">
        <v>-6237</v>
      </c>
      <c r="Q268" s="344">
        <f>SUM(E268:P268)</f>
        <v>-71521</v>
      </c>
      <c r="T268" s="251"/>
    </row>
    <row r="269" s="250" customFormat="1" customHeight="1" spans="1:17">
      <c r="A269" s="262"/>
      <c r="B269" s="264"/>
      <c r="C269" s="264"/>
      <c r="D269" s="370" t="s">
        <v>1096</v>
      </c>
      <c r="E269" s="400">
        <v>-3410</v>
      </c>
      <c r="F269" s="400">
        <v>-1534</v>
      </c>
      <c r="G269" s="400">
        <v>-2920</v>
      </c>
      <c r="H269" s="400">
        <v>-242</v>
      </c>
      <c r="I269" s="400">
        <v>-1078</v>
      </c>
      <c r="J269" s="400">
        <v>-316</v>
      </c>
      <c r="K269" s="400">
        <v>-941</v>
      </c>
      <c r="L269" s="400">
        <v>-5157</v>
      </c>
      <c r="M269" s="400">
        <v>-3170</v>
      </c>
      <c r="N269" s="269">
        <v>-4980</v>
      </c>
      <c r="O269" s="269">
        <v>-2746</v>
      </c>
      <c r="P269" s="318">
        <v>0</v>
      </c>
      <c r="Q269" s="338">
        <f>SUM(E269:P269)</f>
        <v>-26494</v>
      </c>
    </row>
    <row r="270" s="250" customFormat="1" customHeight="1" spans="1:17">
      <c r="A270" s="262"/>
      <c r="B270" s="264"/>
      <c r="C270" s="264"/>
      <c r="D270" s="370" t="s">
        <v>1097</v>
      </c>
      <c r="E270" s="400">
        <v>-15473</v>
      </c>
      <c r="F270" s="400">
        <v>-19326</v>
      </c>
      <c r="G270" s="400">
        <v>-14260</v>
      </c>
      <c r="H270" s="400">
        <v>-5050</v>
      </c>
      <c r="I270" s="400">
        <v>-3224</v>
      </c>
      <c r="J270" s="400">
        <v>-6301</v>
      </c>
      <c r="K270" s="400">
        <v>-7999</v>
      </c>
      <c r="L270" s="400">
        <v>-5753</v>
      </c>
      <c r="M270" s="400">
        <v>-10741</v>
      </c>
      <c r="N270" s="267">
        <v>-16529</v>
      </c>
      <c r="O270" s="267">
        <v>-5403</v>
      </c>
      <c r="P270" s="318">
        <v>-4458</v>
      </c>
      <c r="Q270" s="339">
        <f>SUM(E270:P270)</f>
        <v>-114517</v>
      </c>
    </row>
    <row r="271" s="250" customFormat="1" customHeight="1" spans="1:17">
      <c r="A271" s="262"/>
      <c r="B271" s="264"/>
      <c r="C271" s="264"/>
      <c r="D271" s="273" t="s">
        <v>1098</v>
      </c>
      <c r="E271" s="361">
        <f t="shared" ref="E271:Q271" si="58">SUM(E268:E270)</f>
        <v>-26176</v>
      </c>
      <c r="F271" s="424">
        <f t="shared" si="58"/>
        <v>-24915</v>
      </c>
      <c r="G271" s="424">
        <f t="shared" si="58"/>
        <v>-22722</v>
      </c>
      <c r="H271" s="424">
        <f t="shared" si="58"/>
        <v>-16845</v>
      </c>
      <c r="I271" s="424">
        <f t="shared" si="58"/>
        <v>-10143</v>
      </c>
      <c r="J271" s="335">
        <f t="shared" si="58"/>
        <v>-14196</v>
      </c>
      <c r="K271" s="424">
        <f t="shared" si="58"/>
        <v>-15506</v>
      </c>
      <c r="L271" s="436">
        <f t="shared" si="58"/>
        <v>-15580</v>
      </c>
      <c r="M271" s="272">
        <f t="shared" si="58"/>
        <v>-18778</v>
      </c>
      <c r="N271" s="272">
        <f t="shared" si="58"/>
        <v>-25640</v>
      </c>
      <c r="O271" s="272">
        <f t="shared" si="58"/>
        <v>-11336</v>
      </c>
      <c r="P271" s="327">
        <f t="shared" si="58"/>
        <v>-10695</v>
      </c>
      <c r="Q271" s="340">
        <f t="shared" si="58"/>
        <v>-212532</v>
      </c>
    </row>
    <row r="272" s="250" customFormat="1" customHeight="1" spans="1:17">
      <c r="A272" s="262"/>
      <c r="B272" s="264"/>
      <c r="C272" s="264"/>
      <c r="D272" s="370" t="s">
        <v>1099</v>
      </c>
      <c r="E272" s="421">
        <v>17301</v>
      </c>
      <c r="F272" s="400">
        <v>18699</v>
      </c>
      <c r="G272" s="400">
        <v>15298</v>
      </c>
      <c r="H272" s="400">
        <v>5875</v>
      </c>
      <c r="I272" s="400">
        <v>6802</v>
      </c>
      <c r="J272" s="400">
        <v>8383</v>
      </c>
      <c r="K272" s="400">
        <v>6127</v>
      </c>
      <c r="L272" s="233">
        <v>3593</v>
      </c>
      <c r="M272" s="400">
        <v>10777</v>
      </c>
      <c r="N272" s="267">
        <v>16438</v>
      </c>
      <c r="O272" s="267">
        <v>2724</v>
      </c>
      <c r="P272" s="267">
        <v>4373</v>
      </c>
      <c r="Q272" s="339">
        <f>SUM(E272:P272)</f>
        <v>116390</v>
      </c>
    </row>
    <row r="273" s="250" customFormat="1" customHeight="1" spans="1:17">
      <c r="A273" s="262"/>
      <c r="B273" s="264"/>
      <c r="C273" s="264"/>
      <c r="D273" s="370" t="s">
        <v>1100</v>
      </c>
      <c r="E273" s="400">
        <v>5255</v>
      </c>
      <c r="F273" s="400">
        <v>1006</v>
      </c>
      <c r="G273" s="400">
        <v>707</v>
      </c>
      <c r="H273" s="400">
        <v>3690</v>
      </c>
      <c r="I273" s="400">
        <v>2000</v>
      </c>
      <c r="J273" s="400">
        <v>1630</v>
      </c>
      <c r="K273" s="400">
        <v>757</v>
      </c>
      <c r="L273" s="400">
        <v>25</v>
      </c>
      <c r="M273" s="400">
        <v>0</v>
      </c>
      <c r="N273" s="267">
        <v>10</v>
      </c>
      <c r="O273" s="267">
        <v>0</v>
      </c>
      <c r="P273" s="318">
        <v>0</v>
      </c>
      <c r="Q273" s="339">
        <f>SUM(E273:P273)</f>
        <v>15080</v>
      </c>
    </row>
    <row r="274" s="250" customFormat="1" customHeight="1" spans="1:17">
      <c r="A274" s="262"/>
      <c r="B274" s="264"/>
      <c r="C274" s="264"/>
      <c r="D274" s="370" t="s">
        <v>1101</v>
      </c>
      <c r="E274" s="400">
        <v>3525</v>
      </c>
      <c r="F274" s="400">
        <v>2413</v>
      </c>
      <c r="G274" s="400">
        <v>3758</v>
      </c>
      <c r="H274" s="400">
        <v>7595</v>
      </c>
      <c r="I274" s="400">
        <v>6181</v>
      </c>
      <c r="J274" s="400">
        <v>6780</v>
      </c>
      <c r="K274" s="400">
        <v>4848</v>
      </c>
      <c r="L274" s="400">
        <v>6172</v>
      </c>
      <c r="M274" s="400">
        <v>4418</v>
      </c>
      <c r="N274" s="267">
        <v>5019</v>
      </c>
      <c r="O274" s="267">
        <v>886</v>
      </c>
      <c r="P274" s="318">
        <v>6272</v>
      </c>
      <c r="Q274" s="339">
        <f>SUM(E274:P274)</f>
        <v>57867</v>
      </c>
    </row>
    <row r="275" s="250" customFormat="1" customHeight="1" spans="1:17">
      <c r="A275" s="262"/>
      <c r="B275" s="264"/>
      <c r="C275" s="279"/>
      <c r="D275" s="270" t="s">
        <v>1102</v>
      </c>
      <c r="E275" s="361">
        <f t="shared" ref="E275:Q275" si="59">SUM(E272:E274)</f>
        <v>26081</v>
      </c>
      <c r="F275" s="424">
        <f t="shared" si="59"/>
        <v>22118</v>
      </c>
      <c r="G275" s="424">
        <f t="shared" si="59"/>
        <v>19763</v>
      </c>
      <c r="H275" s="424">
        <f t="shared" si="59"/>
        <v>17160</v>
      </c>
      <c r="I275" s="424">
        <f t="shared" si="59"/>
        <v>14983</v>
      </c>
      <c r="J275" s="335">
        <f t="shared" si="59"/>
        <v>16793</v>
      </c>
      <c r="K275" s="424">
        <f t="shared" si="59"/>
        <v>11732</v>
      </c>
      <c r="L275" s="436">
        <f t="shared" si="59"/>
        <v>9790</v>
      </c>
      <c r="M275" s="272">
        <f t="shared" si="59"/>
        <v>15195</v>
      </c>
      <c r="N275" s="272">
        <f t="shared" si="59"/>
        <v>21467</v>
      </c>
      <c r="O275" s="272">
        <f t="shared" si="59"/>
        <v>3610</v>
      </c>
      <c r="P275" s="327">
        <f t="shared" si="59"/>
        <v>10645</v>
      </c>
      <c r="Q275" s="340">
        <f t="shared" si="59"/>
        <v>189337</v>
      </c>
    </row>
    <row r="276" s="250" customFormat="1" customHeight="1" spans="1:17">
      <c r="A276" s="262"/>
      <c r="B276" s="264"/>
      <c r="C276" s="275" t="s">
        <v>1106</v>
      </c>
      <c r="D276" s="276" t="s">
        <v>1110</v>
      </c>
      <c r="E276" s="438">
        <v>95</v>
      </c>
      <c r="F276" s="438">
        <v>2829</v>
      </c>
      <c r="G276" s="304">
        <v>4424.81</v>
      </c>
      <c r="H276" s="281">
        <v>2586</v>
      </c>
      <c r="I276" s="316">
        <v>695.37</v>
      </c>
      <c r="J276" s="328">
        <v>1406</v>
      </c>
      <c r="K276" s="320">
        <v>2866</v>
      </c>
      <c r="L276" s="278">
        <v>3405</v>
      </c>
      <c r="M276" s="434">
        <v>2078</v>
      </c>
      <c r="N276" s="278">
        <v>3198</v>
      </c>
      <c r="O276" s="278">
        <v>4030</v>
      </c>
      <c r="P276" s="320">
        <v>50</v>
      </c>
      <c r="Q276" s="339">
        <f>SUM(E276:P276)</f>
        <v>27663.18</v>
      </c>
    </row>
    <row r="277" s="250" customFormat="1" customHeight="1" spans="1:17">
      <c r="A277" s="262"/>
      <c r="B277" s="264"/>
      <c r="C277" s="264"/>
      <c r="D277" s="276" t="s">
        <v>1181</v>
      </c>
      <c r="E277" s="365"/>
      <c r="F277" s="365">
        <v>-32</v>
      </c>
      <c r="G277" s="304">
        <v>-1691.45</v>
      </c>
      <c r="H277" s="281">
        <v>-1826.59</v>
      </c>
      <c r="I277" s="316">
        <v>-4546.52</v>
      </c>
      <c r="J277" s="328">
        <v>-4885.8</v>
      </c>
      <c r="K277" s="320">
        <v>-1040</v>
      </c>
      <c r="L277" s="328">
        <v>-135</v>
      </c>
      <c r="M277" s="434">
        <v>-170</v>
      </c>
      <c r="N277" s="278"/>
      <c r="O277" s="278"/>
      <c r="P277" s="320"/>
      <c r="Q277" s="339">
        <f>SUM(E277:P277)</f>
        <v>-14327.36</v>
      </c>
    </row>
    <row r="278" s="250" customFormat="1" customHeight="1" spans="1:17">
      <c r="A278" s="262"/>
      <c r="B278" s="264"/>
      <c r="C278" s="264"/>
      <c r="D278" s="276" t="s">
        <v>1119</v>
      </c>
      <c r="E278" s="365"/>
      <c r="F278" s="281"/>
      <c r="G278" s="304"/>
      <c r="H278" s="281">
        <v>-1075</v>
      </c>
      <c r="I278" s="281">
        <v>-1000</v>
      </c>
      <c r="J278" s="328"/>
      <c r="K278" s="320"/>
      <c r="L278" s="328"/>
      <c r="M278" s="434"/>
      <c r="N278" s="278"/>
      <c r="O278" s="278"/>
      <c r="P278" s="320"/>
      <c r="Q278" s="339">
        <f>SUM(E278:P278)</f>
        <v>-2075</v>
      </c>
    </row>
    <row r="279" s="250" customFormat="1" customHeight="1" spans="1:17">
      <c r="A279" s="262"/>
      <c r="B279" s="264"/>
      <c r="C279" s="264"/>
      <c r="D279" s="307" t="s">
        <v>1127</v>
      </c>
      <c r="E279" s="438"/>
      <c r="F279" s="281"/>
      <c r="G279" s="304">
        <v>112</v>
      </c>
      <c r="H279" s="281"/>
      <c r="I279" s="281"/>
      <c r="J279" s="328">
        <v>882</v>
      </c>
      <c r="K279" s="281">
        <v>2108</v>
      </c>
      <c r="L279" s="328">
        <v>3150</v>
      </c>
      <c r="M279" s="328">
        <v>1680</v>
      </c>
      <c r="N279" s="278">
        <v>970</v>
      </c>
      <c r="O279" s="278">
        <v>3696</v>
      </c>
      <c r="P279" s="431"/>
      <c r="Q279" s="339">
        <f>SUM(E279:P279)</f>
        <v>12598</v>
      </c>
    </row>
    <row r="280" s="250" customFormat="1" customHeight="1" spans="1:17">
      <c r="A280" s="262"/>
      <c r="B280" s="264"/>
      <c r="C280" s="264"/>
      <c r="D280" s="276" t="s">
        <v>1118</v>
      </c>
      <c r="E280" s="365"/>
      <c r="F280" s="284"/>
      <c r="G280" s="304"/>
      <c r="H280" s="284"/>
      <c r="I280" s="284"/>
      <c r="J280" s="304"/>
      <c r="K280" s="284">
        <v>-160</v>
      </c>
      <c r="L280" s="284">
        <v>-630</v>
      </c>
      <c r="M280" s="328"/>
      <c r="N280" s="283"/>
      <c r="O280" s="283"/>
      <c r="P280" s="444"/>
      <c r="Q280" s="339">
        <f t="shared" ref="Q280:Q283" si="60">SUM(E280:P280)</f>
        <v>-790</v>
      </c>
    </row>
    <row r="281" s="250" customFormat="1" customHeight="1" spans="1:17">
      <c r="A281" s="262"/>
      <c r="B281" s="264"/>
      <c r="C281" s="264"/>
      <c r="D281" s="276" t="s">
        <v>1182</v>
      </c>
      <c r="E281" s="365"/>
      <c r="F281" s="284"/>
      <c r="G281" s="304"/>
      <c r="H281" s="284"/>
      <c r="I281" s="284"/>
      <c r="J281" s="304"/>
      <c r="K281" s="284"/>
      <c r="L281" s="284"/>
      <c r="M281" s="293"/>
      <c r="N281" s="283">
        <v>5</v>
      </c>
      <c r="O281" s="283"/>
      <c r="P281" s="444"/>
      <c r="Q281" s="339">
        <f t="shared" si="60"/>
        <v>5</v>
      </c>
    </row>
    <row r="282" s="250" customFormat="1" customHeight="1" spans="1:17">
      <c r="A282" s="262"/>
      <c r="B282" s="264"/>
      <c r="C282" s="264"/>
      <c r="D282" s="307" t="s">
        <v>1183</v>
      </c>
      <c r="E282" s="365"/>
      <c r="F282" s="284"/>
      <c r="G282" s="304">
        <v>112</v>
      </c>
      <c r="H282" s="284"/>
      <c r="I282" s="284"/>
      <c r="J282" s="304"/>
      <c r="K282" s="284"/>
      <c r="L282" s="284"/>
      <c r="M282" s="284"/>
      <c r="N282" s="283"/>
      <c r="O282" s="283"/>
      <c r="P282" s="444"/>
      <c r="Q282" s="339">
        <f t="shared" si="60"/>
        <v>112</v>
      </c>
    </row>
    <row r="283" s="251" customFormat="1" customHeight="1" spans="1:20">
      <c r="A283" s="286"/>
      <c r="B283" s="288"/>
      <c r="C283" s="288"/>
      <c r="D283" s="368" t="s">
        <v>1113</v>
      </c>
      <c r="E283" s="361">
        <f>SUM(E276:E282)</f>
        <v>95</v>
      </c>
      <c r="F283" s="361">
        <f t="shared" ref="F283:P283" si="61">SUM(F276:F282)</f>
        <v>2797</v>
      </c>
      <c r="G283" s="361">
        <f t="shared" si="61"/>
        <v>2957.36</v>
      </c>
      <c r="H283" s="361">
        <f t="shared" si="61"/>
        <v>-315.59</v>
      </c>
      <c r="I283" s="361">
        <f t="shared" si="61"/>
        <v>-4851.15</v>
      </c>
      <c r="J283" s="361">
        <f t="shared" si="61"/>
        <v>-2597.8</v>
      </c>
      <c r="K283" s="361">
        <f t="shared" si="61"/>
        <v>3774</v>
      </c>
      <c r="L283" s="361">
        <f t="shared" si="61"/>
        <v>5790</v>
      </c>
      <c r="M283" s="361">
        <f t="shared" si="61"/>
        <v>3588</v>
      </c>
      <c r="N283" s="361">
        <f t="shared" si="61"/>
        <v>4173</v>
      </c>
      <c r="O283" s="361">
        <f t="shared" si="61"/>
        <v>7726</v>
      </c>
      <c r="P283" s="361">
        <f t="shared" si="61"/>
        <v>50</v>
      </c>
      <c r="Q283" s="361">
        <f t="shared" si="60"/>
        <v>23185.82</v>
      </c>
      <c r="R283" s="250"/>
      <c r="T283" s="250"/>
    </row>
    <row r="284" s="251" customFormat="1" ht="4.5" customHeight="1" spans="1:18">
      <c r="A284" s="262"/>
      <c r="B284" s="263"/>
      <c r="C284" s="264"/>
      <c r="D284" s="369"/>
      <c r="E284" s="323"/>
      <c r="F284" s="293"/>
      <c r="G284" s="293"/>
      <c r="H284" s="293"/>
      <c r="I284" s="293"/>
      <c r="J284" s="293"/>
      <c r="K284" s="321"/>
      <c r="L284" s="373"/>
      <c r="M284" s="323"/>
      <c r="N284" s="293"/>
      <c r="O284" s="293"/>
      <c r="P284" s="321"/>
      <c r="Q284" s="343"/>
      <c r="R284" s="250"/>
    </row>
    <row r="285" s="250" customFormat="1" hidden="1" customHeight="1" spans="1:20">
      <c r="A285" s="294">
        <v>14</v>
      </c>
      <c r="B285" s="296" t="s">
        <v>1184</v>
      </c>
      <c r="C285" s="296" t="s">
        <v>1154</v>
      </c>
      <c r="D285" s="358" t="s">
        <v>1095</v>
      </c>
      <c r="E285" s="397"/>
      <c r="F285" s="397"/>
      <c r="G285" s="397"/>
      <c r="H285" s="397"/>
      <c r="I285" s="397"/>
      <c r="J285" s="397"/>
      <c r="K285" s="397"/>
      <c r="L285" s="397"/>
      <c r="M285" s="298"/>
      <c r="N285" s="398"/>
      <c r="O285" s="398"/>
      <c r="P285" s="406"/>
      <c r="Q285" s="344">
        <f>SUM(E285:P285)</f>
        <v>0</v>
      </c>
      <c r="T285" s="251"/>
    </row>
    <row r="286" s="250" customFormat="1" hidden="1" customHeight="1" spans="1:17">
      <c r="A286" s="262"/>
      <c r="B286" s="264"/>
      <c r="C286" s="264"/>
      <c r="D286" s="370" t="s">
        <v>1096</v>
      </c>
      <c r="E286" s="400"/>
      <c r="F286" s="400"/>
      <c r="G286" s="400"/>
      <c r="H286" s="400"/>
      <c r="I286" s="400"/>
      <c r="J286" s="400"/>
      <c r="K286" s="400"/>
      <c r="L286" s="400"/>
      <c r="M286" s="267"/>
      <c r="N286" s="269"/>
      <c r="O286" s="269"/>
      <c r="P286" s="318"/>
      <c r="Q286" s="338">
        <f>SUM(E286:P286)</f>
        <v>0</v>
      </c>
    </row>
    <row r="287" s="250" customFormat="1" hidden="1" customHeight="1" spans="1:17">
      <c r="A287" s="262"/>
      <c r="B287" s="264"/>
      <c r="C287" s="264"/>
      <c r="D287" s="370" t="s">
        <v>1097</v>
      </c>
      <c r="E287" s="400"/>
      <c r="F287" s="400"/>
      <c r="G287" s="400"/>
      <c r="H287" s="400"/>
      <c r="I287" s="400"/>
      <c r="J287" s="400"/>
      <c r="K287" s="400"/>
      <c r="L287" s="400"/>
      <c r="M287" s="267"/>
      <c r="N287" s="267"/>
      <c r="O287" s="267"/>
      <c r="P287" s="318"/>
      <c r="Q287" s="339">
        <f>SUM(E287:P287)</f>
        <v>0</v>
      </c>
    </row>
    <row r="288" s="250" customFormat="1" hidden="1" customHeight="1" spans="1:17">
      <c r="A288" s="262"/>
      <c r="B288" s="264"/>
      <c r="C288" s="264"/>
      <c r="D288" s="273" t="s">
        <v>1098</v>
      </c>
      <c r="E288" s="335">
        <f t="shared" ref="E288:Q288" si="62">SUM(E285:E287)</f>
        <v>0</v>
      </c>
      <c r="F288" s="335">
        <f t="shared" si="62"/>
        <v>0</v>
      </c>
      <c r="G288" s="335">
        <f t="shared" si="62"/>
        <v>0</v>
      </c>
      <c r="H288" s="335">
        <f t="shared" si="62"/>
        <v>0</v>
      </c>
      <c r="I288" s="335">
        <f t="shared" si="62"/>
        <v>0</v>
      </c>
      <c r="J288" s="335">
        <f t="shared" si="62"/>
        <v>0</v>
      </c>
      <c r="K288" s="335">
        <f t="shared" si="62"/>
        <v>0</v>
      </c>
      <c r="L288" s="335">
        <f t="shared" si="62"/>
        <v>0</v>
      </c>
      <c r="M288" s="335">
        <f t="shared" si="62"/>
        <v>0</v>
      </c>
      <c r="N288" s="272">
        <f t="shared" si="62"/>
        <v>0</v>
      </c>
      <c r="O288" s="272">
        <f t="shared" si="62"/>
        <v>0</v>
      </c>
      <c r="P288" s="327">
        <f t="shared" si="62"/>
        <v>0</v>
      </c>
      <c r="Q288" s="340">
        <f t="shared" si="62"/>
        <v>0</v>
      </c>
    </row>
    <row r="289" s="250" customFormat="1" hidden="1" customHeight="1" spans="1:17">
      <c r="A289" s="262"/>
      <c r="B289" s="264"/>
      <c r="C289" s="264"/>
      <c r="D289" s="370" t="s">
        <v>1099</v>
      </c>
      <c r="E289" s="400"/>
      <c r="F289" s="400"/>
      <c r="G289" s="400"/>
      <c r="H289" s="418"/>
      <c r="I289" s="418"/>
      <c r="J289" s="418"/>
      <c r="K289" s="418"/>
      <c r="L289" s="418"/>
      <c r="M289" s="418"/>
      <c r="N289" s="267"/>
      <c r="O289" s="267"/>
      <c r="P289" s="318"/>
      <c r="Q289" s="339">
        <f>SUM(E289:P289)</f>
        <v>0</v>
      </c>
    </row>
    <row r="290" s="250" customFormat="1" hidden="1" customHeight="1" spans="1:17">
      <c r="A290" s="262"/>
      <c r="B290" s="264"/>
      <c r="C290" s="264"/>
      <c r="D290" s="370" t="s">
        <v>1100</v>
      </c>
      <c r="E290" s="400"/>
      <c r="F290" s="400"/>
      <c r="G290" s="400"/>
      <c r="H290" s="400"/>
      <c r="I290" s="400"/>
      <c r="J290" s="400"/>
      <c r="K290" s="400"/>
      <c r="L290" s="400"/>
      <c r="M290" s="400"/>
      <c r="N290" s="267"/>
      <c r="O290" s="267"/>
      <c r="P290" s="318"/>
      <c r="Q290" s="339">
        <f>SUM(E290:P290)</f>
        <v>0</v>
      </c>
    </row>
    <row r="291" s="250" customFormat="1" hidden="1" customHeight="1" spans="1:17">
      <c r="A291" s="262"/>
      <c r="B291" s="264"/>
      <c r="C291" s="264"/>
      <c r="D291" s="370" t="s">
        <v>1101</v>
      </c>
      <c r="E291" s="400"/>
      <c r="F291" s="400"/>
      <c r="G291" s="400"/>
      <c r="H291" s="400"/>
      <c r="I291" s="400"/>
      <c r="J291" s="400"/>
      <c r="K291" s="400"/>
      <c r="L291" s="400"/>
      <c r="M291" s="400"/>
      <c r="N291" s="267"/>
      <c r="O291" s="267"/>
      <c r="P291" s="318"/>
      <c r="Q291" s="339">
        <f>SUM(E291:P291)</f>
        <v>0</v>
      </c>
    </row>
    <row r="292" s="250" customFormat="1" hidden="1" customHeight="1" spans="1:17">
      <c r="A292" s="262"/>
      <c r="B292" s="264"/>
      <c r="C292" s="279"/>
      <c r="D292" s="273" t="s">
        <v>1102</v>
      </c>
      <c r="E292" s="424">
        <f t="shared" ref="E292:Q292" si="63">SUM(E289:E291)</f>
        <v>0</v>
      </c>
      <c r="F292" s="424">
        <f t="shared" si="63"/>
        <v>0</v>
      </c>
      <c r="G292" s="424">
        <f t="shared" si="63"/>
        <v>0</v>
      </c>
      <c r="H292" s="424">
        <f t="shared" si="63"/>
        <v>0</v>
      </c>
      <c r="I292" s="424">
        <f t="shared" si="63"/>
        <v>0</v>
      </c>
      <c r="J292" s="335">
        <f t="shared" si="63"/>
        <v>0</v>
      </c>
      <c r="K292" s="424">
        <f t="shared" si="63"/>
        <v>0</v>
      </c>
      <c r="L292" s="436">
        <f t="shared" si="63"/>
        <v>0</v>
      </c>
      <c r="M292" s="272">
        <f t="shared" si="63"/>
        <v>0</v>
      </c>
      <c r="N292" s="272">
        <f t="shared" si="63"/>
        <v>0</v>
      </c>
      <c r="O292" s="272">
        <f t="shared" si="63"/>
        <v>0</v>
      </c>
      <c r="P292" s="327">
        <f t="shared" si="63"/>
        <v>0</v>
      </c>
      <c r="Q292" s="340">
        <f t="shared" si="63"/>
        <v>0</v>
      </c>
    </row>
    <row r="293" s="250" customFormat="1" hidden="1" customHeight="1" spans="1:17">
      <c r="A293" s="262"/>
      <c r="B293" s="264"/>
      <c r="C293" s="275" t="s">
        <v>1155</v>
      </c>
      <c r="D293" s="276" t="s">
        <v>1165</v>
      </c>
      <c r="E293" s="281"/>
      <c r="F293" s="281"/>
      <c r="G293" s="281"/>
      <c r="H293" s="281"/>
      <c r="I293" s="281"/>
      <c r="J293" s="328"/>
      <c r="K293" s="281"/>
      <c r="L293" s="315"/>
      <c r="M293" s="434"/>
      <c r="N293" s="278"/>
      <c r="O293" s="278"/>
      <c r="P293" s="320"/>
      <c r="Q293" s="339">
        <f t="shared" ref="Q293:Q298" si="64">SUM(E293:P293)</f>
        <v>0</v>
      </c>
    </row>
    <row r="294" s="250" customFormat="1" hidden="1" customHeight="1" spans="1:17">
      <c r="A294" s="262"/>
      <c r="B294" s="264"/>
      <c r="C294" s="264"/>
      <c r="D294" s="307" t="s">
        <v>1168</v>
      </c>
      <c r="E294" s="281"/>
      <c r="F294" s="281"/>
      <c r="G294" s="281"/>
      <c r="H294" s="281"/>
      <c r="I294" s="281"/>
      <c r="J294" s="328"/>
      <c r="K294" s="281"/>
      <c r="L294" s="315"/>
      <c r="M294" s="434"/>
      <c r="N294" s="278"/>
      <c r="O294" s="278"/>
      <c r="P294" s="320"/>
      <c r="Q294" s="339">
        <f t="shared" si="64"/>
        <v>0</v>
      </c>
    </row>
    <row r="295" s="250" customFormat="1" hidden="1" customHeight="1" spans="1:17">
      <c r="A295" s="262"/>
      <c r="B295" s="264"/>
      <c r="C295" s="264"/>
      <c r="D295" s="307" t="s">
        <v>1166</v>
      </c>
      <c r="E295" s="281"/>
      <c r="F295" s="281"/>
      <c r="G295" s="281"/>
      <c r="H295" s="281"/>
      <c r="I295" s="281"/>
      <c r="J295" s="328"/>
      <c r="K295" s="281"/>
      <c r="L295" s="315"/>
      <c r="M295" s="434"/>
      <c r="N295" s="278"/>
      <c r="O295" s="278"/>
      <c r="P295" s="320"/>
      <c r="Q295" s="339">
        <f t="shared" si="64"/>
        <v>0</v>
      </c>
    </row>
    <row r="296" s="250" customFormat="1" hidden="1" customHeight="1" spans="1:17">
      <c r="A296" s="262"/>
      <c r="B296" s="264"/>
      <c r="C296" s="264"/>
      <c r="D296" s="307" t="s">
        <v>1185</v>
      </c>
      <c r="E296" s="281"/>
      <c r="F296" s="281"/>
      <c r="G296" s="281"/>
      <c r="H296" s="281"/>
      <c r="I296" s="281"/>
      <c r="J296" s="328"/>
      <c r="K296" s="281"/>
      <c r="L296" s="315"/>
      <c r="M296" s="434"/>
      <c r="N296" s="278"/>
      <c r="O296" s="278"/>
      <c r="P296" s="320"/>
      <c r="Q296" s="339">
        <f t="shared" si="64"/>
        <v>0</v>
      </c>
    </row>
    <row r="297" s="250" customFormat="1" hidden="1" customHeight="1" spans="1:17">
      <c r="A297" s="262"/>
      <c r="B297" s="264"/>
      <c r="C297" s="264"/>
      <c r="D297" s="307" t="s">
        <v>1177</v>
      </c>
      <c r="E297" s="281"/>
      <c r="F297" s="281"/>
      <c r="G297" s="281"/>
      <c r="H297" s="281"/>
      <c r="I297" s="281"/>
      <c r="J297" s="328"/>
      <c r="K297" s="281"/>
      <c r="L297" s="315"/>
      <c r="M297" s="434"/>
      <c r="N297" s="278"/>
      <c r="O297" s="278"/>
      <c r="P297" s="320"/>
      <c r="Q297" s="339">
        <f t="shared" si="64"/>
        <v>0</v>
      </c>
    </row>
    <row r="298" s="250" customFormat="1" hidden="1" customHeight="1" spans="1:17">
      <c r="A298" s="262"/>
      <c r="B298" s="264"/>
      <c r="C298" s="264"/>
      <c r="D298" s="307" t="s">
        <v>1186</v>
      </c>
      <c r="E298" s="281"/>
      <c r="F298" s="281"/>
      <c r="G298" s="281"/>
      <c r="H298" s="281"/>
      <c r="I298" s="281"/>
      <c r="J298" s="328"/>
      <c r="K298" s="281"/>
      <c r="L298" s="315"/>
      <c r="M298" s="434"/>
      <c r="N298" s="278"/>
      <c r="O298" s="278"/>
      <c r="P298" s="278"/>
      <c r="Q298" s="339">
        <f t="shared" si="64"/>
        <v>0</v>
      </c>
    </row>
    <row r="299" s="251" customFormat="1" hidden="1" customHeight="1" spans="1:20">
      <c r="A299" s="286"/>
      <c r="B299" s="288"/>
      <c r="C299" s="288"/>
      <c r="D299" s="368" t="s">
        <v>1113</v>
      </c>
      <c r="E299" s="396">
        <f>SUM(E293:E298)</f>
        <v>0</v>
      </c>
      <c r="F299" s="396">
        <f>SUM(F293:F298)</f>
        <v>0</v>
      </c>
      <c r="G299" s="396">
        <f>SUM(G293:G298)</f>
        <v>0</v>
      </c>
      <c r="H299" s="396">
        <f t="shared" ref="H299:Q299" si="65">SUM(H293:H298)</f>
        <v>0</v>
      </c>
      <c r="I299" s="396">
        <f t="shared" si="65"/>
        <v>0</v>
      </c>
      <c r="J299" s="396">
        <f t="shared" si="65"/>
        <v>0</v>
      </c>
      <c r="K299" s="396">
        <f t="shared" si="65"/>
        <v>0</v>
      </c>
      <c r="L299" s="396">
        <f t="shared" si="65"/>
        <v>0</v>
      </c>
      <c r="M299" s="396">
        <f t="shared" si="65"/>
        <v>0</v>
      </c>
      <c r="N299" s="396">
        <f t="shared" si="65"/>
        <v>0</v>
      </c>
      <c r="O299" s="396">
        <f t="shared" si="65"/>
        <v>0</v>
      </c>
      <c r="P299" s="396">
        <f t="shared" si="65"/>
        <v>0</v>
      </c>
      <c r="Q299" s="413">
        <f t="shared" si="65"/>
        <v>0</v>
      </c>
      <c r="T299" s="250"/>
    </row>
    <row r="300" s="251" customFormat="1" ht="4.5" hidden="1" customHeight="1" spans="1:18">
      <c r="A300" s="262"/>
      <c r="B300" s="263"/>
      <c r="C300" s="264"/>
      <c r="D300" s="369"/>
      <c r="E300" s="323"/>
      <c r="F300" s="293"/>
      <c r="G300" s="293"/>
      <c r="H300" s="293"/>
      <c r="I300" s="293"/>
      <c r="J300" s="293"/>
      <c r="K300" s="321"/>
      <c r="L300" s="373"/>
      <c r="M300" s="323"/>
      <c r="N300" s="293"/>
      <c r="O300" s="293"/>
      <c r="P300" s="321"/>
      <c r="Q300" s="343"/>
      <c r="R300" s="250"/>
    </row>
    <row r="301" s="250" customFormat="1" customHeight="1" spans="1:20">
      <c r="A301" s="294">
        <v>13</v>
      </c>
      <c r="B301" s="296" t="s">
        <v>1187</v>
      </c>
      <c r="C301" s="296" t="s">
        <v>1094</v>
      </c>
      <c r="D301" s="358" t="s">
        <v>1095</v>
      </c>
      <c r="E301" s="397">
        <v>0</v>
      </c>
      <c r="F301" s="397">
        <v>0</v>
      </c>
      <c r="G301" s="397">
        <v>0</v>
      </c>
      <c r="H301" s="397"/>
      <c r="I301" s="397">
        <v>0</v>
      </c>
      <c r="J301" s="397">
        <v>0</v>
      </c>
      <c r="K301" s="397">
        <v>0</v>
      </c>
      <c r="L301" s="397"/>
      <c r="M301" s="298">
        <v>0</v>
      </c>
      <c r="N301" s="398">
        <v>0</v>
      </c>
      <c r="O301" s="398">
        <v>0</v>
      </c>
      <c r="P301" s="406">
        <v>0</v>
      </c>
      <c r="Q301" s="344">
        <f>SUM(E301:P301)</f>
        <v>0</v>
      </c>
      <c r="T301" s="251"/>
    </row>
    <row r="302" s="250" customFormat="1" customHeight="1" spans="1:17">
      <c r="A302" s="262"/>
      <c r="B302" s="264"/>
      <c r="C302" s="264"/>
      <c r="D302" s="370" t="s">
        <v>1096</v>
      </c>
      <c r="E302" s="400">
        <v>0</v>
      </c>
      <c r="F302" s="400">
        <v>0</v>
      </c>
      <c r="G302" s="400">
        <v>0</v>
      </c>
      <c r="H302" s="400"/>
      <c r="I302" s="400">
        <v>0</v>
      </c>
      <c r="J302" s="400">
        <v>0</v>
      </c>
      <c r="K302" s="400">
        <v>0</v>
      </c>
      <c r="L302" s="400"/>
      <c r="M302" s="267">
        <v>0</v>
      </c>
      <c r="N302" s="269">
        <v>0</v>
      </c>
      <c r="O302" s="269">
        <v>0</v>
      </c>
      <c r="P302" s="318">
        <v>0</v>
      </c>
      <c r="Q302" s="338">
        <f>SUM(E302:P302)</f>
        <v>0</v>
      </c>
    </row>
    <row r="303" s="250" customFormat="1" customHeight="1" spans="1:17">
      <c r="A303" s="262"/>
      <c r="B303" s="264"/>
      <c r="C303" s="264"/>
      <c r="D303" s="370" t="s">
        <v>1097</v>
      </c>
      <c r="E303" s="400">
        <v>0</v>
      </c>
      <c r="F303" s="400">
        <v>-12</v>
      </c>
      <c r="G303" s="400">
        <v>0</v>
      </c>
      <c r="H303" s="400"/>
      <c r="I303" s="400">
        <v>-18</v>
      </c>
      <c r="J303" s="400">
        <v>0</v>
      </c>
      <c r="K303" s="400">
        <v>0</v>
      </c>
      <c r="L303" s="400"/>
      <c r="M303" s="267">
        <v>0</v>
      </c>
      <c r="N303" s="267">
        <v>0</v>
      </c>
      <c r="O303" s="267">
        <v>0</v>
      </c>
      <c r="P303" s="318">
        <v>0</v>
      </c>
      <c r="Q303" s="339">
        <f>SUM(E303:P303)</f>
        <v>-30</v>
      </c>
    </row>
    <row r="304" s="250" customFormat="1" customHeight="1" spans="1:17">
      <c r="A304" s="262"/>
      <c r="B304" s="264"/>
      <c r="C304" s="264"/>
      <c r="D304" s="273" t="s">
        <v>1098</v>
      </c>
      <c r="E304" s="335">
        <f t="shared" ref="E304:Q304" si="66">SUM(E301:E303)</f>
        <v>0</v>
      </c>
      <c r="F304" s="335">
        <f t="shared" si="66"/>
        <v>-12</v>
      </c>
      <c r="G304" s="335">
        <f t="shared" si="66"/>
        <v>0</v>
      </c>
      <c r="H304" s="335">
        <f t="shared" si="66"/>
        <v>0</v>
      </c>
      <c r="I304" s="335">
        <f t="shared" si="66"/>
        <v>-18</v>
      </c>
      <c r="J304" s="335">
        <f t="shared" si="66"/>
        <v>0</v>
      </c>
      <c r="K304" s="335">
        <f t="shared" si="66"/>
        <v>0</v>
      </c>
      <c r="L304" s="335">
        <f t="shared" si="66"/>
        <v>0</v>
      </c>
      <c r="M304" s="335">
        <f t="shared" si="66"/>
        <v>0</v>
      </c>
      <c r="N304" s="335">
        <f t="shared" si="66"/>
        <v>0</v>
      </c>
      <c r="O304" s="335">
        <f t="shared" si="66"/>
        <v>0</v>
      </c>
      <c r="P304" s="335">
        <f t="shared" si="66"/>
        <v>0</v>
      </c>
      <c r="Q304" s="340">
        <f t="shared" si="66"/>
        <v>-30</v>
      </c>
    </row>
    <row r="305" s="250" customFormat="1" customHeight="1" spans="1:17">
      <c r="A305" s="262"/>
      <c r="B305" s="264"/>
      <c r="C305" s="264"/>
      <c r="D305" s="370" t="s">
        <v>1099</v>
      </c>
      <c r="E305" s="400">
        <v>0</v>
      </c>
      <c r="F305" s="400">
        <v>0</v>
      </c>
      <c r="G305" s="400">
        <v>0</v>
      </c>
      <c r="H305" s="418"/>
      <c r="I305" s="418">
        <v>0</v>
      </c>
      <c r="J305" s="418">
        <v>0</v>
      </c>
      <c r="K305" s="418">
        <v>0</v>
      </c>
      <c r="L305" s="418"/>
      <c r="M305" s="418">
        <v>0</v>
      </c>
      <c r="N305" s="267">
        <v>0</v>
      </c>
      <c r="O305" s="267">
        <v>0</v>
      </c>
      <c r="P305" s="318">
        <v>0</v>
      </c>
      <c r="Q305" s="339">
        <f>SUM(E305:P305)</f>
        <v>0</v>
      </c>
    </row>
    <row r="306" s="250" customFormat="1" customHeight="1" spans="1:17">
      <c r="A306" s="262"/>
      <c r="B306" s="264"/>
      <c r="C306" s="264"/>
      <c r="D306" s="370" t="s">
        <v>1100</v>
      </c>
      <c r="E306" s="400">
        <v>0</v>
      </c>
      <c r="F306" s="400">
        <v>0</v>
      </c>
      <c r="G306" s="400">
        <v>0</v>
      </c>
      <c r="H306" s="400"/>
      <c r="I306" s="418">
        <v>0</v>
      </c>
      <c r="J306" s="400">
        <v>0</v>
      </c>
      <c r="K306" s="400">
        <v>0</v>
      </c>
      <c r="L306" s="400"/>
      <c r="M306" s="400">
        <v>0</v>
      </c>
      <c r="N306" s="267">
        <v>0</v>
      </c>
      <c r="O306" s="267">
        <v>0</v>
      </c>
      <c r="P306" s="318">
        <v>0</v>
      </c>
      <c r="Q306" s="339">
        <f>SUM(E306:P306)</f>
        <v>0</v>
      </c>
    </row>
    <row r="307" s="250" customFormat="1" customHeight="1" spans="1:17">
      <c r="A307" s="262"/>
      <c r="B307" s="264"/>
      <c r="C307" s="264"/>
      <c r="D307" s="370" t="s">
        <v>1101</v>
      </c>
      <c r="E307" s="400">
        <v>10</v>
      </c>
      <c r="F307" s="400">
        <v>8</v>
      </c>
      <c r="G307" s="400">
        <v>0</v>
      </c>
      <c r="H307" s="400"/>
      <c r="I307" s="418">
        <v>0</v>
      </c>
      <c r="J307" s="400">
        <v>0</v>
      </c>
      <c r="K307" s="400">
        <v>0</v>
      </c>
      <c r="L307" s="400"/>
      <c r="M307" s="400">
        <v>0</v>
      </c>
      <c r="N307" s="267">
        <v>0</v>
      </c>
      <c r="O307" s="267">
        <v>0</v>
      </c>
      <c r="P307" s="318">
        <v>0</v>
      </c>
      <c r="Q307" s="339">
        <f>SUM(E307:P307)</f>
        <v>18</v>
      </c>
    </row>
    <row r="308" s="250" customFormat="1" customHeight="1" spans="1:17">
      <c r="A308" s="262"/>
      <c r="B308" s="264"/>
      <c r="C308" s="279"/>
      <c r="D308" s="273" t="s">
        <v>1102</v>
      </c>
      <c r="E308" s="424">
        <f t="shared" ref="E308:Q308" si="67">SUM(E305:E307)</f>
        <v>10</v>
      </c>
      <c r="F308" s="424">
        <f t="shared" si="67"/>
        <v>8</v>
      </c>
      <c r="G308" s="424">
        <f t="shared" si="67"/>
        <v>0</v>
      </c>
      <c r="H308" s="424">
        <f t="shared" si="67"/>
        <v>0</v>
      </c>
      <c r="I308" s="424">
        <f t="shared" si="67"/>
        <v>0</v>
      </c>
      <c r="J308" s="335">
        <f t="shared" si="67"/>
        <v>0</v>
      </c>
      <c r="K308" s="335">
        <f t="shared" si="67"/>
        <v>0</v>
      </c>
      <c r="L308" s="335">
        <f t="shared" si="67"/>
        <v>0</v>
      </c>
      <c r="M308" s="272">
        <f t="shared" si="67"/>
        <v>0</v>
      </c>
      <c r="N308" s="272">
        <f t="shared" si="67"/>
        <v>0</v>
      </c>
      <c r="O308" s="272">
        <f t="shared" si="67"/>
        <v>0</v>
      </c>
      <c r="P308" s="327">
        <f t="shared" si="67"/>
        <v>0</v>
      </c>
      <c r="Q308" s="340">
        <f t="shared" si="67"/>
        <v>18</v>
      </c>
    </row>
    <row r="309" s="250" customFormat="1" customHeight="1" spans="1:17">
      <c r="A309" s="262"/>
      <c r="B309" s="264"/>
      <c r="C309" s="275" t="s">
        <v>1103</v>
      </c>
      <c r="D309" s="302" t="s">
        <v>1103</v>
      </c>
      <c r="E309" s="419">
        <v>980.16</v>
      </c>
      <c r="F309" s="278">
        <v>1345.3</v>
      </c>
      <c r="G309" s="278">
        <v>1706.5</v>
      </c>
      <c r="H309" s="278">
        <v>2010.12</v>
      </c>
      <c r="I309" s="278">
        <v>2584.46</v>
      </c>
      <c r="J309" s="278">
        <v>2813.6</v>
      </c>
      <c r="K309" s="278">
        <v>2993.3</v>
      </c>
      <c r="L309" s="334">
        <v>2693.9</v>
      </c>
      <c r="M309" s="430">
        <v>2129.9</v>
      </c>
      <c r="N309" s="278">
        <v>1686.1</v>
      </c>
      <c r="O309" s="278">
        <v>1262.8</v>
      </c>
      <c r="P309" s="278">
        <v>918</v>
      </c>
      <c r="Q309" s="339">
        <f>SUM(E309:P309)</f>
        <v>23124.14</v>
      </c>
    </row>
    <row r="310" s="251" customFormat="1" customHeight="1" spans="1:20">
      <c r="A310" s="262"/>
      <c r="B310" s="264"/>
      <c r="C310" s="264"/>
      <c r="D310" s="270" t="s">
        <v>1105</v>
      </c>
      <c r="E310" s="361">
        <f t="shared" ref="E310:P310" si="68">SUM(E309)</f>
        <v>980.16</v>
      </c>
      <c r="F310" s="335">
        <f t="shared" si="68"/>
        <v>1345.3</v>
      </c>
      <c r="G310" s="335">
        <f t="shared" si="68"/>
        <v>1706.5</v>
      </c>
      <c r="H310" s="335">
        <f t="shared" si="68"/>
        <v>2010.12</v>
      </c>
      <c r="I310" s="335">
        <f t="shared" si="68"/>
        <v>2584.46</v>
      </c>
      <c r="J310" s="335">
        <f t="shared" si="68"/>
        <v>2813.6</v>
      </c>
      <c r="K310" s="335">
        <f t="shared" si="68"/>
        <v>2993.3</v>
      </c>
      <c r="L310" s="335">
        <f t="shared" si="68"/>
        <v>2693.9</v>
      </c>
      <c r="M310" s="335">
        <f t="shared" si="68"/>
        <v>2129.9</v>
      </c>
      <c r="N310" s="335">
        <f t="shared" si="68"/>
        <v>1686.1</v>
      </c>
      <c r="O310" s="335">
        <f t="shared" si="68"/>
        <v>1262.8</v>
      </c>
      <c r="P310" s="336">
        <f t="shared" si="68"/>
        <v>918</v>
      </c>
      <c r="Q310" s="341">
        <f>SUM(Q309:Q309)</f>
        <v>23124.14</v>
      </c>
      <c r="T310" s="250"/>
    </row>
    <row r="311" s="251" customFormat="1" customHeight="1" spans="1:17">
      <c r="A311" s="262"/>
      <c r="B311" s="439"/>
      <c r="C311" s="440" t="s">
        <v>1106</v>
      </c>
      <c r="D311" s="441" t="s">
        <v>1188</v>
      </c>
      <c r="E311" s="304">
        <v>684.86</v>
      </c>
      <c r="F311" s="304">
        <v>2456</v>
      </c>
      <c r="G311" s="304">
        <v>3152.31</v>
      </c>
      <c r="H311" s="304">
        <v>3308.43</v>
      </c>
      <c r="I311" s="304">
        <v>3974.6</v>
      </c>
      <c r="J311" s="304">
        <v>4251.73</v>
      </c>
      <c r="K311" s="304">
        <v>5128.24</v>
      </c>
      <c r="L311" s="304">
        <v>5328.91</v>
      </c>
      <c r="M311" s="304">
        <v>4352.24</v>
      </c>
      <c r="N311" s="304">
        <v>3883.34</v>
      </c>
      <c r="O311" s="304">
        <v>2473.56</v>
      </c>
      <c r="P311" s="304">
        <v>1855.54</v>
      </c>
      <c r="Q311" s="448">
        <f>SUM(E311:P311)</f>
        <v>40849.76</v>
      </c>
    </row>
    <row r="312" s="250" customFormat="1" customHeight="1" spans="1:20">
      <c r="A312" s="262"/>
      <c r="B312" s="439"/>
      <c r="C312" s="442"/>
      <c r="D312" s="441" t="s">
        <v>1119</v>
      </c>
      <c r="E312" s="304"/>
      <c r="F312" s="304"/>
      <c r="G312" s="304">
        <v>-160</v>
      </c>
      <c r="H312" s="304"/>
      <c r="I312" s="304"/>
      <c r="J312" s="304"/>
      <c r="K312" s="304"/>
      <c r="L312" s="304"/>
      <c r="M312" s="304"/>
      <c r="N312" s="304"/>
      <c r="O312" s="304"/>
      <c r="P312" s="304"/>
      <c r="Q312" s="448">
        <f t="shared" ref="Q312:Q327" si="69">SUM(E312:P312)</f>
        <v>-160</v>
      </c>
      <c r="T312" s="251"/>
    </row>
    <row r="313" s="250" customFormat="1" customHeight="1" spans="1:17">
      <c r="A313" s="262"/>
      <c r="B313" s="439"/>
      <c r="C313" s="442"/>
      <c r="D313" s="443" t="s">
        <v>1127</v>
      </c>
      <c r="E313" s="304"/>
      <c r="F313" s="281"/>
      <c r="G313" s="281"/>
      <c r="H313" s="281"/>
      <c r="I313" s="281"/>
      <c r="J313" s="328"/>
      <c r="K313" s="281"/>
      <c r="L313" s="434"/>
      <c r="M313" s="434"/>
      <c r="N313" s="278"/>
      <c r="O313" s="278"/>
      <c r="P313" s="320"/>
      <c r="Q313" s="448">
        <f t="shared" si="69"/>
        <v>0</v>
      </c>
    </row>
    <row r="314" s="250" customFormat="1" customHeight="1" spans="1:17">
      <c r="A314" s="262"/>
      <c r="B314" s="439"/>
      <c r="C314" s="442"/>
      <c r="D314" s="443" t="s">
        <v>1107</v>
      </c>
      <c r="E314" s="304">
        <v>-439.2</v>
      </c>
      <c r="F314" s="281">
        <v>-1583.3</v>
      </c>
      <c r="G314" s="281">
        <v>-1723.1</v>
      </c>
      <c r="H314" s="281">
        <v>-3532.96</v>
      </c>
      <c r="I314" s="281">
        <v>-368</v>
      </c>
      <c r="J314" s="328">
        <v>-10</v>
      </c>
      <c r="K314" s="281">
        <v>-206</v>
      </c>
      <c r="L314" s="434">
        <v>-63</v>
      </c>
      <c r="M314" s="434">
        <v>-143</v>
      </c>
      <c r="N314" s="312">
        <v>-72</v>
      </c>
      <c r="O314" s="278">
        <v>-126</v>
      </c>
      <c r="P314" s="278">
        <v>-59</v>
      </c>
      <c r="Q314" s="448">
        <f t="shared" si="69"/>
        <v>-8325.56</v>
      </c>
    </row>
    <row r="315" s="250" customFormat="1" customHeight="1" spans="1:17">
      <c r="A315" s="262"/>
      <c r="B315" s="439"/>
      <c r="C315" s="442"/>
      <c r="D315" s="443" t="s">
        <v>1108</v>
      </c>
      <c r="E315" s="304"/>
      <c r="F315" s="281"/>
      <c r="G315" s="281">
        <v>75.07</v>
      </c>
      <c r="H315" s="281">
        <v>18.7</v>
      </c>
      <c r="I315" s="281">
        <v>5</v>
      </c>
      <c r="J315" s="328"/>
      <c r="K315" s="304"/>
      <c r="L315" s="434"/>
      <c r="M315" s="434"/>
      <c r="N315" s="312"/>
      <c r="O315" s="278"/>
      <c r="P315" s="320"/>
      <c r="Q315" s="448">
        <f t="shared" si="69"/>
        <v>98.77</v>
      </c>
    </row>
    <row r="316" s="250" customFormat="1" customHeight="1" spans="1:17">
      <c r="A316" s="262"/>
      <c r="B316" s="439"/>
      <c r="C316" s="442"/>
      <c r="D316" s="443" t="s">
        <v>1189</v>
      </c>
      <c r="E316" s="304"/>
      <c r="F316" s="281"/>
      <c r="G316" s="281"/>
      <c r="H316" s="281"/>
      <c r="I316" s="281"/>
      <c r="J316" s="328"/>
      <c r="K316" s="281"/>
      <c r="L316" s="445"/>
      <c r="M316" s="445"/>
      <c r="N316" s="312"/>
      <c r="O316" s="312"/>
      <c r="P316" s="446"/>
      <c r="Q316" s="448">
        <f t="shared" si="69"/>
        <v>0</v>
      </c>
    </row>
    <row r="317" s="250" customFormat="1" customHeight="1" spans="1:17">
      <c r="A317" s="262"/>
      <c r="B317" s="439"/>
      <c r="C317" s="442"/>
      <c r="D317" s="443" t="s">
        <v>1148</v>
      </c>
      <c r="E317" s="304"/>
      <c r="F317" s="281"/>
      <c r="G317" s="281"/>
      <c r="H317" s="281"/>
      <c r="I317" s="281"/>
      <c r="J317" s="328"/>
      <c r="K317" s="281"/>
      <c r="L317" s="434"/>
      <c r="M317" s="434"/>
      <c r="N317" s="278"/>
      <c r="O317" s="278"/>
      <c r="P317" s="320">
        <v>-297</v>
      </c>
      <c r="Q317" s="448">
        <f t="shared" si="69"/>
        <v>-297</v>
      </c>
    </row>
    <row r="318" s="250" customFormat="1" customHeight="1" spans="1:17">
      <c r="A318" s="262"/>
      <c r="B318" s="439"/>
      <c r="C318" s="442"/>
      <c r="D318" s="443" t="s">
        <v>1161</v>
      </c>
      <c r="E318" s="304"/>
      <c r="F318" s="281"/>
      <c r="G318" s="281"/>
      <c r="H318" s="281"/>
      <c r="I318" s="281"/>
      <c r="J318" s="328"/>
      <c r="K318" s="281"/>
      <c r="L318" s="434"/>
      <c r="M318" s="434"/>
      <c r="N318" s="278"/>
      <c r="O318" s="278"/>
      <c r="P318" s="320"/>
      <c r="Q318" s="448">
        <f t="shared" si="69"/>
        <v>0</v>
      </c>
    </row>
    <row r="319" s="250" customFormat="1" customHeight="1" spans="1:17">
      <c r="A319" s="262"/>
      <c r="B319" s="439"/>
      <c r="C319" s="442"/>
      <c r="D319" s="443" t="s">
        <v>1190</v>
      </c>
      <c r="E319" s="304"/>
      <c r="F319" s="281"/>
      <c r="G319" s="281"/>
      <c r="H319" s="281"/>
      <c r="I319" s="281"/>
      <c r="J319" s="328"/>
      <c r="K319" s="281"/>
      <c r="L319" s="434"/>
      <c r="M319" s="447">
        <v>-514.3</v>
      </c>
      <c r="N319" s="278">
        <v>-1539.25</v>
      </c>
      <c r="O319" s="278">
        <v>-1086.95</v>
      </c>
      <c r="P319" s="320">
        <v>-855.2</v>
      </c>
      <c r="Q319" s="448">
        <f t="shared" si="69"/>
        <v>-3995.7</v>
      </c>
    </row>
    <row r="320" s="250" customFormat="1" customHeight="1" spans="1:17">
      <c r="A320" s="262"/>
      <c r="B320" s="439"/>
      <c r="C320" s="442"/>
      <c r="D320" s="443" t="s">
        <v>1191</v>
      </c>
      <c r="E320" s="304"/>
      <c r="F320" s="281"/>
      <c r="G320" s="281"/>
      <c r="H320" s="281"/>
      <c r="I320" s="281"/>
      <c r="J320" s="328"/>
      <c r="K320" s="281"/>
      <c r="L320" s="434"/>
      <c r="M320" s="434"/>
      <c r="N320" s="278"/>
      <c r="O320" s="278"/>
      <c r="P320" s="320"/>
      <c r="Q320" s="448">
        <f t="shared" si="69"/>
        <v>0</v>
      </c>
    </row>
    <row r="321" s="250" customFormat="1" customHeight="1" spans="1:17">
      <c r="A321" s="262"/>
      <c r="B321" s="439"/>
      <c r="C321" s="442"/>
      <c r="D321" s="443" t="s">
        <v>1192</v>
      </c>
      <c r="E321" s="304"/>
      <c r="F321" s="281"/>
      <c r="G321" s="281"/>
      <c r="H321" s="281"/>
      <c r="I321" s="281"/>
      <c r="J321" s="328"/>
      <c r="K321" s="281"/>
      <c r="L321" s="434"/>
      <c r="M321" s="434"/>
      <c r="N321" s="278"/>
      <c r="O321" s="278"/>
      <c r="P321" s="320">
        <v>-116.3</v>
      </c>
      <c r="Q321" s="448">
        <f t="shared" si="69"/>
        <v>-116.3</v>
      </c>
    </row>
    <row r="322" s="250" customFormat="1" customHeight="1" spans="1:17">
      <c r="A322" s="262"/>
      <c r="B322" s="439"/>
      <c r="C322" s="442"/>
      <c r="D322" s="443" t="s">
        <v>1193</v>
      </c>
      <c r="E322" s="304"/>
      <c r="F322" s="281"/>
      <c r="G322" s="281"/>
      <c r="H322" s="281"/>
      <c r="I322" s="281"/>
      <c r="J322" s="328"/>
      <c r="K322" s="281"/>
      <c r="L322" s="434"/>
      <c r="M322" s="434"/>
      <c r="N322" s="278"/>
      <c r="O322" s="278">
        <v>9</v>
      </c>
      <c r="P322" s="320">
        <v>3.26</v>
      </c>
      <c r="Q322" s="448">
        <f t="shared" si="69"/>
        <v>12.26</v>
      </c>
    </row>
    <row r="323" s="250" customFormat="1" customHeight="1" spans="1:17">
      <c r="A323" s="262"/>
      <c r="B323" s="439"/>
      <c r="C323" s="442"/>
      <c r="D323" s="443" t="s">
        <v>1194</v>
      </c>
      <c r="E323" s="304"/>
      <c r="F323" s="281"/>
      <c r="G323" s="281"/>
      <c r="H323" s="281"/>
      <c r="I323" s="281"/>
      <c r="J323" s="328"/>
      <c r="K323" s="281"/>
      <c r="L323" s="434"/>
      <c r="M323" s="434"/>
      <c r="N323" s="278"/>
      <c r="O323" s="278"/>
      <c r="P323" s="320"/>
      <c r="Q323" s="448">
        <f t="shared" si="69"/>
        <v>0</v>
      </c>
    </row>
    <row r="324" s="250" customFormat="1" customHeight="1" spans="1:17">
      <c r="A324" s="262"/>
      <c r="B324" s="439"/>
      <c r="C324" s="442"/>
      <c r="D324" s="443" t="s">
        <v>1169</v>
      </c>
      <c r="E324" s="316"/>
      <c r="F324" s="316">
        <v>32</v>
      </c>
      <c r="G324" s="316"/>
      <c r="H324" s="316"/>
      <c r="I324" s="316"/>
      <c r="J324" s="329"/>
      <c r="K324" s="316"/>
      <c r="L324" s="447"/>
      <c r="M324" s="447"/>
      <c r="N324" s="334"/>
      <c r="O324" s="334"/>
      <c r="P324" s="403"/>
      <c r="Q324" s="448">
        <f t="shared" si="69"/>
        <v>32</v>
      </c>
    </row>
    <row r="325" s="250" customFormat="1" customHeight="1" spans="1:17">
      <c r="A325" s="262"/>
      <c r="B325" s="439"/>
      <c r="C325" s="442"/>
      <c r="D325" s="443" t="s">
        <v>1118</v>
      </c>
      <c r="E325" s="316"/>
      <c r="F325" s="316"/>
      <c r="G325" s="316"/>
      <c r="H325" s="316"/>
      <c r="I325" s="316"/>
      <c r="J325" s="329"/>
      <c r="K325" s="316"/>
      <c r="L325" s="447">
        <v>-53</v>
      </c>
      <c r="M325" s="447"/>
      <c r="N325" s="334"/>
      <c r="O325" s="334"/>
      <c r="P325" s="403"/>
      <c r="Q325" s="448">
        <f t="shared" si="69"/>
        <v>-53</v>
      </c>
    </row>
    <row r="326" s="250" customFormat="1" customHeight="1" spans="1:17">
      <c r="A326" s="262"/>
      <c r="B326" s="439"/>
      <c r="C326" s="442"/>
      <c r="D326" s="443" t="s">
        <v>1109</v>
      </c>
      <c r="E326" s="316">
        <v>-4.8</v>
      </c>
      <c r="F326" s="316">
        <v>-59.6</v>
      </c>
      <c r="G326" s="316">
        <v>-164.38</v>
      </c>
      <c r="H326" s="316">
        <v>-208.08</v>
      </c>
      <c r="I326" s="316">
        <v>-1577.1</v>
      </c>
      <c r="J326" s="329">
        <v>-2002.83</v>
      </c>
      <c r="K326" s="316">
        <v>-2279.74</v>
      </c>
      <c r="L326" s="447">
        <v>-2841.81</v>
      </c>
      <c r="M326" s="447">
        <v>-2327.24</v>
      </c>
      <c r="N326" s="334">
        <v>-2319</v>
      </c>
      <c r="O326" s="334">
        <v>-1293.29</v>
      </c>
      <c r="P326" s="403">
        <v>-854.14</v>
      </c>
      <c r="Q326" s="448">
        <f t="shared" si="69"/>
        <v>-15932.01</v>
      </c>
    </row>
    <row r="327" s="250" customFormat="1" customHeight="1" spans="1:17">
      <c r="A327" s="262"/>
      <c r="B327" s="439"/>
      <c r="C327" s="442"/>
      <c r="D327" s="443" t="s">
        <v>1110</v>
      </c>
      <c r="E327" s="438">
        <v>729.3</v>
      </c>
      <c r="F327" s="438">
        <v>504.2</v>
      </c>
      <c r="G327" s="316">
        <v>526.6</v>
      </c>
      <c r="H327" s="281">
        <v>2424.03</v>
      </c>
      <c r="I327" s="316">
        <v>567.96</v>
      </c>
      <c r="J327" s="458">
        <v>574.7</v>
      </c>
      <c r="K327" s="459">
        <v>350.8</v>
      </c>
      <c r="L327" s="459">
        <v>322.8</v>
      </c>
      <c r="M327" s="458">
        <v>762.2</v>
      </c>
      <c r="N327" s="460">
        <v>1733.01</v>
      </c>
      <c r="O327" s="334">
        <v>1286.48</v>
      </c>
      <c r="P327" s="334">
        <v>1240.84</v>
      </c>
      <c r="Q327" s="448">
        <f t="shared" si="69"/>
        <v>11022.92</v>
      </c>
    </row>
    <row r="328" s="251" customFormat="1" customHeight="1" spans="1:20">
      <c r="A328" s="286"/>
      <c r="B328" s="449"/>
      <c r="C328" s="450"/>
      <c r="D328" s="451" t="s">
        <v>1113</v>
      </c>
      <c r="E328" s="388">
        <f>SUM(E311:E327)</f>
        <v>970.16</v>
      </c>
      <c r="F328" s="388">
        <f t="shared" ref="F328:Q328" si="70">SUM(F311:F327)</f>
        <v>1349.3</v>
      </c>
      <c r="G328" s="388">
        <f t="shared" si="70"/>
        <v>1706.5</v>
      </c>
      <c r="H328" s="388">
        <f t="shared" si="70"/>
        <v>2010.12</v>
      </c>
      <c r="I328" s="388">
        <f t="shared" si="70"/>
        <v>2602.46</v>
      </c>
      <c r="J328" s="388">
        <f t="shared" si="70"/>
        <v>2813.6</v>
      </c>
      <c r="K328" s="388">
        <f t="shared" si="70"/>
        <v>2993.3</v>
      </c>
      <c r="L328" s="388">
        <f t="shared" si="70"/>
        <v>2693.9</v>
      </c>
      <c r="M328" s="388">
        <f t="shared" si="70"/>
        <v>2129.9</v>
      </c>
      <c r="N328" s="388">
        <f t="shared" si="70"/>
        <v>1686.1</v>
      </c>
      <c r="O328" s="388">
        <f t="shared" si="70"/>
        <v>1262.8</v>
      </c>
      <c r="P328" s="388">
        <f t="shared" si="70"/>
        <v>918</v>
      </c>
      <c r="Q328" s="413">
        <f t="shared" si="70"/>
        <v>23136.14</v>
      </c>
      <c r="T328" s="250"/>
    </row>
    <row r="329" s="251" customFormat="1" ht="4.5" customHeight="1" spans="1:17">
      <c r="A329" s="262"/>
      <c r="B329" s="263"/>
      <c r="C329" s="264"/>
      <c r="D329" s="369"/>
      <c r="E329" s="323"/>
      <c r="F329" s="293"/>
      <c r="G329" s="293"/>
      <c r="H329" s="293"/>
      <c r="I329" s="293"/>
      <c r="J329" s="293"/>
      <c r="K329" s="321"/>
      <c r="L329" s="373"/>
      <c r="M329" s="323"/>
      <c r="N329" s="293"/>
      <c r="O329" s="293"/>
      <c r="P329" s="321"/>
      <c r="Q329" s="343"/>
    </row>
    <row r="330" s="250" customFormat="1" customHeight="1" spans="1:20">
      <c r="A330" s="294">
        <v>14</v>
      </c>
      <c r="B330" s="296" t="s">
        <v>1195</v>
      </c>
      <c r="C330" s="296" t="s">
        <v>1094</v>
      </c>
      <c r="D330" s="358" t="s">
        <v>1095</v>
      </c>
      <c r="E330" s="397">
        <v>-2895</v>
      </c>
      <c r="F330" s="397">
        <v>-2292</v>
      </c>
      <c r="G330" s="397">
        <v>-2258</v>
      </c>
      <c r="H330" s="397">
        <v>-2182</v>
      </c>
      <c r="I330" s="397">
        <v>-2526</v>
      </c>
      <c r="J330" s="397">
        <v>-2345</v>
      </c>
      <c r="K330" s="397">
        <v>-2235</v>
      </c>
      <c r="L330" s="397">
        <v>-2411</v>
      </c>
      <c r="M330" s="298">
        <v>-1261</v>
      </c>
      <c r="N330" s="398">
        <v>-3879</v>
      </c>
      <c r="O330" s="398">
        <v>-1390</v>
      </c>
      <c r="P330" s="406">
        <v>-1950</v>
      </c>
      <c r="Q330" s="344">
        <f>SUM(E330:P330)</f>
        <v>-27624</v>
      </c>
      <c r="T330" s="251"/>
    </row>
    <row r="331" s="250" customFormat="1" customHeight="1" spans="1:17">
      <c r="A331" s="262"/>
      <c r="B331" s="264"/>
      <c r="C331" s="264"/>
      <c r="D331" s="370" t="s">
        <v>1096</v>
      </c>
      <c r="E331" s="400">
        <v>0</v>
      </c>
      <c r="F331" s="400">
        <v>0</v>
      </c>
      <c r="G331" s="400">
        <v>0</v>
      </c>
      <c r="H331" s="400">
        <v>0</v>
      </c>
      <c r="I331" s="400">
        <v>0</v>
      </c>
      <c r="J331" s="400">
        <v>0</v>
      </c>
      <c r="K331" s="400">
        <v>0</v>
      </c>
      <c r="L331" s="400">
        <v>0</v>
      </c>
      <c r="M331" s="267">
        <v>0</v>
      </c>
      <c r="N331" s="269">
        <v>0</v>
      </c>
      <c r="O331" s="269">
        <v>0</v>
      </c>
      <c r="P331" s="318">
        <v>0</v>
      </c>
      <c r="Q331" s="338">
        <f>SUM(E331:P331)</f>
        <v>0</v>
      </c>
    </row>
    <row r="332" s="250" customFormat="1" customHeight="1" spans="1:17">
      <c r="A332" s="262"/>
      <c r="B332" s="264"/>
      <c r="C332" s="264"/>
      <c r="D332" s="370" t="s">
        <v>1097</v>
      </c>
      <c r="E332" s="400">
        <v>0</v>
      </c>
      <c r="F332" s="400">
        <v>0</v>
      </c>
      <c r="G332" s="400">
        <v>0</v>
      </c>
      <c r="H332" s="400">
        <v>0</v>
      </c>
      <c r="I332" s="400">
        <v>-50</v>
      </c>
      <c r="J332" s="400">
        <v>-1010</v>
      </c>
      <c r="K332" s="400">
        <v>-2412</v>
      </c>
      <c r="L332" s="400">
        <v>-1895</v>
      </c>
      <c r="M332" s="267">
        <v>-280</v>
      </c>
      <c r="N332" s="267">
        <v>-465</v>
      </c>
      <c r="O332" s="267">
        <v>-1070</v>
      </c>
      <c r="P332" s="318">
        <v>-810</v>
      </c>
      <c r="Q332" s="339">
        <f>SUM(E332:P332)</f>
        <v>-7992</v>
      </c>
    </row>
    <row r="333" s="250" customFormat="1" customHeight="1" spans="1:17">
      <c r="A333" s="262"/>
      <c r="B333" s="264"/>
      <c r="C333" s="264"/>
      <c r="D333" s="273" t="s">
        <v>1098</v>
      </c>
      <c r="E333" s="335">
        <f t="shared" ref="E333:Q333" si="71">SUM(E330:E332)</f>
        <v>-2895</v>
      </c>
      <c r="F333" s="335">
        <f t="shared" si="71"/>
        <v>-2292</v>
      </c>
      <c r="G333" s="335">
        <f t="shared" si="71"/>
        <v>-2258</v>
      </c>
      <c r="H333" s="335">
        <f t="shared" si="71"/>
        <v>-2182</v>
      </c>
      <c r="I333" s="335">
        <f t="shared" si="71"/>
        <v>-2576</v>
      </c>
      <c r="J333" s="335">
        <f t="shared" si="71"/>
        <v>-3355</v>
      </c>
      <c r="K333" s="335">
        <f t="shared" si="71"/>
        <v>-4647</v>
      </c>
      <c r="L333" s="335">
        <f t="shared" si="71"/>
        <v>-4306</v>
      </c>
      <c r="M333" s="335">
        <f t="shared" si="71"/>
        <v>-1541</v>
      </c>
      <c r="N333" s="272">
        <f t="shared" si="71"/>
        <v>-4344</v>
      </c>
      <c r="O333" s="272">
        <f t="shared" si="71"/>
        <v>-2460</v>
      </c>
      <c r="P333" s="327">
        <f t="shared" si="71"/>
        <v>-2760</v>
      </c>
      <c r="Q333" s="340">
        <f t="shared" si="71"/>
        <v>-35616</v>
      </c>
    </row>
    <row r="334" s="250" customFormat="1" customHeight="1" spans="1:17">
      <c r="A334" s="262"/>
      <c r="B334" s="264"/>
      <c r="C334" s="264"/>
      <c r="D334" s="370" t="s">
        <v>1099</v>
      </c>
      <c r="E334" s="400">
        <v>0</v>
      </c>
      <c r="F334" s="400">
        <v>0</v>
      </c>
      <c r="G334" s="400">
        <v>0</v>
      </c>
      <c r="H334" s="418">
        <v>0</v>
      </c>
      <c r="I334" s="418">
        <v>50</v>
      </c>
      <c r="J334" s="418">
        <v>1010</v>
      </c>
      <c r="K334" s="418">
        <v>2412</v>
      </c>
      <c r="L334" s="418">
        <v>1895</v>
      </c>
      <c r="M334" s="418">
        <v>280</v>
      </c>
      <c r="N334" s="267">
        <v>465</v>
      </c>
      <c r="O334" s="267">
        <v>1070</v>
      </c>
      <c r="P334" s="318">
        <v>810</v>
      </c>
      <c r="Q334" s="339">
        <f>SUM(E334:P334)</f>
        <v>7992</v>
      </c>
    </row>
    <row r="335" s="250" customFormat="1" customHeight="1" spans="1:17">
      <c r="A335" s="262"/>
      <c r="B335" s="264"/>
      <c r="C335" s="264"/>
      <c r="D335" s="370" t="s">
        <v>1100</v>
      </c>
      <c r="E335" s="400">
        <v>0</v>
      </c>
      <c r="F335" s="400">
        <v>0</v>
      </c>
      <c r="G335" s="400">
        <v>0</v>
      </c>
      <c r="H335" s="400">
        <v>0</v>
      </c>
      <c r="I335" s="400">
        <v>0</v>
      </c>
      <c r="J335" s="400">
        <v>0</v>
      </c>
      <c r="K335" s="400">
        <v>0</v>
      </c>
      <c r="L335" s="400">
        <v>0</v>
      </c>
      <c r="M335" s="400">
        <v>0</v>
      </c>
      <c r="N335" s="267">
        <v>0</v>
      </c>
      <c r="O335" s="267">
        <v>0</v>
      </c>
      <c r="P335" s="318">
        <v>0</v>
      </c>
      <c r="Q335" s="339">
        <f>SUM(E335:P335)</f>
        <v>0</v>
      </c>
    </row>
    <row r="336" s="250" customFormat="1" customHeight="1" spans="1:17">
      <c r="A336" s="262"/>
      <c r="B336" s="264"/>
      <c r="C336" s="264"/>
      <c r="D336" s="370" t="s">
        <v>1101</v>
      </c>
      <c r="E336" s="400">
        <v>2895</v>
      </c>
      <c r="F336" s="400">
        <v>2292</v>
      </c>
      <c r="G336" s="400">
        <v>2258</v>
      </c>
      <c r="H336" s="400">
        <v>2182</v>
      </c>
      <c r="I336" s="400">
        <v>2526</v>
      </c>
      <c r="J336" s="400">
        <v>2345</v>
      </c>
      <c r="K336" s="400">
        <v>2235</v>
      </c>
      <c r="L336" s="400">
        <v>2411</v>
      </c>
      <c r="M336" s="400">
        <v>1261</v>
      </c>
      <c r="N336" s="267">
        <v>3879</v>
      </c>
      <c r="O336" s="267">
        <v>1390</v>
      </c>
      <c r="P336" s="318">
        <v>1950</v>
      </c>
      <c r="Q336" s="339">
        <f>SUM(E336:P336)</f>
        <v>27624</v>
      </c>
    </row>
    <row r="337" s="250" customFormat="1" customHeight="1" spans="1:17">
      <c r="A337" s="262"/>
      <c r="B337" s="264"/>
      <c r="C337" s="279"/>
      <c r="D337" s="273" t="s">
        <v>1102</v>
      </c>
      <c r="E337" s="424">
        <f t="shared" ref="E337:Q337" si="72">SUM(E334:E336)</f>
        <v>2895</v>
      </c>
      <c r="F337" s="424">
        <f t="shared" si="72"/>
        <v>2292</v>
      </c>
      <c r="G337" s="424">
        <f t="shared" si="72"/>
        <v>2258</v>
      </c>
      <c r="H337" s="424">
        <f t="shared" si="72"/>
        <v>2182</v>
      </c>
      <c r="I337" s="424">
        <f t="shared" si="72"/>
        <v>2576</v>
      </c>
      <c r="J337" s="335">
        <f t="shared" si="72"/>
        <v>3355</v>
      </c>
      <c r="K337" s="335">
        <f t="shared" si="72"/>
        <v>4647</v>
      </c>
      <c r="L337" s="335">
        <f t="shared" si="72"/>
        <v>4306</v>
      </c>
      <c r="M337" s="272">
        <f t="shared" si="72"/>
        <v>1541</v>
      </c>
      <c r="N337" s="272">
        <f t="shared" si="72"/>
        <v>4344</v>
      </c>
      <c r="O337" s="272">
        <f t="shared" si="72"/>
        <v>2460</v>
      </c>
      <c r="P337" s="327">
        <f t="shared" si="72"/>
        <v>2760</v>
      </c>
      <c r="Q337" s="340">
        <f t="shared" si="72"/>
        <v>35616</v>
      </c>
    </row>
    <row r="338" s="250" customFormat="1" customHeight="1" spans="1:17">
      <c r="A338" s="262"/>
      <c r="B338" s="264"/>
      <c r="C338" s="275" t="s">
        <v>1106</v>
      </c>
      <c r="D338" s="276" t="s">
        <v>1173</v>
      </c>
      <c r="E338" s="281"/>
      <c r="F338" s="281"/>
      <c r="G338" s="281"/>
      <c r="H338" s="281"/>
      <c r="I338" s="281"/>
      <c r="J338" s="328"/>
      <c r="K338" s="281"/>
      <c r="L338" s="328"/>
      <c r="M338" s="434"/>
      <c r="N338" s="278"/>
      <c r="O338" s="278"/>
      <c r="P338" s="320"/>
      <c r="Q338" s="339">
        <f>SUM(E338:P338)</f>
        <v>0</v>
      </c>
    </row>
    <row r="339" s="251" customFormat="1" customHeight="1" spans="1:20">
      <c r="A339" s="286"/>
      <c r="B339" s="288"/>
      <c r="C339" s="288"/>
      <c r="D339" s="368" t="s">
        <v>1113</v>
      </c>
      <c r="E339" s="388">
        <f>SUM(E338:E338)</f>
        <v>0</v>
      </c>
      <c r="F339" s="396">
        <f t="shared" ref="F339:Q339" si="73">SUM(F338:F338)</f>
        <v>0</v>
      </c>
      <c r="G339" s="396">
        <f t="shared" si="73"/>
        <v>0</v>
      </c>
      <c r="H339" s="396">
        <f t="shared" si="73"/>
        <v>0</v>
      </c>
      <c r="I339" s="396">
        <f t="shared" si="73"/>
        <v>0</v>
      </c>
      <c r="J339" s="396">
        <f t="shared" si="73"/>
        <v>0</v>
      </c>
      <c r="K339" s="396">
        <f t="shared" si="73"/>
        <v>0</v>
      </c>
      <c r="L339" s="396">
        <f t="shared" si="73"/>
        <v>0</v>
      </c>
      <c r="M339" s="396">
        <f t="shared" si="73"/>
        <v>0</v>
      </c>
      <c r="N339" s="396">
        <f t="shared" si="73"/>
        <v>0</v>
      </c>
      <c r="O339" s="396">
        <f t="shared" si="73"/>
        <v>0</v>
      </c>
      <c r="P339" s="405">
        <f t="shared" si="73"/>
        <v>0</v>
      </c>
      <c r="Q339" s="413">
        <f t="shared" si="73"/>
        <v>0</v>
      </c>
      <c r="T339" s="250"/>
    </row>
    <row r="340" s="250" customFormat="1" customHeight="1" spans="1:20">
      <c r="A340" s="294">
        <v>15</v>
      </c>
      <c r="B340" s="296" t="s">
        <v>1044</v>
      </c>
      <c r="C340" s="296" t="s">
        <v>1094</v>
      </c>
      <c r="D340" s="358" t="s">
        <v>1095</v>
      </c>
      <c r="E340" s="397"/>
      <c r="F340" s="397"/>
      <c r="G340" s="397"/>
      <c r="H340" s="397"/>
      <c r="I340" s="397"/>
      <c r="J340" s="397"/>
      <c r="K340" s="397"/>
      <c r="L340" s="397"/>
      <c r="M340" s="298"/>
      <c r="N340" s="398"/>
      <c r="O340" s="398"/>
      <c r="P340" s="406">
        <v>0</v>
      </c>
      <c r="Q340" s="344">
        <f>SUM(E340:P340)</f>
        <v>0</v>
      </c>
      <c r="T340" s="251"/>
    </row>
    <row r="341" s="250" customFormat="1" customHeight="1" spans="1:17">
      <c r="A341" s="262"/>
      <c r="B341" s="264"/>
      <c r="C341" s="264"/>
      <c r="D341" s="370" t="s">
        <v>1096</v>
      </c>
      <c r="E341" s="400"/>
      <c r="F341" s="400"/>
      <c r="G341" s="400"/>
      <c r="H341" s="400"/>
      <c r="I341" s="400"/>
      <c r="J341" s="400"/>
      <c r="K341" s="400"/>
      <c r="L341" s="400"/>
      <c r="M341" s="267"/>
      <c r="N341" s="269"/>
      <c r="O341" s="269"/>
      <c r="P341" s="318">
        <v>0</v>
      </c>
      <c r="Q341" s="338">
        <f>SUM(E341:P341)</f>
        <v>0</v>
      </c>
    </row>
    <row r="342" s="250" customFormat="1" customHeight="1" spans="1:17">
      <c r="A342" s="262"/>
      <c r="B342" s="264"/>
      <c r="C342" s="264"/>
      <c r="D342" s="370" t="s">
        <v>1097</v>
      </c>
      <c r="E342" s="400"/>
      <c r="F342" s="400"/>
      <c r="G342" s="400"/>
      <c r="H342" s="400"/>
      <c r="I342" s="400"/>
      <c r="J342" s="400"/>
      <c r="K342" s="400"/>
      <c r="L342" s="400"/>
      <c r="M342" s="267"/>
      <c r="N342" s="267"/>
      <c r="O342" s="267"/>
      <c r="P342" s="318">
        <v>0</v>
      </c>
      <c r="Q342" s="339">
        <f>SUM(E342:P342)</f>
        <v>0</v>
      </c>
    </row>
    <row r="343" s="250" customFormat="1" customHeight="1" spans="1:17">
      <c r="A343" s="262"/>
      <c r="B343" s="264"/>
      <c r="C343" s="264"/>
      <c r="D343" s="273" t="s">
        <v>1098</v>
      </c>
      <c r="E343" s="335">
        <f t="shared" ref="E343:Q343" si="74">SUM(E340:E342)</f>
        <v>0</v>
      </c>
      <c r="F343" s="335">
        <f t="shared" si="74"/>
        <v>0</v>
      </c>
      <c r="G343" s="335">
        <f t="shared" si="74"/>
        <v>0</v>
      </c>
      <c r="H343" s="335">
        <f t="shared" si="74"/>
        <v>0</v>
      </c>
      <c r="I343" s="335">
        <f t="shared" si="74"/>
        <v>0</v>
      </c>
      <c r="J343" s="335">
        <f t="shared" si="74"/>
        <v>0</v>
      </c>
      <c r="K343" s="335">
        <f t="shared" si="74"/>
        <v>0</v>
      </c>
      <c r="L343" s="335">
        <f t="shared" si="74"/>
        <v>0</v>
      </c>
      <c r="M343" s="335">
        <f t="shared" si="74"/>
        <v>0</v>
      </c>
      <c r="N343" s="272">
        <f t="shared" si="74"/>
        <v>0</v>
      </c>
      <c r="O343" s="272">
        <f t="shared" si="74"/>
        <v>0</v>
      </c>
      <c r="P343" s="327">
        <f t="shared" si="74"/>
        <v>0</v>
      </c>
      <c r="Q343" s="340">
        <f t="shared" si="74"/>
        <v>0</v>
      </c>
    </row>
    <row r="344" s="250" customFormat="1" customHeight="1" spans="1:17">
      <c r="A344" s="262"/>
      <c r="B344" s="264"/>
      <c r="C344" s="264"/>
      <c r="D344" s="370" t="s">
        <v>1099</v>
      </c>
      <c r="E344" s="400"/>
      <c r="F344" s="400"/>
      <c r="G344" s="400"/>
      <c r="H344" s="418"/>
      <c r="I344" s="418"/>
      <c r="J344" s="418"/>
      <c r="K344" s="418"/>
      <c r="L344" s="418"/>
      <c r="M344" s="418"/>
      <c r="N344" s="267"/>
      <c r="O344" s="267"/>
      <c r="P344" s="318">
        <v>0</v>
      </c>
      <c r="Q344" s="339">
        <f>SUM(E344:P344)</f>
        <v>0</v>
      </c>
    </row>
    <row r="345" s="250" customFormat="1" customHeight="1" spans="1:17">
      <c r="A345" s="262"/>
      <c r="B345" s="264"/>
      <c r="C345" s="264"/>
      <c r="D345" s="370" t="s">
        <v>1100</v>
      </c>
      <c r="E345" s="400"/>
      <c r="F345" s="400"/>
      <c r="G345" s="400"/>
      <c r="H345" s="400"/>
      <c r="I345" s="400"/>
      <c r="J345" s="400"/>
      <c r="K345" s="400"/>
      <c r="L345" s="400"/>
      <c r="M345" s="400"/>
      <c r="N345" s="267"/>
      <c r="O345" s="267"/>
      <c r="P345" s="318">
        <v>0</v>
      </c>
      <c r="Q345" s="339">
        <f>SUM(E345:P345)</f>
        <v>0</v>
      </c>
    </row>
    <row r="346" s="250" customFormat="1" customHeight="1" spans="1:17">
      <c r="A346" s="262"/>
      <c r="B346" s="264"/>
      <c r="C346" s="264"/>
      <c r="D346" s="370" t="s">
        <v>1101</v>
      </c>
      <c r="E346" s="400"/>
      <c r="F346" s="400"/>
      <c r="G346" s="400"/>
      <c r="H346" s="400"/>
      <c r="I346" s="400"/>
      <c r="J346" s="400"/>
      <c r="K346" s="400"/>
      <c r="L346" s="400"/>
      <c r="M346" s="400"/>
      <c r="N346" s="267"/>
      <c r="O346" s="267"/>
      <c r="P346" s="318">
        <v>173</v>
      </c>
      <c r="Q346" s="339">
        <f>SUM(E346:P346)</f>
        <v>173</v>
      </c>
    </row>
    <row r="347" s="250" customFormat="1" customHeight="1" spans="1:17">
      <c r="A347" s="262"/>
      <c r="B347" s="264"/>
      <c r="C347" s="279"/>
      <c r="D347" s="273" t="s">
        <v>1102</v>
      </c>
      <c r="E347" s="424">
        <f t="shared" ref="E347:Q347" si="75">SUM(E344:E346)</f>
        <v>0</v>
      </c>
      <c r="F347" s="424">
        <f t="shared" si="75"/>
        <v>0</v>
      </c>
      <c r="G347" s="424">
        <f t="shared" si="75"/>
        <v>0</v>
      </c>
      <c r="H347" s="424">
        <f t="shared" si="75"/>
        <v>0</v>
      </c>
      <c r="I347" s="424">
        <f t="shared" si="75"/>
        <v>0</v>
      </c>
      <c r="J347" s="335">
        <f t="shared" si="75"/>
        <v>0</v>
      </c>
      <c r="K347" s="335">
        <f t="shared" si="75"/>
        <v>0</v>
      </c>
      <c r="L347" s="335">
        <f t="shared" si="75"/>
        <v>0</v>
      </c>
      <c r="M347" s="272">
        <f t="shared" si="75"/>
        <v>0</v>
      </c>
      <c r="N347" s="272">
        <f t="shared" si="75"/>
        <v>0</v>
      </c>
      <c r="O347" s="272">
        <f t="shared" si="75"/>
        <v>0</v>
      </c>
      <c r="P347" s="327">
        <f t="shared" si="75"/>
        <v>173</v>
      </c>
      <c r="Q347" s="340">
        <f t="shared" si="75"/>
        <v>173</v>
      </c>
    </row>
    <row r="348" s="250" customFormat="1" customHeight="1" spans="1:17">
      <c r="A348" s="262"/>
      <c r="B348" s="264"/>
      <c r="C348" s="275" t="s">
        <v>1106</v>
      </c>
      <c r="D348" s="276" t="s">
        <v>1103</v>
      </c>
      <c r="E348" s="281"/>
      <c r="F348" s="281"/>
      <c r="G348" s="281"/>
      <c r="H348" s="281"/>
      <c r="I348" s="281"/>
      <c r="J348" s="328"/>
      <c r="K348" s="281"/>
      <c r="L348" s="328"/>
      <c r="M348" s="434"/>
      <c r="N348" s="278"/>
      <c r="O348" s="278"/>
      <c r="P348" s="320">
        <v>173</v>
      </c>
      <c r="Q348" s="339">
        <f>SUM(E348:P348)</f>
        <v>173</v>
      </c>
    </row>
    <row r="349" s="251" customFormat="1" customHeight="1" spans="1:20">
      <c r="A349" s="286"/>
      <c r="B349" s="288"/>
      <c r="C349" s="288"/>
      <c r="D349" s="368" t="s">
        <v>1105</v>
      </c>
      <c r="E349" s="388">
        <f>SUM(E348:E348)</f>
        <v>0</v>
      </c>
      <c r="F349" s="396">
        <f t="shared" ref="F349:Q349" si="76">SUM(F348:F348)</f>
        <v>0</v>
      </c>
      <c r="G349" s="396">
        <f t="shared" si="76"/>
        <v>0</v>
      </c>
      <c r="H349" s="396">
        <f t="shared" si="76"/>
        <v>0</v>
      </c>
      <c r="I349" s="396">
        <f t="shared" si="76"/>
        <v>0</v>
      </c>
      <c r="J349" s="396">
        <f t="shared" si="76"/>
        <v>0</v>
      </c>
      <c r="K349" s="396">
        <f t="shared" si="76"/>
        <v>0</v>
      </c>
      <c r="L349" s="396">
        <f t="shared" si="76"/>
        <v>0</v>
      </c>
      <c r="M349" s="396">
        <f t="shared" si="76"/>
        <v>0</v>
      </c>
      <c r="N349" s="396">
        <f t="shared" si="76"/>
        <v>0</v>
      </c>
      <c r="O349" s="396">
        <f t="shared" si="76"/>
        <v>0</v>
      </c>
      <c r="P349" s="405">
        <f t="shared" si="76"/>
        <v>173</v>
      </c>
      <c r="Q349" s="413">
        <f t="shared" si="76"/>
        <v>173</v>
      </c>
      <c r="T349" s="250"/>
    </row>
    <row r="350" s="251" customFormat="1" ht="4.5" customHeight="1" spans="1:17">
      <c r="A350" s="262"/>
      <c r="B350" s="263"/>
      <c r="C350" s="264"/>
      <c r="D350" s="369"/>
      <c r="E350" s="323"/>
      <c r="F350" s="293"/>
      <c r="G350" s="293"/>
      <c r="H350" s="293"/>
      <c r="I350" s="293"/>
      <c r="J350" s="293"/>
      <c r="K350" s="321"/>
      <c r="L350" s="373"/>
      <c r="M350" s="323"/>
      <c r="N350" s="293"/>
      <c r="O350" s="293"/>
      <c r="P350" s="321"/>
      <c r="Q350" s="343"/>
    </row>
    <row r="351" s="250" customFormat="1" customHeight="1" spans="1:20">
      <c r="A351" s="294">
        <v>15</v>
      </c>
      <c r="B351" s="296" t="s">
        <v>1196</v>
      </c>
      <c r="C351" s="296" t="s">
        <v>1094</v>
      </c>
      <c r="D351" s="358" t="s">
        <v>1095</v>
      </c>
      <c r="E351" s="397">
        <v>-334</v>
      </c>
      <c r="F351" s="397">
        <v>-663</v>
      </c>
      <c r="G351" s="397">
        <v>-1213</v>
      </c>
      <c r="H351" s="397">
        <v>-4897</v>
      </c>
      <c r="I351" s="397">
        <v>-1891</v>
      </c>
      <c r="J351" s="397">
        <v>-19800</v>
      </c>
      <c r="K351" s="397">
        <v>-18098</v>
      </c>
      <c r="L351" s="397">
        <v>-38032</v>
      </c>
      <c r="M351" s="298">
        <v>-16018</v>
      </c>
      <c r="N351" s="398">
        <v>-18107</v>
      </c>
      <c r="O351" s="398">
        <v>-23769</v>
      </c>
      <c r="P351" s="326">
        <v>-31849</v>
      </c>
      <c r="Q351" s="344">
        <f>SUM(E351:P351)</f>
        <v>-174671</v>
      </c>
      <c r="T351" s="251"/>
    </row>
    <row r="352" s="250" customFormat="1" customHeight="1" spans="1:17">
      <c r="A352" s="262"/>
      <c r="B352" s="264"/>
      <c r="C352" s="264"/>
      <c r="D352" s="370" t="s">
        <v>1096</v>
      </c>
      <c r="E352" s="400">
        <v>-579</v>
      </c>
      <c r="F352" s="400">
        <v>0</v>
      </c>
      <c r="G352" s="400">
        <v>0</v>
      </c>
      <c r="H352" s="400">
        <v>0</v>
      </c>
      <c r="I352" s="400">
        <v>0</v>
      </c>
      <c r="J352" s="400">
        <v>-1748</v>
      </c>
      <c r="K352" s="400">
        <v>-834</v>
      </c>
      <c r="L352" s="400">
        <v>-1440</v>
      </c>
      <c r="M352" s="267">
        <v>-240</v>
      </c>
      <c r="N352" s="269">
        <v>-3363</v>
      </c>
      <c r="O352" s="269">
        <v>-4404</v>
      </c>
      <c r="P352" s="318">
        <v>0</v>
      </c>
      <c r="Q352" s="338">
        <f>SUM(E352:P352)</f>
        <v>-12608</v>
      </c>
    </row>
    <row r="353" s="250" customFormat="1" customHeight="1" spans="1:17">
      <c r="A353" s="262"/>
      <c r="B353" s="264"/>
      <c r="C353" s="264"/>
      <c r="D353" s="370" t="s">
        <v>1097</v>
      </c>
      <c r="E353" s="400">
        <v>-8423</v>
      </c>
      <c r="F353" s="400">
        <v>-6605</v>
      </c>
      <c r="G353" s="400">
        <v>-3551</v>
      </c>
      <c r="H353" s="400">
        <v>-17359</v>
      </c>
      <c r="I353" s="400">
        <v>-14907</v>
      </c>
      <c r="J353" s="400">
        <v>-24949</v>
      </c>
      <c r="K353" s="400">
        <v>-17912</v>
      </c>
      <c r="L353" s="400">
        <v>-30728</v>
      </c>
      <c r="M353" s="267">
        <v>-27187</v>
      </c>
      <c r="N353" s="267">
        <v>-12171</v>
      </c>
      <c r="O353" s="267">
        <v>-20512</v>
      </c>
      <c r="P353" s="318">
        <v>-5932</v>
      </c>
      <c r="Q353" s="339">
        <f>SUM(E353:P353)</f>
        <v>-190236</v>
      </c>
    </row>
    <row r="354" s="250" customFormat="1" customHeight="1" spans="1:17">
      <c r="A354" s="262"/>
      <c r="B354" s="264"/>
      <c r="C354" s="264"/>
      <c r="D354" s="273" t="s">
        <v>1098</v>
      </c>
      <c r="E354" s="335">
        <f t="shared" ref="E354:Q354" si="77">SUM(E351:E353)</f>
        <v>-9336</v>
      </c>
      <c r="F354" s="335">
        <f t="shared" si="77"/>
        <v>-7268</v>
      </c>
      <c r="G354" s="335">
        <f t="shared" si="77"/>
        <v>-4764</v>
      </c>
      <c r="H354" s="335">
        <f t="shared" si="77"/>
        <v>-22256</v>
      </c>
      <c r="I354" s="335">
        <f t="shared" si="77"/>
        <v>-16798</v>
      </c>
      <c r="J354" s="335">
        <f t="shared" si="77"/>
        <v>-46497</v>
      </c>
      <c r="K354" s="335">
        <f t="shared" si="77"/>
        <v>-36844</v>
      </c>
      <c r="L354" s="335">
        <f t="shared" si="77"/>
        <v>-70200</v>
      </c>
      <c r="M354" s="335">
        <f t="shared" si="77"/>
        <v>-43445</v>
      </c>
      <c r="N354" s="272">
        <f t="shared" si="77"/>
        <v>-33641</v>
      </c>
      <c r="O354" s="272">
        <f t="shared" si="77"/>
        <v>-48685</v>
      </c>
      <c r="P354" s="327">
        <f t="shared" si="77"/>
        <v>-37781</v>
      </c>
      <c r="Q354" s="340">
        <f t="shared" si="77"/>
        <v>-377515</v>
      </c>
    </row>
    <row r="355" s="250" customFormat="1" customHeight="1" spans="1:17">
      <c r="A355" s="262"/>
      <c r="B355" s="264"/>
      <c r="C355" s="264"/>
      <c r="D355" s="370" t="s">
        <v>1099</v>
      </c>
      <c r="E355" s="400">
        <v>572</v>
      </c>
      <c r="F355" s="400">
        <v>4621</v>
      </c>
      <c r="G355" s="400">
        <v>7519</v>
      </c>
      <c r="H355" s="418">
        <v>14000</v>
      </c>
      <c r="I355" s="418">
        <v>24885</v>
      </c>
      <c r="J355" s="418">
        <v>11169</v>
      </c>
      <c r="K355" s="418">
        <v>690</v>
      </c>
      <c r="L355" s="418">
        <v>1552</v>
      </c>
      <c r="M355" s="418">
        <v>1124</v>
      </c>
      <c r="N355" s="267">
        <v>3435</v>
      </c>
      <c r="O355" s="267">
        <v>0</v>
      </c>
      <c r="P355" s="318">
        <v>0</v>
      </c>
      <c r="Q355" s="339">
        <f>SUM(E355:P355)</f>
        <v>69567</v>
      </c>
    </row>
    <row r="356" s="250" customFormat="1" customHeight="1" spans="1:17">
      <c r="A356" s="262"/>
      <c r="B356" s="264"/>
      <c r="C356" s="264"/>
      <c r="D356" s="370" t="s">
        <v>1100</v>
      </c>
      <c r="E356" s="400">
        <v>13</v>
      </c>
      <c r="F356" s="400">
        <v>0</v>
      </c>
      <c r="G356" s="400">
        <v>800</v>
      </c>
      <c r="H356" s="400">
        <v>6963</v>
      </c>
      <c r="I356" s="400">
        <v>10653</v>
      </c>
      <c r="J356" s="400">
        <v>0</v>
      </c>
      <c r="K356" s="400">
        <v>0</v>
      </c>
      <c r="L356" s="400">
        <v>0</v>
      </c>
      <c r="M356" s="400">
        <v>722</v>
      </c>
      <c r="N356" s="267">
        <v>0</v>
      </c>
      <c r="O356" s="267">
        <v>2799</v>
      </c>
      <c r="P356" s="318">
        <v>1284</v>
      </c>
      <c r="Q356" s="339">
        <f>SUM(E356:P356)</f>
        <v>23234</v>
      </c>
    </row>
    <row r="357" s="250" customFormat="1" customHeight="1" spans="1:17">
      <c r="A357" s="262"/>
      <c r="B357" s="264"/>
      <c r="C357" s="264"/>
      <c r="D357" s="370" t="s">
        <v>1101</v>
      </c>
      <c r="E357" s="400">
        <v>0</v>
      </c>
      <c r="F357" s="400">
        <v>260</v>
      </c>
      <c r="G357" s="400">
        <v>597</v>
      </c>
      <c r="H357" s="400">
        <v>1389</v>
      </c>
      <c r="I357" s="400">
        <v>9144</v>
      </c>
      <c r="J357" s="400">
        <v>904</v>
      </c>
      <c r="K357" s="400">
        <v>216</v>
      </c>
      <c r="L357" s="400">
        <v>100</v>
      </c>
      <c r="M357" s="400">
        <v>51</v>
      </c>
      <c r="N357" s="267">
        <v>0</v>
      </c>
      <c r="O357" s="267">
        <v>1200</v>
      </c>
      <c r="P357" s="318">
        <v>210</v>
      </c>
      <c r="Q357" s="339">
        <f>SUM(E357:P357)</f>
        <v>14071</v>
      </c>
    </row>
    <row r="358" s="250" customFormat="1" customHeight="1" spans="1:17">
      <c r="A358" s="262"/>
      <c r="B358" s="264"/>
      <c r="C358" s="279"/>
      <c r="D358" s="273" t="s">
        <v>1102</v>
      </c>
      <c r="E358" s="424">
        <f t="shared" ref="E358:Q358" si="78">SUM(E355:E357)</f>
        <v>585</v>
      </c>
      <c r="F358" s="424">
        <f t="shared" si="78"/>
        <v>4881</v>
      </c>
      <c r="G358" s="424">
        <f t="shared" si="78"/>
        <v>8916</v>
      </c>
      <c r="H358" s="424">
        <f t="shared" si="78"/>
        <v>22352</v>
      </c>
      <c r="I358" s="424">
        <f t="shared" si="78"/>
        <v>44682</v>
      </c>
      <c r="J358" s="335">
        <f t="shared" si="78"/>
        <v>12073</v>
      </c>
      <c r="K358" s="335">
        <f t="shared" si="78"/>
        <v>906</v>
      </c>
      <c r="L358" s="335">
        <f t="shared" si="78"/>
        <v>1652</v>
      </c>
      <c r="M358" s="272">
        <f t="shared" si="78"/>
        <v>1897</v>
      </c>
      <c r="N358" s="272">
        <f t="shared" si="78"/>
        <v>3435</v>
      </c>
      <c r="O358" s="272">
        <f t="shared" si="78"/>
        <v>3999</v>
      </c>
      <c r="P358" s="327">
        <f t="shared" si="78"/>
        <v>1494</v>
      </c>
      <c r="Q358" s="340">
        <f t="shared" si="78"/>
        <v>106872</v>
      </c>
    </row>
    <row r="359" s="250" customFormat="1" customHeight="1" spans="1:17">
      <c r="A359" s="262"/>
      <c r="B359" s="264"/>
      <c r="C359" s="275" t="s">
        <v>1103</v>
      </c>
      <c r="D359" s="276" t="s">
        <v>1103</v>
      </c>
      <c r="E359" s="281"/>
      <c r="F359" s="281"/>
      <c r="G359" s="281"/>
      <c r="H359" s="316">
        <v>3.28</v>
      </c>
      <c r="I359" s="281">
        <v>16.919</v>
      </c>
      <c r="J359" s="281"/>
      <c r="K359" s="281"/>
      <c r="L359" s="281"/>
      <c r="M359" s="281"/>
      <c r="N359" s="281"/>
      <c r="O359" s="281"/>
      <c r="P359" s="316">
        <v>382.78</v>
      </c>
      <c r="Q359" s="339">
        <f t="shared" ref="Q359:Q379" si="79">SUM(E359:P359)</f>
        <v>402.979</v>
      </c>
    </row>
    <row r="360" s="250" customFormat="1" customHeight="1" spans="1:17">
      <c r="A360" s="262"/>
      <c r="B360" s="264"/>
      <c r="C360" s="264"/>
      <c r="D360" s="273" t="s">
        <v>1105</v>
      </c>
      <c r="E360" s="424">
        <f>E359</f>
        <v>0</v>
      </c>
      <c r="F360" s="424">
        <f t="shared" ref="F360:Q360" si="80">F359</f>
        <v>0</v>
      </c>
      <c r="G360" s="424">
        <f t="shared" si="80"/>
        <v>0</v>
      </c>
      <c r="H360" s="424">
        <f t="shared" si="80"/>
        <v>3.28</v>
      </c>
      <c r="I360" s="424">
        <f t="shared" si="80"/>
        <v>16.919</v>
      </c>
      <c r="J360" s="335">
        <f t="shared" si="80"/>
        <v>0</v>
      </c>
      <c r="K360" s="335">
        <f t="shared" si="80"/>
        <v>0</v>
      </c>
      <c r="L360" s="335">
        <f t="shared" si="80"/>
        <v>0</v>
      </c>
      <c r="M360" s="272">
        <f t="shared" si="80"/>
        <v>0</v>
      </c>
      <c r="N360" s="272">
        <f t="shared" si="80"/>
        <v>0</v>
      </c>
      <c r="O360" s="272">
        <f t="shared" si="80"/>
        <v>0</v>
      </c>
      <c r="P360" s="327">
        <f t="shared" si="80"/>
        <v>382.78</v>
      </c>
      <c r="Q360" s="340">
        <f t="shared" si="80"/>
        <v>402.979</v>
      </c>
    </row>
    <row r="361" s="250" customFormat="1" customHeight="1" spans="1:17">
      <c r="A361" s="262"/>
      <c r="B361" s="264"/>
      <c r="C361" s="275" t="s">
        <v>1106</v>
      </c>
      <c r="D361" s="276" t="s">
        <v>1147</v>
      </c>
      <c r="E361" s="281">
        <v>8746</v>
      </c>
      <c r="F361" s="281">
        <v>8251</v>
      </c>
      <c r="G361" s="281">
        <v>4986.67</v>
      </c>
      <c r="H361" s="281">
        <v>9950.82</v>
      </c>
      <c r="I361" s="461">
        <v>11646.309</v>
      </c>
      <c r="J361" s="278">
        <v>11873.66</v>
      </c>
      <c r="K361" s="316">
        <v>12951.76</v>
      </c>
      <c r="L361" s="334">
        <v>10224.61</v>
      </c>
      <c r="M361" s="462">
        <v>5952.28</v>
      </c>
      <c r="N361" s="278">
        <v>19432.21</v>
      </c>
      <c r="O361" s="278">
        <v>18178.1</v>
      </c>
      <c r="P361" s="403">
        <v>14567.4</v>
      </c>
      <c r="Q361" s="339">
        <f t="shared" si="79"/>
        <v>136760.819</v>
      </c>
    </row>
    <row r="362" s="250" customFormat="1" customHeight="1" spans="1:17">
      <c r="A362" s="262"/>
      <c r="B362" s="264"/>
      <c r="C362" s="264"/>
      <c r="D362" s="276" t="s">
        <v>1197</v>
      </c>
      <c r="E362" s="281"/>
      <c r="F362" s="281"/>
      <c r="G362" s="281"/>
      <c r="H362" s="281"/>
      <c r="I362" s="281"/>
      <c r="J362" s="278"/>
      <c r="K362" s="316"/>
      <c r="L362" s="278"/>
      <c r="M362" s="462"/>
      <c r="N362" s="278"/>
      <c r="O362" s="278"/>
      <c r="P362" s="320"/>
      <c r="Q362" s="339">
        <f t="shared" si="79"/>
        <v>0</v>
      </c>
    </row>
    <row r="363" s="250" customFormat="1" ht="14.25" customHeight="1" spans="1:17">
      <c r="A363" s="262"/>
      <c r="B363" s="264"/>
      <c r="C363" s="264"/>
      <c r="D363" s="276" t="s">
        <v>1198</v>
      </c>
      <c r="E363" s="281"/>
      <c r="F363" s="281"/>
      <c r="G363" s="281"/>
      <c r="H363" s="281"/>
      <c r="I363" s="281"/>
      <c r="J363" s="278"/>
      <c r="K363" s="316"/>
      <c r="L363" s="278"/>
      <c r="M363" s="462"/>
      <c r="N363" s="278"/>
      <c r="O363" s="278"/>
      <c r="P363" s="320"/>
      <c r="Q363" s="339">
        <f t="shared" si="79"/>
        <v>0</v>
      </c>
    </row>
    <row r="364" s="250" customFormat="1" customHeight="1" spans="1:17">
      <c r="A364" s="262"/>
      <c r="B364" s="264"/>
      <c r="C364" s="264"/>
      <c r="D364" s="276" t="s">
        <v>1199</v>
      </c>
      <c r="E364" s="281"/>
      <c r="F364" s="281"/>
      <c r="G364" s="281"/>
      <c r="H364" s="281"/>
      <c r="I364" s="281"/>
      <c r="J364" s="278"/>
      <c r="K364" s="316"/>
      <c r="L364" s="278"/>
      <c r="M364" s="462"/>
      <c r="N364" s="278"/>
      <c r="O364" s="278"/>
      <c r="P364" s="320"/>
      <c r="Q364" s="339">
        <f t="shared" si="79"/>
        <v>0</v>
      </c>
    </row>
    <row r="365" s="250" customFormat="1" customHeight="1" spans="1:17">
      <c r="A365" s="262"/>
      <c r="B365" s="264"/>
      <c r="C365" s="264"/>
      <c r="D365" s="276" t="s">
        <v>1200</v>
      </c>
      <c r="E365" s="281"/>
      <c r="F365" s="281"/>
      <c r="G365" s="281"/>
      <c r="H365" s="281"/>
      <c r="I365" s="281"/>
      <c r="J365" s="278"/>
      <c r="K365" s="316"/>
      <c r="L365" s="278"/>
      <c r="M365" s="462"/>
      <c r="N365" s="278"/>
      <c r="O365" s="278"/>
      <c r="P365" s="320"/>
      <c r="Q365" s="339">
        <f t="shared" si="79"/>
        <v>0</v>
      </c>
    </row>
    <row r="366" s="250" customFormat="1" hidden="1" customHeight="1" spans="1:17">
      <c r="A366" s="262"/>
      <c r="B366" s="264"/>
      <c r="C366" s="264"/>
      <c r="D366" s="276" t="s">
        <v>1201</v>
      </c>
      <c r="E366" s="281"/>
      <c r="F366" s="281"/>
      <c r="G366" s="281"/>
      <c r="H366" s="281"/>
      <c r="I366" s="281"/>
      <c r="J366" s="278"/>
      <c r="K366" s="316"/>
      <c r="L366" s="278"/>
      <c r="M366" s="462"/>
      <c r="N366" s="278"/>
      <c r="O366" s="278"/>
      <c r="P366" s="320"/>
      <c r="Q366" s="339">
        <f t="shared" si="79"/>
        <v>0</v>
      </c>
    </row>
    <row r="367" s="250" customFormat="1" customHeight="1" spans="1:17">
      <c r="A367" s="262"/>
      <c r="B367" s="264"/>
      <c r="C367" s="264"/>
      <c r="D367" s="307" t="s">
        <v>1183</v>
      </c>
      <c r="E367" s="281"/>
      <c r="F367" s="281"/>
      <c r="G367" s="281"/>
      <c r="H367" s="281"/>
      <c r="I367" s="281"/>
      <c r="J367" s="328"/>
      <c r="K367" s="316"/>
      <c r="L367" s="328"/>
      <c r="M367" s="463"/>
      <c r="N367" s="278"/>
      <c r="O367" s="278"/>
      <c r="P367" s="320"/>
      <c r="Q367" s="339">
        <f t="shared" si="79"/>
        <v>0</v>
      </c>
    </row>
    <row r="368" s="250" customFormat="1" customHeight="1" spans="1:17">
      <c r="A368" s="262"/>
      <c r="B368" s="264"/>
      <c r="C368" s="264"/>
      <c r="D368" s="307" t="s">
        <v>1202</v>
      </c>
      <c r="E368" s="281"/>
      <c r="F368" s="281">
        <v>-7</v>
      </c>
      <c r="G368" s="281"/>
      <c r="H368" s="281">
        <v>-16</v>
      </c>
      <c r="I368" s="281"/>
      <c r="J368" s="328">
        <v>-25</v>
      </c>
      <c r="K368" s="316"/>
      <c r="L368" s="328">
        <v>-118</v>
      </c>
      <c r="M368" s="463"/>
      <c r="N368" s="278">
        <v>-9</v>
      </c>
      <c r="O368" s="278"/>
      <c r="P368" s="320"/>
      <c r="Q368" s="339">
        <f t="shared" si="79"/>
        <v>-175</v>
      </c>
    </row>
    <row r="369" s="250" customFormat="1" customHeight="1" spans="1:17">
      <c r="A369" s="262"/>
      <c r="B369" s="264"/>
      <c r="C369" s="264"/>
      <c r="D369" s="307" t="s">
        <v>1121</v>
      </c>
      <c r="E369" s="281"/>
      <c r="F369" s="281"/>
      <c r="G369" s="281"/>
      <c r="H369" s="281"/>
      <c r="I369" s="281"/>
      <c r="J369" s="328"/>
      <c r="K369" s="316"/>
      <c r="L369" s="328"/>
      <c r="M369" s="463"/>
      <c r="N369" s="278"/>
      <c r="O369" s="278"/>
      <c r="P369" s="320">
        <v>297</v>
      </c>
      <c r="Q369" s="339">
        <f t="shared" si="79"/>
        <v>297</v>
      </c>
    </row>
    <row r="370" s="250" customFormat="1" customHeight="1" spans="1:17">
      <c r="A370" s="262"/>
      <c r="B370" s="264"/>
      <c r="C370" s="264"/>
      <c r="D370" s="307" t="s">
        <v>1144</v>
      </c>
      <c r="E370" s="281"/>
      <c r="F370" s="281"/>
      <c r="G370" s="281"/>
      <c r="H370" s="281"/>
      <c r="I370" s="281"/>
      <c r="J370" s="328"/>
      <c r="K370" s="316"/>
      <c r="L370" s="328"/>
      <c r="M370" s="463"/>
      <c r="N370" s="278"/>
      <c r="O370" s="278"/>
      <c r="P370" s="320"/>
      <c r="Q370" s="339">
        <f t="shared" si="79"/>
        <v>0</v>
      </c>
    </row>
    <row r="371" s="250" customFormat="1" customHeight="1" spans="1:17">
      <c r="A371" s="262"/>
      <c r="B371" s="264"/>
      <c r="C371" s="264"/>
      <c r="D371" s="307" t="s">
        <v>1161</v>
      </c>
      <c r="E371" s="281"/>
      <c r="F371" s="281"/>
      <c r="G371" s="281"/>
      <c r="H371" s="281"/>
      <c r="I371" s="281"/>
      <c r="J371" s="328"/>
      <c r="K371" s="316"/>
      <c r="L371" s="328"/>
      <c r="M371" s="463"/>
      <c r="N371" s="278"/>
      <c r="O371" s="278"/>
      <c r="P371" s="320"/>
      <c r="Q371" s="339">
        <f t="shared" si="79"/>
        <v>0</v>
      </c>
    </row>
    <row r="372" s="250" customFormat="1" customHeight="1" spans="1:17">
      <c r="A372" s="262"/>
      <c r="B372" s="264"/>
      <c r="C372" s="264"/>
      <c r="D372" s="307" t="s">
        <v>1111</v>
      </c>
      <c r="E372" s="281"/>
      <c r="F372" s="281"/>
      <c r="G372" s="304">
        <v>-2</v>
      </c>
      <c r="H372" s="281">
        <v>-14</v>
      </c>
      <c r="I372" s="281">
        <v>-2</v>
      </c>
      <c r="J372" s="328">
        <v>-7</v>
      </c>
      <c r="K372" s="316"/>
      <c r="L372" s="328">
        <v>-15</v>
      </c>
      <c r="M372" s="463"/>
      <c r="N372" s="278">
        <v>-8</v>
      </c>
      <c r="O372" s="278"/>
      <c r="P372" s="320"/>
      <c r="Q372" s="339">
        <f t="shared" si="79"/>
        <v>-48</v>
      </c>
    </row>
    <row r="373" s="250" customFormat="1" customHeight="1" spans="1:17">
      <c r="A373" s="262"/>
      <c r="B373" s="264"/>
      <c r="C373" s="264"/>
      <c r="D373" s="307" t="s">
        <v>1203</v>
      </c>
      <c r="E373" s="281"/>
      <c r="F373" s="281"/>
      <c r="G373" s="304"/>
      <c r="H373" s="281"/>
      <c r="I373" s="281">
        <v>3920</v>
      </c>
      <c r="J373" s="328"/>
      <c r="K373" s="316"/>
      <c r="L373" s="328"/>
      <c r="M373" s="463"/>
      <c r="N373" s="278"/>
      <c r="O373" s="278"/>
      <c r="P373" s="320"/>
      <c r="Q373" s="339">
        <f t="shared" si="79"/>
        <v>3920</v>
      </c>
    </row>
    <row r="374" s="250" customFormat="1" customHeight="1" spans="1:17">
      <c r="A374" s="262"/>
      <c r="B374" s="264"/>
      <c r="C374" s="264"/>
      <c r="D374" s="443" t="s">
        <v>1118</v>
      </c>
      <c r="E374" s="281"/>
      <c r="F374" s="281"/>
      <c r="G374" s="304"/>
      <c r="H374" s="281"/>
      <c r="I374" s="281"/>
      <c r="J374" s="328"/>
      <c r="K374" s="316">
        <v>-1400</v>
      </c>
      <c r="L374" s="328">
        <v>-650</v>
      </c>
      <c r="M374" s="463"/>
      <c r="N374" s="278"/>
      <c r="O374" s="278"/>
      <c r="P374" s="320"/>
      <c r="Q374" s="339">
        <f t="shared" si="79"/>
        <v>-2050</v>
      </c>
    </row>
    <row r="375" s="250" customFormat="1" customHeight="1" spans="1:17">
      <c r="A375" s="262"/>
      <c r="B375" s="264"/>
      <c r="C375" s="264"/>
      <c r="D375" s="307" t="s">
        <v>1127</v>
      </c>
      <c r="E375" s="281"/>
      <c r="F375" s="281"/>
      <c r="G375" s="304">
        <v>400</v>
      </c>
      <c r="H375" s="281">
        <v>6040</v>
      </c>
      <c r="I375" s="281">
        <v>4284</v>
      </c>
      <c r="J375" s="328">
        <v>35280</v>
      </c>
      <c r="K375" s="316">
        <v>26016</v>
      </c>
      <c r="L375" s="328">
        <v>62840</v>
      </c>
      <c r="M375" s="445">
        <v>37020</v>
      </c>
      <c r="N375" s="278">
        <v>10740</v>
      </c>
      <c r="O375" s="278">
        <v>28034</v>
      </c>
      <c r="P375" s="320">
        <v>16560</v>
      </c>
      <c r="Q375" s="339">
        <f t="shared" si="79"/>
        <v>227214</v>
      </c>
    </row>
    <row r="376" s="250" customFormat="1" customHeight="1" spans="1:17">
      <c r="A376" s="262"/>
      <c r="B376" s="264"/>
      <c r="C376" s="264"/>
      <c r="D376" s="307" t="s">
        <v>1126</v>
      </c>
      <c r="E376" s="281"/>
      <c r="F376" s="281"/>
      <c r="G376" s="304">
        <v>-1600</v>
      </c>
      <c r="H376" s="281">
        <v>-9725</v>
      </c>
      <c r="I376" s="281">
        <v>-39029</v>
      </c>
      <c r="J376" s="328"/>
      <c r="K376" s="316"/>
      <c r="L376" s="328"/>
      <c r="M376" s="463"/>
      <c r="N376" s="278"/>
      <c r="O376" s="278"/>
      <c r="P376" s="320"/>
      <c r="Q376" s="339">
        <f t="shared" si="79"/>
        <v>-50354</v>
      </c>
    </row>
    <row r="377" s="250" customFormat="1" customHeight="1" spans="1:17">
      <c r="A377" s="262"/>
      <c r="B377" s="264"/>
      <c r="C377" s="264"/>
      <c r="D377" s="307" t="s">
        <v>1118</v>
      </c>
      <c r="E377" s="281"/>
      <c r="F377" s="281"/>
      <c r="G377" s="304"/>
      <c r="H377" s="281"/>
      <c r="I377" s="281"/>
      <c r="J377" s="328"/>
      <c r="K377" s="316"/>
      <c r="L377" s="328"/>
      <c r="M377" s="445">
        <v>-47</v>
      </c>
      <c r="N377" s="278"/>
      <c r="O377" s="278"/>
      <c r="P377" s="320"/>
      <c r="Q377" s="339">
        <f t="shared" si="79"/>
        <v>-47</v>
      </c>
    </row>
    <row r="378" s="250" customFormat="1" customHeight="1" spans="1:17">
      <c r="A378" s="262"/>
      <c r="B378" s="264"/>
      <c r="C378" s="264"/>
      <c r="D378" s="307" t="s">
        <v>1109</v>
      </c>
      <c r="E378" s="281">
        <v>-2</v>
      </c>
      <c r="F378" s="281">
        <v>-5919</v>
      </c>
      <c r="G378" s="304">
        <v>-8727.57</v>
      </c>
      <c r="H378" s="281">
        <v>-6544.92</v>
      </c>
      <c r="I378" s="316">
        <v>-9160.74</v>
      </c>
      <c r="J378" s="328">
        <v>-12761.06</v>
      </c>
      <c r="K378" s="316">
        <v>-3830.56</v>
      </c>
      <c r="L378" s="329">
        <v>-4277.71</v>
      </c>
      <c r="M378" s="445">
        <v>-1818.48</v>
      </c>
      <c r="N378" s="278">
        <v>-344.61</v>
      </c>
      <c r="O378" s="278">
        <v>-2726.2</v>
      </c>
      <c r="P378" s="446">
        <v>-77.8</v>
      </c>
      <c r="Q378" s="339">
        <f t="shared" si="79"/>
        <v>-56190.65</v>
      </c>
    </row>
    <row r="379" s="250" customFormat="1" customHeight="1" spans="1:17">
      <c r="A379" s="262"/>
      <c r="B379" s="264"/>
      <c r="C379" s="264"/>
      <c r="D379" s="276" t="s">
        <v>1110</v>
      </c>
      <c r="E379" s="315">
        <v>7</v>
      </c>
      <c r="F379" s="281">
        <v>62</v>
      </c>
      <c r="G379" s="304">
        <v>790.9</v>
      </c>
      <c r="H379" s="281">
        <v>216.38</v>
      </c>
      <c r="I379" s="316">
        <v>474.35</v>
      </c>
      <c r="J379" s="278">
        <v>63.4</v>
      </c>
      <c r="K379" s="316">
        <v>2200.8</v>
      </c>
      <c r="L379" s="334">
        <v>544.1</v>
      </c>
      <c r="M379" s="386">
        <v>441.2</v>
      </c>
      <c r="N379" s="278">
        <v>395.4</v>
      </c>
      <c r="O379" s="278">
        <v>1200.1</v>
      </c>
      <c r="P379" s="320">
        <v>5323.18</v>
      </c>
      <c r="Q379" s="339">
        <f t="shared" si="79"/>
        <v>11718.81</v>
      </c>
    </row>
    <row r="380" s="251" customFormat="1" customHeight="1" spans="1:20">
      <c r="A380" s="286"/>
      <c r="B380" s="288"/>
      <c r="C380" s="288"/>
      <c r="D380" s="368" t="s">
        <v>1113</v>
      </c>
      <c r="E380" s="396">
        <f>SUM(E359:E379)</f>
        <v>8751</v>
      </c>
      <c r="F380" s="396">
        <f t="shared" ref="F380:P380" si="81">SUM(F359:F379)</f>
        <v>2387</v>
      </c>
      <c r="G380" s="396">
        <f t="shared" si="81"/>
        <v>-4152</v>
      </c>
      <c r="H380" s="396">
        <f t="shared" si="81"/>
        <v>-86.1600000000009</v>
      </c>
      <c r="I380" s="396">
        <f t="shared" si="81"/>
        <v>-27833.243</v>
      </c>
      <c r="J380" s="396">
        <f t="shared" si="81"/>
        <v>34424</v>
      </c>
      <c r="K380" s="396">
        <f t="shared" si="81"/>
        <v>35938</v>
      </c>
      <c r="L380" s="396">
        <f t="shared" si="81"/>
        <v>68548</v>
      </c>
      <c r="M380" s="396">
        <f t="shared" si="81"/>
        <v>41548</v>
      </c>
      <c r="N380" s="396">
        <f t="shared" si="81"/>
        <v>30206</v>
      </c>
      <c r="O380" s="396">
        <f t="shared" si="81"/>
        <v>44686</v>
      </c>
      <c r="P380" s="396">
        <f t="shared" si="81"/>
        <v>37435.34</v>
      </c>
      <c r="Q380" s="413">
        <f>SUM(Q361:Q379)</f>
        <v>271045.979</v>
      </c>
      <c r="T380" s="250"/>
    </row>
    <row r="381" s="251" customFormat="1" ht="6.75" customHeight="1" spans="1:17">
      <c r="A381" s="452"/>
      <c r="B381" s="423"/>
      <c r="C381" s="423"/>
      <c r="D381" s="423"/>
      <c r="E381" s="296"/>
      <c r="F381" s="296"/>
      <c r="G381" s="296"/>
      <c r="H381" s="453"/>
      <c r="I381" s="296"/>
      <c r="J381" s="296"/>
      <c r="K381" s="296"/>
      <c r="L381" s="296"/>
      <c r="M381" s="296"/>
      <c r="N381" s="296"/>
      <c r="O381" s="296"/>
      <c r="P381" s="464"/>
      <c r="Q381" s="467"/>
    </row>
    <row r="382" s="251" customFormat="1" ht="14.25" customHeight="1" spans="1:17">
      <c r="A382" s="454">
        <v>16</v>
      </c>
      <c r="B382" s="296" t="s">
        <v>1204</v>
      </c>
      <c r="C382" s="296" t="s">
        <v>1094</v>
      </c>
      <c r="D382" s="358" t="s">
        <v>1095</v>
      </c>
      <c r="E382" s="455"/>
      <c r="F382" s="456"/>
      <c r="G382" s="456"/>
      <c r="H382" s="455"/>
      <c r="I382" s="456"/>
      <c r="J382" s="456"/>
      <c r="K382" s="456"/>
      <c r="L382" s="456"/>
      <c r="M382" s="456"/>
      <c r="N382" s="456"/>
      <c r="O382" s="456"/>
      <c r="P382" s="465"/>
      <c r="Q382" s="344">
        <f>SUM(E382:P382)</f>
        <v>0</v>
      </c>
    </row>
    <row r="383" s="251" customFormat="1" ht="14.25" customHeight="1" spans="1:17">
      <c r="A383" s="457"/>
      <c r="B383" s="264"/>
      <c r="C383" s="264"/>
      <c r="D383" s="370" t="s">
        <v>1096</v>
      </c>
      <c r="E383" s="353"/>
      <c r="F383" s="278"/>
      <c r="G383" s="278"/>
      <c r="H383" s="353"/>
      <c r="I383" s="278"/>
      <c r="J383" s="278"/>
      <c r="K383" s="278"/>
      <c r="L383" s="278"/>
      <c r="M383" s="278"/>
      <c r="N383" s="278"/>
      <c r="O383" s="278"/>
      <c r="P383" s="466"/>
      <c r="Q383" s="339">
        <f>SUM(E383:P383)</f>
        <v>0</v>
      </c>
    </row>
    <row r="384" s="251" customFormat="1" ht="14.25" customHeight="1" spans="1:17">
      <c r="A384" s="457"/>
      <c r="B384" s="264"/>
      <c r="C384" s="264"/>
      <c r="D384" s="370" t="s">
        <v>1097</v>
      </c>
      <c r="E384" s="353"/>
      <c r="F384" s="278"/>
      <c r="G384" s="278"/>
      <c r="H384" s="353"/>
      <c r="I384" s="278"/>
      <c r="J384" s="278"/>
      <c r="K384" s="278"/>
      <c r="L384" s="278"/>
      <c r="M384" s="278"/>
      <c r="N384" s="278"/>
      <c r="O384" s="278"/>
      <c r="P384" s="320"/>
      <c r="Q384" s="339">
        <f>SUM(E384:P384)</f>
        <v>0</v>
      </c>
    </row>
    <row r="385" s="251" customFormat="1" ht="14.25" customHeight="1" spans="1:17">
      <c r="A385" s="457"/>
      <c r="B385" s="264"/>
      <c r="C385" s="264"/>
      <c r="D385" s="273" t="s">
        <v>1098</v>
      </c>
      <c r="E385" s="354">
        <f t="shared" ref="E385:Q385" si="82">SUM(E382:E384)</f>
        <v>0</v>
      </c>
      <c r="F385" s="335">
        <f t="shared" si="82"/>
        <v>0</v>
      </c>
      <c r="G385" s="335">
        <f t="shared" si="82"/>
        <v>0</v>
      </c>
      <c r="H385" s="354">
        <f t="shared" si="82"/>
        <v>0</v>
      </c>
      <c r="I385" s="335">
        <f t="shared" si="82"/>
        <v>0</v>
      </c>
      <c r="J385" s="335">
        <f t="shared" si="82"/>
        <v>0</v>
      </c>
      <c r="K385" s="335">
        <f t="shared" si="82"/>
        <v>0</v>
      </c>
      <c r="L385" s="335">
        <f t="shared" si="82"/>
        <v>0</v>
      </c>
      <c r="M385" s="335">
        <f t="shared" si="82"/>
        <v>0</v>
      </c>
      <c r="N385" s="335">
        <f t="shared" si="82"/>
        <v>0</v>
      </c>
      <c r="O385" s="335">
        <f t="shared" si="82"/>
        <v>0</v>
      </c>
      <c r="P385" s="336">
        <f t="shared" si="82"/>
        <v>0</v>
      </c>
      <c r="Q385" s="341">
        <f t="shared" si="82"/>
        <v>0</v>
      </c>
    </row>
    <row r="386" s="251" customFormat="1" ht="14.25" customHeight="1" spans="1:17">
      <c r="A386" s="457"/>
      <c r="B386" s="264"/>
      <c r="C386" s="264"/>
      <c r="D386" s="370" t="s">
        <v>1099</v>
      </c>
      <c r="E386" s="353"/>
      <c r="F386" s="278"/>
      <c r="G386" s="278"/>
      <c r="H386" s="353"/>
      <c r="I386" s="278"/>
      <c r="J386" s="278"/>
      <c r="K386" s="278"/>
      <c r="L386" s="278"/>
      <c r="M386" s="278"/>
      <c r="N386" s="278"/>
      <c r="O386" s="278"/>
      <c r="P386" s="320"/>
      <c r="Q386" s="339">
        <f>SUM(E386:P386)</f>
        <v>0</v>
      </c>
    </row>
    <row r="387" s="251" customFormat="1" ht="14.25" customHeight="1" spans="1:17">
      <c r="A387" s="457"/>
      <c r="B387" s="264"/>
      <c r="C387" s="264"/>
      <c r="D387" s="370" t="s">
        <v>1100</v>
      </c>
      <c r="E387" s="353"/>
      <c r="F387" s="278"/>
      <c r="G387" s="278"/>
      <c r="H387" s="353"/>
      <c r="I387" s="278"/>
      <c r="J387" s="278"/>
      <c r="K387" s="278"/>
      <c r="L387" s="278"/>
      <c r="M387" s="278"/>
      <c r="N387" s="278"/>
      <c r="O387" s="278"/>
      <c r="P387" s="320"/>
      <c r="Q387" s="339">
        <f>SUM(E387:P387)</f>
        <v>0</v>
      </c>
    </row>
    <row r="388" s="251" customFormat="1" ht="14.25" customHeight="1" spans="1:17">
      <c r="A388" s="457"/>
      <c r="B388" s="264"/>
      <c r="C388" s="264"/>
      <c r="D388" s="370" t="s">
        <v>1101</v>
      </c>
      <c r="E388" s="353"/>
      <c r="F388" s="278"/>
      <c r="G388" s="278"/>
      <c r="H388" s="353"/>
      <c r="I388" s="278"/>
      <c r="J388" s="278"/>
      <c r="K388" s="278"/>
      <c r="L388" s="278"/>
      <c r="M388" s="278"/>
      <c r="N388" s="278"/>
      <c r="O388" s="278"/>
      <c r="P388" s="320"/>
      <c r="Q388" s="339">
        <f>SUM(E388:P388)</f>
        <v>0</v>
      </c>
    </row>
    <row r="389" s="251" customFormat="1" ht="14.25" customHeight="1" spans="1:17">
      <c r="A389" s="457"/>
      <c r="B389" s="264"/>
      <c r="C389" s="279"/>
      <c r="D389" s="468" t="s">
        <v>1102</v>
      </c>
      <c r="E389" s="469">
        <f t="shared" ref="E389:Q389" si="83">SUM(E386:E388)</f>
        <v>0</v>
      </c>
      <c r="F389" s="424">
        <f t="shared" si="83"/>
        <v>0</v>
      </c>
      <c r="G389" s="424">
        <f t="shared" si="83"/>
        <v>0</v>
      </c>
      <c r="H389" s="469">
        <f t="shared" si="83"/>
        <v>0</v>
      </c>
      <c r="I389" s="424">
        <f t="shared" si="83"/>
        <v>0</v>
      </c>
      <c r="J389" s="424">
        <f t="shared" si="83"/>
        <v>0</v>
      </c>
      <c r="K389" s="424">
        <f t="shared" si="83"/>
        <v>0</v>
      </c>
      <c r="L389" s="424">
        <f t="shared" si="83"/>
        <v>0</v>
      </c>
      <c r="M389" s="424">
        <f t="shared" si="83"/>
        <v>0</v>
      </c>
      <c r="N389" s="424">
        <f t="shared" si="83"/>
        <v>0</v>
      </c>
      <c r="O389" s="424">
        <f t="shared" si="83"/>
        <v>0</v>
      </c>
      <c r="P389" s="489">
        <f t="shared" si="83"/>
        <v>0</v>
      </c>
      <c r="Q389" s="341">
        <f t="shared" si="83"/>
        <v>0</v>
      </c>
    </row>
    <row r="390" s="251" customFormat="1" ht="14.25" customHeight="1" spans="1:17">
      <c r="A390" s="457"/>
      <c r="B390" s="264"/>
      <c r="C390" s="275" t="s">
        <v>1106</v>
      </c>
      <c r="D390" s="276" t="s">
        <v>1177</v>
      </c>
      <c r="E390" s="353"/>
      <c r="F390" s="278"/>
      <c r="G390" s="278"/>
      <c r="H390" s="353"/>
      <c r="I390" s="278"/>
      <c r="J390" s="278"/>
      <c r="K390" s="278"/>
      <c r="L390" s="278"/>
      <c r="M390" s="278"/>
      <c r="N390" s="278"/>
      <c r="O390" s="278"/>
      <c r="P390" s="320"/>
      <c r="Q390" s="339">
        <f>SUM(E390:P390)</f>
        <v>0</v>
      </c>
    </row>
    <row r="391" s="251" customFormat="1" ht="14.25" customHeight="1" spans="1:17">
      <c r="A391" s="457"/>
      <c r="B391" s="264"/>
      <c r="C391" s="264"/>
      <c r="D391" s="276" t="s">
        <v>1143</v>
      </c>
      <c r="E391" s="353"/>
      <c r="F391" s="278"/>
      <c r="G391" s="278"/>
      <c r="H391" s="353"/>
      <c r="I391" s="278"/>
      <c r="J391" s="278"/>
      <c r="K391" s="278"/>
      <c r="L391" s="278"/>
      <c r="M391" s="278"/>
      <c r="N391" s="278"/>
      <c r="O391" s="278"/>
      <c r="P391" s="320"/>
      <c r="Q391" s="339">
        <f>SUM(E391:P391)</f>
        <v>0</v>
      </c>
    </row>
    <row r="392" s="251" customFormat="1" ht="14.25" customHeight="1" spans="1:17">
      <c r="A392" s="457"/>
      <c r="B392" s="264"/>
      <c r="C392" s="264"/>
      <c r="D392" s="276" t="s">
        <v>1119</v>
      </c>
      <c r="E392" s="353"/>
      <c r="F392" s="278"/>
      <c r="G392" s="278"/>
      <c r="H392" s="353"/>
      <c r="I392" s="278"/>
      <c r="J392" s="278"/>
      <c r="K392" s="278"/>
      <c r="L392" s="278"/>
      <c r="M392" s="278"/>
      <c r="N392" s="278"/>
      <c r="O392" s="278"/>
      <c r="P392" s="320"/>
      <c r="Q392" s="339">
        <f t="shared" ref="Q392:Q395" si="84">SUM(E392:P392)</f>
        <v>0</v>
      </c>
    </row>
    <row r="393" s="251" customFormat="1" ht="14.25" customHeight="1" spans="1:17">
      <c r="A393" s="457"/>
      <c r="B393" s="264"/>
      <c r="C393" s="264"/>
      <c r="D393" s="276" t="s">
        <v>1127</v>
      </c>
      <c r="E393" s="353"/>
      <c r="F393" s="278"/>
      <c r="G393" s="278"/>
      <c r="H393" s="353"/>
      <c r="I393" s="278"/>
      <c r="J393" s="278"/>
      <c r="K393" s="278"/>
      <c r="L393" s="278"/>
      <c r="M393" s="278"/>
      <c r="N393" s="278"/>
      <c r="O393" s="278"/>
      <c r="P393" s="320"/>
      <c r="Q393" s="339">
        <f t="shared" si="84"/>
        <v>0</v>
      </c>
    </row>
    <row r="394" s="251" customFormat="1" ht="14.25" customHeight="1" spans="1:17">
      <c r="A394" s="457"/>
      <c r="B394" s="264"/>
      <c r="C394" s="264"/>
      <c r="D394" s="276" t="s">
        <v>1205</v>
      </c>
      <c r="E394" s="353"/>
      <c r="F394" s="278"/>
      <c r="G394" s="278"/>
      <c r="H394" s="353"/>
      <c r="I394" s="278"/>
      <c r="J394" s="278"/>
      <c r="K394" s="278"/>
      <c r="L394" s="278"/>
      <c r="M394" s="278"/>
      <c r="N394" s="278"/>
      <c r="O394" s="278"/>
      <c r="P394" s="320"/>
      <c r="Q394" s="339">
        <f t="shared" si="84"/>
        <v>0</v>
      </c>
    </row>
    <row r="395" s="251" customFormat="1" ht="14.25" customHeight="1" spans="1:16312">
      <c r="A395" s="457"/>
      <c r="B395" s="264"/>
      <c r="C395" s="264"/>
      <c r="D395" s="276" t="s">
        <v>1206</v>
      </c>
      <c r="E395" s="353"/>
      <c r="F395" s="278"/>
      <c r="G395" s="278"/>
      <c r="H395" s="353"/>
      <c r="I395" s="278"/>
      <c r="J395" s="278"/>
      <c r="K395" s="278"/>
      <c r="L395" s="278"/>
      <c r="M395" s="278"/>
      <c r="N395" s="278"/>
      <c r="O395" s="278"/>
      <c r="P395" s="320"/>
      <c r="Q395" s="339">
        <f t="shared" si="84"/>
        <v>0</v>
      </c>
      <c r="R395" s="497"/>
      <c r="S395" s="497"/>
      <c r="U395" s="497"/>
      <c r="V395" s="497"/>
      <c r="W395" s="497"/>
      <c r="X395" s="497"/>
      <c r="Y395" s="497"/>
      <c r="Z395" s="497"/>
      <c r="AA395" s="497"/>
      <c r="AB395" s="497"/>
      <c r="AC395" s="497"/>
      <c r="AD395" s="497"/>
      <c r="AE395" s="497"/>
      <c r="AF395" s="497"/>
      <c r="AG395" s="497"/>
      <c r="AH395" s="497"/>
      <c r="AI395" s="497"/>
      <c r="AJ395" s="497"/>
      <c r="AK395" s="497"/>
      <c r="AL395" s="497"/>
      <c r="AM395" s="497"/>
      <c r="AN395" s="497"/>
      <c r="AO395" s="497"/>
      <c r="AP395" s="497"/>
      <c r="AQ395" s="497"/>
      <c r="AR395" s="497"/>
      <c r="AS395" s="497"/>
      <c r="AT395" s="497"/>
      <c r="AU395" s="497"/>
      <c r="AV395" s="497"/>
      <c r="AW395" s="497"/>
      <c r="AX395" s="497"/>
      <c r="AY395" s="497"/>
      <c r="AZ395" s="497"/>
      <c r="BA395" s="497"/>
      <c r="BB395" s="497"/>
      <c r="BC395" s="497"/>
      <c r="BD395" s="497"/>
      <c r="BE395" s="497"/>
      <c r="BF395" s="497"/>
      <c r="BG395" s="497"/>
      <c r="BH395" s="497"/>
      <c r="BI395" s="497"/>
      <c r="BJ395" s="497"/>
      <c r="BK395" s="497"/>
      <c r="BL395" s="497"/>
      <c r="BM395" s="497"/>
      <c r="BN395" s="497"/>
      <c r="BO395" s="497"/>
      <c r="BP395" s="497"/>
      <c r="BQ395" s="497"/>
      <c r="BR395" s="497"/>
      <c r="BS395" s="497"/>
      <c r="BT395" s="497"/>
      <c r="BU395" s="497"/>
      <c r="BV395" s="497"/>
      <c r="BW395" s="497"/>
      <c r="BX395" s="497"/>
      <c r="BY395" s="497"/>
      <c r="BZ395" s="497"/>
      <c r="CA395" s="497"/>
      <c r="CB395" s="497"/>
      <c r="CC395" s="497"/>
      <c r="CD395" s="497"/>
      <c r="CE395" s="497"/>
      <c r="CF395" s="497"/>
      <c r="CG395" s="497"/>
      <c r="CH395" s="497"/>
      <c r="CI395" s="497"/>
      <c r="CJ395" s="497"/>
      <c r="CK395" s="497"/>
      <c r="CL395" s="497"/>
      <c r="CM395" s="497"/>
      <c r="CN395" s="497"/>
      <c r="CO395" s="497"/>
      <c r="CP395" s="497"/>
      <c r="CQ395" s="497"/>
      <c r="CR395" s="497"/>
      <c r="CS395" s="497"/>
      <c r="CT395" s="497"/>
      <c r="CU395" s="497"/>
      <c r="CV395" s="497"/>
      <c r="CW395" s="497"/>
      <c r="CX395" s="497"/>
      <c r="CY395" s="497"/>
      <c r="CZ395" s="497"/>
      <c r="DA395" s="497"/>
      <c r="DB395" s="497"/>
      <c r="DC395" s="497"/>
      <c r="DD395" s="497"/>
      <c r="DE395" s="497"/>
      <c r="DF395" s="497"/>
      <c r="DG395" s="497"/>
      <c r="DH395" s="497"/>
      <c r="DI395" s="497"/>
      <c r="DJ395" s="497"/>
      <c r="DK395" s="497"/>
      <c r="DL395" s="497"/>
      <c r="DM395" s="497"/>
      <c r="DN395" s="497"/>
      <c r="DO395" s="497"/>
      <c r="DP395" s="497"/>
      <c r="DQ395" s="497"/>
      <c r="DR395" s="497"/>
      <c r="DS395" s="497"/>
      <c r="DT395" s="497"/>
      <c r="DU395" s="497"/>
      <c r="DV395" s="497"/>
      <c r="DW395" s="497"/>
      <c r="DX395" s="497"/>
      <c r="DY395" s="497"/>
      <c r="DZ395" s="497"/>
      <c r="EA395" s="497"/>
      <c r="EB395" s="497"/>
      <c r="EC395" s="497"/>
      <c r="ED395" s="497"/>
      <c r="EE395" s="497"/>
      <c r="EF395" s="497"/>
      <c r="EG395" s="497"/>
      <c r="EH395" s="497"/>
      <c r="EI395" s="497"/>
      <c r="EJ395" s="497"/>
      <c r="EK395" s="497"/>
      <c r="EL395" s="497"/>
      <c r="EM395" s="497"/>
      <c r="EN395" s="497"/>
      <c r="EO395" s="497"/>
      <c r="EP395" s="497"/>
      <c r="EQ395" s="497"/>
      <c r="ER395" s="497"/>
      <c r="ES395" s="497"/>
      <c r="ET395" s="497"/>
      <c r="EU395" s="497"/>
      <c r="EV395" s="497"/>
      <c r="EW395" s="497"/>
      <c r="EX395" s="497"/>
      <c r="EY395" s="497"/>
      <c r="EZ395" s="497"/>
      <c r="FA395" s="497"/>
      <c r="FB395" s="497"/>
      <c r="FC395" s="497"/>
      <c r="FD395" s="497"/>
      <c r="FE395" s="497"/>
      <c r="FF395" s="497"/>
      <c r="FG395" s="497"/>
      <c r="FH395" s="497"/>
      <c r="FI395" s="497"/>
      <c r="FJ395" s="497"/>
      <c r="FK395" s="497"/>
      <c r="FL395" s="497"/>
      <c r="FM395" s="497"/>
      <c r="FN395" s="497"/>
      <c r="FO395" s="497"/>
      <c r="FP395" s="497"/>
      <c r="FQ395" s="497"/>
      <c r="FR395" s="497"/>
      <c r="FS395" s="497"/>
      <c r="FT395" s="497"/>
      <c r="FU395" s="497"/>
      <c r="FV395" s="497"/>
      <c r="FW395" s="497"/>
      <c r="FX395" s="497"/>
      <c r="FY395" s="497"/>
      <c r="FZ395" s="497"/>
      <c r="GA395" s="497"/>
      <c r="GB395" s="497"/>
      <c r="GC395" s="497"/>
      <c r="GD395" s="497"/>
      <c r="GE395" s="497"/>
      <c r="GF395" s="497"/>
      <c r="GG395" s="497"/>
      <c r="GH395" s="497"/>
      <c r="GI395" s="497"/>
      <c r="GJ395" s="497"/>
      <c r="GK395" s="497"/>
      <c r="GL395" s="497"/>
      <c r="GM395" s="497"/>
      <c r="GN395" s="497"/>
      <c r="GO395" s="497"/>
      <c r="GP395" s="497"/>
      <c r="GQ395" s="497"/>
      <c r="GR395" s="497"/>
      <c r="GS395" s="497"/>
      <c r="GT395" s="497"/>
      <c r="GU395" s="497"/>
      <c r="GV395" s="497"/>
      <c r="GW395" s="497"/>
      <c r="GX395" s="497"/>
      <c r="GY395" s="497"/>
      <c r="GZ395" s="497"/>
      <c r="HA395" s="497"/>
      <c r="HB395" s="497"/>
      <c r="HC395" s="497"/>
      <c r="HD395" s="497"/>
      <c r="HE395" s="497"/>
      <c r="HF395" s="497"/>
      <c r="HG395" s="497"/>
      <c r="HH395" s="497"/>
      <c r="HI395" s="497"/>
      <c r="HJ395" s="497"/>
      <c r="HK395" s="497"/>
      <c r="HL395" s="497"/>
      <c r="HM395" s="497"/>
      <c r="HN395" s="497"/>
      <c r="HO395" s="497"/>
      <c r="HP395" s="497"/>
      <c r="HQ395" s="497"/>
      <c r="HR395" s="497"/>
      <c r="HS395" s="497"/>
      <c r="HT395" s="497"/>
      <c r="HU395" s="497"/>
      <c r="HV395" s="497"/>
      <c r="HW395" s="497"/>
      <c r="HX395" s="497"/>
      <c r="HY395" s="497"/>
      <c r="HZ395" s="497"/>
      <c r="IA395" s="497"/>
      <c r="IB395" s="497"/>
      <c r="IC395" s="497"/>
      <c r="ID395" s="497"/>
      <c r="IE395" s="497"/>
      <c r="IF395" s="497"/>
      <c r="IG395" s="497"/>
      <c r="IH395" s="497"/>
      <c r="II395" s="497"/>
      <c r="IJ395" s="497"/>
      <c r="IK395" s="497"/>
      <c r="IL395" s="497"/>
      <c r="IM395" s="497"/>
      <c r="IN395" s="497"/>
      <c r="IO395" s="497"/>
      <c r="IP395" s="497"/>
      <c r="IQ395" s="497"/>
      <c r="IR395" s="497"/>
      <c r="IS395" s="497"/>
      <c r="IT395" s="497"/>
      <c r="IU395" s="497"/>
      <c r="IV395" s="497"/>
      <c r="IW395" s="497"/>
      <c r="IX395" s="497"/>
      <c r="IY395" s="497"/>
      <c r="IZ395" s="497"/>
      <c r="JA395" s="497"/>
      <c r="JB395" s="497"/>
      <c r="JC395" s="497"/>
      <c r="JD395" s="497"/>
      <c r="JE395" s="497"/>
      <c r="JF395" s="497"/>
      <c r="JG395" s="497"/>
      <c r="JH395" s="497"/>
      <c r="JI395" s="497"/>
      <c r="JJ395" s="497"/>
      <c r="JK395" s="497"/>
      <c r="JL395" s="497"/>
      <c r="JM395" s="497"/>
      <c r="JN395" s="497"/>
      <c r="JO395" s="497"/>
      <c r="JP395" s="497"/>
      <c r="JQ395" s="497"/>
      <c r="JR395" s="497"/>
      <c r="JS395" s="497"/>
      <c r="JT395" s="497"/>
      <c r="JU395" s="497"/>
      <c r="JV395" s="497"/>
      <c r="JW395" s="497"/>
      <c r="JX395" s="497"/>
      <c r="JY395" s="497"/>
      <c r="JZ395" s="497"/>
      <c r="KA395" s="497"/>
      <c r="KB395" s="497"/>
      <c r="KC395" s="497"/>
      <c r="KD395" s="497"/>
      <c r="KE395" s="497"/>
      <c r="KF395" s="497"/>
      <c r="KG395" s="497"/>
      <c r="KH395" s="497"/>
      <c r="KI395" s="497"/>
      <c r="KJ395" s="497"/>
      <c r="KK395" s="497"/>
      <c r="KL395" s="497"/>
      <c r="KM395" s="497"/>
      <c r="KN395" s="497"/>
      <c r="KO395" s="497"/>
      <c r="KP395" s="497"/>
      <c r="KQ395" s="497"/>
      <c r="KR395" s="497"/>
      <c r="KS395" s="497"/>
      <c r="KT395" s="497"/>
      <c r="KU395" s="497"/>
      <c r="KV395" s="497"/>
      <c r="KW395" s="497"/>
      <c r="KX395" s="497"/>
      <c r="KY395" s="497"/>
      <c r="KZ395" s="497"/>
      <c r="LA395" s="497"/>
      <c r="LB395" s="497"/>
      <c r="LC395" s="497"/>
      <c r="LD395" s="497"/>
      <c r="LE395" s="497"/>
      <c r="LF395" s="497"/>
      <c r="LG395" s="497"/>
      <c r="LH395" s="497"/>
      <c r="LI395" s="497"/>
      <c r="LJ395" s="497"/>
      <c r="LK395" s="497"/>
      <c r="LL395" s="497"/>
      <c r="LM395" s="497"/>
      <c r="LN395" s="497"/>
      <c r="LO395" s="497"/>
      <c r="LP395" s="497"/>
      <c r="LQ395" s="497"/>
      <c r="LR395" s="497"/>
      <c r="LS395" s="497"/>
      <c r="LT395" s="497"/>
      <c r="LU395" s="497"/>
      <c r="LV395" s="497"/>
      <c r="LW395" s="497"/>
      <c r="LX395" s="497"/>
      <c r="LY395" s="497"/>
      <c r="LZ395" s="497"/>
      <c r="MA395" s="497"/>
      <c r="MB395" s="497"/>
      <c r="MC395" s="497"/>
      <c r="MD395" s="497"/>
      <c r="ME395" s="497"/>
      <c r="MF395" s="497"/>
      <c r="MG395" s="497"/>
      <c r="MH395" s="497"/>
      <c r="MI395" s="497"/>
      <c r="MJ395" s="497"/>
      <c r="MK395" s="497"/>
      <c r="ML395" s="497"/>
      <c r="MM395" s="497"/>
      <c r="MN395" s="497"/>
      <c r="MO395" s="497"/>
      <c r="MP395" s="497"/>
      <c r="MQ395" s="497"/>
      <c r="MR395" s="497"/>
      <c r="MS395" s="497"/>
      <c r="MT395" s="497"/>
      <c r="MU395" s="497"/>
      <c r="MV395" s="497"/>
      <c r="MW395" s="497"/>
      <c r="MX395" s="497"/>
      <c r="MY395" s="497"/>
      <c r="MZ395" s="497"/>
      <c r="NA395" s="497"/>
      <c r="NB395" s="497"/>
      <c r="NC395" s="497"/>
      <c r="ND395" s="497"/>
      <c r="NE395" s="497"/>
      <c r="NF395" s="497"/>
      <c r="NG395" s="497"/>
      <c r="NH395" s="497"/>
      <c r="NI395" s="497"/>
      <c r="NJ395" s="497"/>
      <c r="NK395" s="497"/>
      <c r="NL395" s="497"/>
      <c r="NM395" s="497"/>
      <c r="NN395" s="497"/>
      <c r="NO395" s="497"/>
      <c r="NP395" s="497"/>
      <c r="NQ395" s="497"/>
      <c r="NR395" s="497"/>
      <c r="NS395" s="497"/>
      <c r="NT395" s="497"/>
      <c r="NU395" s="497"/>
      <c r="NV395" s="497"/>
      <c r="NW395" s="497"/>
      <c r="NX395" s="497"/>
      <c r="NY395" s="497"/>
      <c r="NZ395" s="497"/>
      <c r="OA395" s="497"/>
      <c r="OB395" s="497"/>
      <c r="OC395" s="497"/>
      <c r="OD395" s="497"/>
      <c r="OE395" s="497"/>
      <c r="OF395" s="497"/>
      <c r="OG395" s="497"/>
      <c r="OH395" s="497"/>
      <c r="OI395" s="497"/>
      <c r="OJ395" s="497"/>
      <c r="OK395" s="497"/>
      <c r="OL395" s="497"/>
      <c r="OM395" s="497"/>
      <c r="ON395" s="497"/>
      <c r="OO395" s="497"/>
      <c r="OP395" s="497"/>
      <c r="OQ395" s="497"/>
      <c r="OR395" s="497"/>
      <c r="OS395" s="497"/>
      <c r="OT395" s="497"/>
      <c r="OU395" s="497"/>
      <c r="OV395" s="497"/>
      <c r="OW395" s="497"/>
      <c r="OX395" s="497"/>
      <c r="OY395" s="497"/>
      <c r="OZ395" s="497"/>
      <c r="PA395" s="497"/>
      <c r="PB395" s="497"/>
      <c r="PC395" s="497"/>
      <c r="PD395" s="497"/>
      <c r="PE395" s="497"/>
      <c r="PF395" s="497"/>
      <c r="PG395" s="497"/>
      <c r="PH395" s="497"/>
      <c r="PI395" s="497"/>
      <c r="PJ395" s="497"/>
      <c r="PK395" s="497"/>
      <c r="PL395" s="497"/>
      <c r="PM395" s="497"/>
      <c r="PN395" s="497"/>
      <c r="PO395" s="497"/>
      <c r="PP395" s="497"/>
      <c r="PQ395" s="497"/>
      <c r="PR395" s="497"/>
      <c r="PS395" s="497"/>
      <c r="PT395" s="497"/>
      <c r="PU395" s="497"/>
      <c r="PV395" s="497"/>
      <c r="PW395" s="497"/>
      <c r="PX395" s="497"/>
      <c r="PY395" s="497"/>
      <c r="PZ395" s="497"/>
      <c r="QA395" s="497"/>
      <c r="QB395" s="497"/>
      <c r="QC395" s="497"/>
      <c r="QD395" s="497"/>
      <c r="QE395" s="497"/>
      <c r="QF395" s="497"/>
      <c r="QG395" s="497"/>
      <c r="QH395" s="497"/>
      <c r="QI395" s="497"/>
      <c r="QJ395" s="497"/>
      <c r="QK395" s="497"/>
      <c r="QL395" s="497"/>
      <c r="QM395" s="497"/>
      <c r="QN395" s="497"/>
      <c r="QO395" s="497"/>
      <c r="QP395" s="497"/>
      <c r="QQ395" s="497"/>
      <c r="QR395" s="497"/>
      <c r="QS395" s="497"/>
      <c r="QT395" s="497"/>
      <c r="QU395" s="497"/>
      <c r="QV395" s="497"/>
      <c r="QW395" s="497"/>
      <c r="QX395" s="497"/>
      <c r="QY395" s="497"/>
      <c r="QZ395" s="497"/>
      <c r="RA395" s="497"/>
      <c r="RB395" s="497"/>
      <c r="RC395" s="497"/>
      <c r="RD395" s="497"/>
      <c r="RE395" s="497"/>
      <c r="RF395" s="497"/>
      <c r="RG395" s="497"/>
      <c r="RH395" s="497"/>
      <c r="RI395" s="497"/>
      <c r="RJ395" s="497"/>
      <c r="RK395" s="497"/>
      <c r="RL395" s="497"/>
      <c r="RM395" s="497"/>
      <c r="RN395" s="497"/>
      <c r="RO395" s="497"/>
      <c r="RP395" s="497"/>
      <c r="RQ395" s="497"/>
      <c r="RR395" s="497"/>
      <c r="RS395" s="497"/>
      <c r="RT395" s="497"/>
      <c r="RU395" s="497"/>
      <c r="RV395" s="497"/>
      <c r="RW395" s="497"/>
      <c r="RX395" s="497"/>
      <c r="RY395" s="497"/>
      <c r="RZ395" s="497"/>
      <c r="SA395" s="497"/>
      <c r="SB395" s="497"/>
      <c r="SC395" s="497"/>
      <c r="SD395" s="497"/>
      <c r="SE395" s="497"/>
      <c r="SF395" s="497"/>
      <c r="SG395" s="497"/>
      <c r="SH395" s="497"/>
      <c r="SI395" s="497"/>
      <c r="SJ395" s="497"/>
      <c r="SK395" s="497"/>
      <c r="SL395" s="497"/>
      <c r="SM395" s="497"/>
      <c r="SN395" s="497"/>
      <c r="SO395" s="497"/>
      <c r="SP395" s="497"/>
      <c r="SQ395" s="497"/>
      <c r="SR395" s="497"/>
      <c r="SS395" s="497"/>
      <c r="ST395" s="497"/>
      <c r="SU395" s="497"/>
      <c r="SV395" s="497"/>
      <c r="SW395" s="497"/>
      <c r="SX395" s="497"/>
      <c r="SY395" s="497"/>
      <c r="SZ395" s="497"/>
      <c r="TA395" s="497"/>
      <c r="TB395" s="497"/>
      <c r="TC395" s="497"/>
      <c r="TD395" s="497"/>
      <c r="TE395" s="497"/>
      <c r="TF395" s="497"/>
      <c r="TG395" s="497"/>
      <c r="TH395" s="497"/>
      <c r="TI395" s="497"/>
      <c r="TJ395" s="497"/>
      <c r="TK395" s="497"/>
      <c r="TL395" s="497"/>
      <c r="TM395" s="497"/>
      <c r="TN395" s="497"/>
      <c r="TO395" s="497"/>
      <c r="TP395" s="497"/>
      <c r="TQ395" s="497"/>
      <c r="TR395" s="497"/>
      <c r="TS395" s="497"/>
      <c r="TT395" s="497"/>
      <c r="TU395" s="497"/>
      <c r="TV395" s="497"/>
      <c r="TW395" s="497"/>
      <c r="TX395" s="497"/>
      <c r="TY395" s="497"/>
      <c r="TZ395" s="497"/>
      <c r="UA395" s="497"/>
      <c r="UB395" s="497"/>
      <c r="UC395" s="497"/>
      <c r="UD395" s="497"/>
      <c r="UE395" s="497"/>
      <c r="UF395" s="497"/>
      <c r="UG395" s="497"/>
      <c r="UH395" s="497"/>
      <c r="UI395" s="497"/>
      <c r="UJ395" s="497"/>
      <c r="UK395" s="497"/>
      <c r="UL395" s="497"/>
      <c r="UM395" s="497"/>
      <c r="UN395" s="497"/>
      <c r="UO395" s="497"/>
      <c r="UP395" s="497"/>
      <c r="UQ395" s="497"/>
      <c r="UR395" s="497"/>
      <c r="US395" s="497"/>
      <c r="UT395" s="497"/>
      <c r="UU395" s="497"/>
      <c r="UV395" s="497"/>
      <c r="UW395" s="497"/>
      <c r="UX395" s="497"/>
      <c r="UY395" s="497"/>
      <c r="UZ395" s="497"/>
      <c r="VA395" s="497"/>
      <c r="VB395" s="497"/>
      <c r="VC395" s="497"/>
      <c r="VD395" s="497"/>
      <c r="VE395" s="497"/>
      <c r="VF395" s="497"/>
      <c r="VG395" s="497"/>
      <c r="VH395" s="497"/>
      <c r="VI395" s="497"/>
      <c r="VJ395" s="497"/>
      <c r="VK395" s="497"/>
      <c r="VL395" s="497"/>
      <c r="VM395" s="497"/>
      <c r="VN395" s="497"/>
      <c r="VO395" s="497"/>
      <c r="VP395" s="497"/>
      <c r="VQ395" s="497"/>
      <c r="VR395" s="497"/>
      <c r="VS395" s="497"/>
      <c r="VT395" s="497"/>
      <c r="VU395" s="497"/>
      <c r="VV395" s="497"/>
      <c r="VW395" s="497"/>
      <c r="VX395" s="497"/>
      <c r="VY395" s="497"/>
      <c r="VZ395" s="497"/>
      <c r="WA395" s="497"/>
      <c r="WB395" s="497"/>
      <c r="WC395" s="497"/>
      <c r="WD395" s="497"/>
      <c r="WE395" s="497"/>
      <c r="WF395" s="497"/>
      <c r="WG395" s="497"/>
      <c r="WH395" s="497"/>
      <c r="WI395" s="497"/>
      <c r="WJ395" s="497"/>
      <c r="WK395" s="497"/>
      <c r="WL395" s="497"/>
      <c r="WM395" s="497"/>
      <c r="WN395" s="497"/>
      <c r="WO395" s="497"/>
      <c r="WP395" s="497"/>
      <c r="WQ395" s="497"/>
      <c r="WR395" s="497"/>
      <c r="WS395" s="497"/>
      <c r="WT395" s="497"/>
      <c r="WU395" s="497"/>
      <c r="WV395" s="497"/>
      <c r="WW395" s="497"/>
      <c r="WX395" s="497"/>
      <c r="WY395" s="497"/>
      <c r="WZ395" s="497"/>
      <c r="XA395" s="497"/>
      <c r="XB395" s="497"/>
      <c r="XC395" s="497"/>
      <c r="XD395" s="497"/>
      <c r="XE395" s="497"/>
      <c r="XF395" s="497"/>
      <c r="XG395" s="497"/>
      <c r="XH395" s="497"/>
      <c r="XI395" s="497"/>
      <c r="XJ395" s="497"/>
      <c r="XK395" s="497"/>
      <c r="XL395" s="497"/>
      <c r="XM395" s="497"/>
      <c r="XN395" s="497"/>
      <c r="XO395" s="497"/>
      <c r="XP395" s="497"/>
      <c r="XQ395" s="497"/>
      <c r="XR395" s="497"/>
      <c r="XS395" s="497"/>
      <c r="XT395" s="497"/>
      <c r="XU395" s="497"/>
      <c r="XV395" s="497"/>
      <c r="XW395" s="497"/>
      <c r="XX395" s="497"/>
      <c r="XY395" s="497"/>
      <c r="XZ395" s="497"/>
      <c r="YA395" s="497"/>
      <c r="YB395" s="497"/>
      <c r="YC395" s="497"/>
      <c r="YD395" s="497"/>
      <c r="YE395" s="497"/>
      <c r="YF395" s="497"/>
      <c r="YG395" s="497"/>
      <c r="YH395" s="497"/>
      <c r="YI395" s="497"/>
      <c r="YJ395" s="497"/>
      <c r="YK395" s="497"/>
      <c r="YL395" s="497"/>
      <c r="YM395" s="497"/>
      <c r="YN395" s="497"/>
      <c r="YO395" s="497"/>
      <c r="YP395" s="497"/>
      <c r="YQ395" s="497"/>
      <c r="YR395" s="497"/>
      <c r="YS395" s="497"/>
      <c r="YT395" s="497"/>
      <c r="YU395" s="497"/>
      <c r="YV395" s="497"/>
      <c r="YW395" s="497"/>
      <c r="YX395" s="497"/>
      <c r="YY395" s="497"/>
      <c r="YZ395" s="497"/>
      <c r="ZA395" s="497"/>
      <c r="ZB395" s="497"/>
      <c r="ZC395" s="497"/>
      <c r="ZD395" s="497"/>
      <c r="ZE395" s="497"/>
      <c r="ZF395" s="497"/>
      <c r="ZG395" s="497"/>
      <c r="ZH395" s="497"/>
      <c r="ZI395" s="497"/>
      <c r="ZJ395" s="497"/>
      <c r="ZK395" s="497"/>
      <c r="ZL395" s="497"/>
      <c r="ZM395" s="497"/>
      <c r="ZN395" s="497"/>
      <c r="ZO395" s="497"/>
      <c r="ZP395" s="497"/>
      <c r="ZQ395" s="497"/>
      <c r="ZR395" s="497"/>
      <c r="ZS395" s="497"/>
      <c r="ZT395" s="497"/>
      <c r="ZU395" s="497"/>
      <c r="ZV395" s="497"/>
      <c r="ZW395" s="497"/>
      <c r="ZX395" s="497"/>
      <c r="ZY395" s="497"/>
      <c r="ZZ395" s="497"/>
      <c r="AAA395" s="497"/>
      <c r="AAB395" s="497"/>
      <c r="AAC395" s="497"/>
      <c r="AAD395" s="497"/>
      <c r="AAE395" s="497"/>
      <c r="AAF395" s="497"/>
      <c r="AAG395" s="497"/>
      <c r="AAH395" s="497"/>
      <c r="AAI395" s="497"/>
      <c r="AAJ395" s="497"/>
      <c r="AAK395" s="497"/>
      <c r="AAL395" s="497"/>
      <c r="AAM395" s="497"/>
      <c r="AAN395" s="497"/>
      <c r="AAO395" s="497"/>
      <c r="AAP395" s="497"/>
      <c r="AAQ395" s="497"/>
      <c r="AAR395" s="497"/>
      <c r="AAS395" s="497"/>
      <c r="AAT395" s="497"/>
      <c r="AAU395" s="497"/>
      <c r="AAV395" s="497"/>
      <c r="AAW395" s="497"/>
      <c r="AAX395" s="497"/>
      <c r="AAY395" s="497"/>
      <c r="AAZ395" s="497"/>
      <c r="ABA395" s="497"/>
      <c r="ABB395" s="497"/>
      <c r="ABC395" s="497"/>
      <c r="ABD395" s="497"/>
      <c r="ABE395" s="497"/>
      <c r="ABF395" s="497"/>
      <c r="ABG395" s="497"/>
      <c r="ABH395" s="497"/>
      <c r="ABI395" s="497"/>
      <c r="ABJ395" s="497"/>
      <c r="ABK395" s="497"/>
      <c r="ABL395" s="497"/>
      <c r="ABM395" s="497"/>
      <c r="ABN395" s="497"/>
      <c r="ABO395" s="497"/>
      <c r="ABP395" s="497"/>
      <c r="ABQ395" s="497"/>
      <c r="ABR395" s="497"/>
      <c r="ABS395" s="497"/>
      <c r="ABT395" s="497"/>
      <c r="ABU395" s="497"/>
      <c r="ABV395" s="497"/>
      <c r="ABW395" s="497"/>
      <c r="ABX395" s="497"/>
      <c r="ABY395" s="497"/>
      <c r="ABZ395" s="497"/>
      <c r="ACA395" s="497"/>
      <c r="ACB395" s="497"/>
      <c r="ACC395" s="497"/>
      <c r="ACD395" s="497"/>
      <c r="ACE395" s="497"/>
      <c r="ACF395" s="497"/>
      <c r="ACG395" s="497"/>
      <c r="ACH395" s="497"/>
      <c r="ACI395" s="497"/>
      <c r="ACJ395" s="497"/>
      <c r="ACK395" s="497"/>
      <c r="ACL395" s="497"/>
      <c r="ACM395" s="497"/>
      <c r="ACN395" s="497"/>
      <c r="ACO395" s="497"/>
      <c r="ACP395" s="497"/>
      <c r="ACQ395" s="497"/>
      <c r="ACR395" s="497"/>
      <c r="ACS395" s="497"/>
      <c r="ACT395" s="497"/>
      <c r="ACU395" s="497"/>
      <c r="ACV395" s="497"/>
      <c r="ACW395" s="497"/>
      <c r="ACX395" s="497"/>
      <c r="ACY395" s="497"/>
      <c r="ACZ395" s="497"/>
      <c r="ADA395" s="497"/>
      <c r="ADB395" s="497"/>
      <c r="ADC395" s="497"/>
      <c r="ADD395" s="497"/>
      <c r="ADE395" s="497"/>
      <c r="ADF395" s="497"/>
      <c r="ADG395" s="497"/>
      <c r="ADH395" s="497"/>
      <c r="ADI395" s="497"/>
      <c r="ADJ395" s="497"/>
      <c r="ADK395" s="497"/>
      <c r="ADL395" s="497"/>
      <c r="ADM395" s="497"/>
      <c r="ADN395" s="497"/>
      <c r="ADO395" s="497"/>
      <c r="ADP395" s="497"/>
      <c r="ADQ395" s="497"/>
      <c r="ADR395" s="497"/>
      <c r="ADS395" s="497"/>
      <c r="ADT395" s="497"/>
      <c r="ADU395" s="497"/>
      <c r="ADV395" s="497"/>
      <c r="ADW395" s="497"/>
      <c r="ADX395" s="497"/>
      <c r="ADY395" s="497"/>
      <c r="ADZ395" s="497"/>
      <c r="AEA395" s="497"/>
      <c r="AEB395" s="497"/>
      <c r="AEC395" s="497"/>
      <c r="AED395" s="497"/>
      <c r="AEE395" s="497"/>
      <c r="AEF395" s="497"/>
      <c r="AEG395" s="497"/>
      <c r="AEH395" s="497"/>
      <c r="AEI395" s="497"/>
      <c r="AEJ395" s="497"/>
      <c r="AEK395" s="497"/>
      <c r="AEL395" s="497"/>
      <c r="AEM395" s="497"/>
      <c r="AEN395" s="497"/>
      <c r="AEO395" s="497"/>
      <c r="AEP395" s="497"/>
      <c r="AEQ395" s="497"/>
      <c r="AER395" s="497"/>
      <c r="AES395" s="497"/>
      <c r="AET395" s="497"/>
      <c r="AEU395" s="497"/>
      <c r="AEV395" s="497"/>
      <c r="AEW395" s="497"/>
      <c r="AEX395" s="497"/>
      <c r="AEY395" s="497"/>
      <c r="AEZ395" s="497"/>
      <c r="AFA395" s="497"/>
      <c r="AFB395" s="497"/>
      <c r="AFC395" s="497"/>
      <c r="AFD395" s="497"/>
      <c r="AFE395" s="497"/>
      <c r="AFF395" s="497"/>
      <c r="AFG395" s="497"/>
      <c r="AFH395" s="497"/>
      <c r="AFI395" s="497"/>
      <c r="AFJ395" s="497"/>
      <c r="AFK395" s="497"/>
      <c r="AFL395" s="497"/>
      <c r="AFM395" s="497"/>
      <c r="AFN395" s="497"/>
      <c r="AFO395" s="497"/>
      <c r="AFP395" s="497"/>
      <c r="AFQ395" s="497"/>
      <c r="AFR395" s="497"/>
      <c r="AFS395" s="497"/>
      <c r="AFT395" s="497"/>
      <c r="AFU395" s="497"/>
      <c r="AFV395" s="497"/>
      <c r="AFW395" s="497"/>
      <c r="AFX395" s="497"/>
      <c r="AFY395" s="497"/>
      <c r="AFZ395" s="497"/>
      <c r="AGA395" s="497"/>
      <c r="AGB395" s="497"/>
      <c r="AGC395" s="497"/>
      <c r="AGD395" s="497"/>
      <c r="AGE395" s="497"/>
      <c r="AGF395" s="497"/>
      <c r="AGG395" s="497"/>
      <c r="AGH395" s="497"/>
      <c r="AGI395" s="497"/>
      <c r="AGJ395" s="497"/>
      <c r="AGK395" s="497"/>
      <c r="AGL395" s="497"/>
      <c r="AGM395" s="497"/>
      <c r="AGN395" s="497"/>
      <c r="AGO395" s="497"/>
      <c r="AGP395" s="497"/>
      <c r="AGQ395" s="497"/>
      <c r="AGR395" s="497"/>
      <c r="AGS395" s="497"/>
      <c r="AGT395" s="497"/>
      <c r="AGU395" s="497"/>
      <c r="AGV395" s="497"/>
      <c r="AGW395" s="497"/>
      <c r="AGX395" s="497"/>
      <c r="AGY395" s="497"/>
      <c r="AGZ395" s="497"/>
      <c r="AHA395" s="497"/>
      <c r="AHB395" s="497"/>
      <c r="AHC395" s="497"/>
      <c r="AHD395" s="497"/>
      <c r="AHE395" s="497"/>
      <c r="AHF395" s="497"/>
      <c r="AHG395" s="497"/>
      <c r="AHH395" s="497"/>
      <c r="AHI395" s="497"/>
      <c r="AHJ395" s="497"/>
      <c r="AHK395" s="497"/>
      <c r="AHL395" s="497"/>
      <c r="AHM395" s="497"/>
      <c r="AHN395" s="497"/>
      <c r="AHO395" s="497"/>
      <c r="AHP395" s="497"/>
      <c r="AHQ395" s="497"/>
      <c r="AHR395" s="497"/>
      <c r="AHS395" s="497"/>
      <c r="AHT395" s="497"/>
      <c r="AHU395" s="497"/>
      <c r="AHV395" s="497"/>
      <c r="AHW395" s="497"/>
      <c r="AHX395" s="497"/>
      <c r="AHY395" s="497"/>
      <c r="AHZ395" s="497"/>
      <c r="AIA395" s="497"/>
      <c r="AIB395" s="497"/>
      <c r="AIC395" s="497"/>
      <c r="AID395" s="497"/>
      <c r="AIE395" s="497"/>
      <c r="AIF395" s="497"/>
      <c r="AIG395" s="497"/>
      <c r="AIH395" s="497"/>
      <c r="AII395" s="497"/>
      <c r="AIJ395" s="497"/>
      <c r="AIK395" s="497"/>
      <c r="AIL395" s="497"/>
      <c r="AIM395" s="497"/>
      <c r="AIN395" s="497"/>
      <c r="AIO395" s="497"/>
      <c r="AIP395" s="497"/>
      <c r="AIQ395" s="497"/>
      <c r="AIR395" s="497"/>
      <c r="AIS395" s="497"/>
      <c r="AIT395" s="497"/>
      <c r="AIU395" s="497"/>
      <c r="AIV395" s="497"/>
      <c r="AIW395" s="497"/>
      <c r="AIX395" s="497"/>
      <c r="AIY395" s="497"/>
      <c r="AIZ395" s="497"/>
      <c r="AJA395" s="497"/>
      <c r="AJB395" s="497"/>
      <c r="AJC395" s="497"/>
      <c r="AJD395" s="497"/>
      <c r="AJE395" s="497"/>
      <c r="AJF395" s="497"/>
      <c r="AJG395" s="497"/>
      <c r="AJH395" s="497"/>
      <c r="AJI395" s="497"/>
      <c r="AJJ395" s="497"/>
      <c r="AJK395" s="497"/>
      <c r="AJL395" s="497"/>
      <c r="AJM395" s="497"/>
      <c r="AJN395" s="497"/>
      <c r="AJO395" s="497"/>
      <c r="AJP395" s="497"/>
      <c r="AJQ395" s="497"/>
      <c r="AJR395" s="497"/>
      <c r="AJS395" s="497"/>
      <c r="AJT395" s="497"/>
      <c r="AJU395" s="497"/>
      <c r="AJV395" s="497"/>
      <c r="AJW395" s="497"/>
      <c r="AJX395" s="497"/>
      <c r="AJY395" s="497"/>
      <c r="AJZ395" s="497"/>
      <c r="AKA395" s="497"/>
      <c r="AKB395" s="497"/>
      <c r="AKC395" s="497"/>
      <c r="AKD395" s="497"/>
      <c r="AKE395" s="497"/>
      <c r="AKF395" s="497"/>
      <c r="AKG395" s="497"/>
      <c r="AKH395" s="497"/>
      <c r="AKI395" s="497"/>
      <c r="AKJ395" s="497"/>
      <c r="AKK395" s="497"/>
      <c r="AKL395" s="497"/>
      <c r="AKM395" s="497"/>
      <c r="AKN395" s="497"/>
      <c r="AKO395" s="497"/>
      <c r="AKP395" s="497"/>
      <c r="AKQ395" s="497"/>
      <c r="AKR395" s="497"/>
      <c r="AKS395" s="497"/>
      <c r="AKT395" s="497"/>
      <c r="AKU395" s="497"/>
      <c r="AKV395" s="497"/>
      <c r="AKW395" s="497"/>
      <c r="AKX395" s="497"/>
      <c r="AKY395" s="497"/>
      <c r="AKZ395" s="497"/>
      <c r="ALA395" s="497"/>
      <c r="ALB395" s="497"/>
      <c r="ALC395" s="497"/>
      <c r="ALD395" s="497"/>
      <c r="ALE395" s="497"/>
      <c r="ALF395" s="497"/>
      <c r="ALG395" s="497"/>
      <c r="ALH395" s="497"/>
      <c r="ALI395" s="497"/>
      <c r="ALJ395" s="497"/>
      <c r="ALK395" s="497"/>
      <c r="ALL395" s="497"/>
      <c r="ALM395" s="497"/>
      <c r="ALN395" s="497"/>
      <c r="ALO395" s="497"/>
      <c r="ALP395" s="497"/>
      <c r="ALQ395" s="497"/>
      <c r="ALR395" s="497"/>
      <c r="ALS395" s="497"/>
      <c r="ALT395" s="497"/>
      <c r="ALU395" s="497"/>
      <c r="ALV395" s="497"/>
      <c r="ALW395" s="497"/>
      <c r="ALX395" s="497"/>
      <c r="ALY395" s="497"/>
      <c r="ALZ395" s="497"/>
      <c r="AMA395" s="497"/>
      <c r="AMB395" s="497"/>
      <c r="AMC395" s="497"/>
      <c r="AMD395" s="497"/>
      <c r="AME395" s="497"/>
      <c r="AMF395" s="497"/>
      <c r="AMG395" s="497"/>
      <c r="AMH395" s="497"/>
      <c r="AMI395" s="497"/>
      <c r="AMJ395" s="497"/>
      <c r="AMK395" s="497"/>
      <c r="AML395" s="497"/>
      <c r="AMM395" s="497"/>
      <c r="AMN395" s="497"/>
      <c r="AMO395" s="497"/>
      <c r="AMP395" s="497"/>
      <c r="AMQ395" s="497"/>
      <c r="AMR395" s="497"/>
      <c r="AMS395" s="497"/>
      <c r="AMT395" s="497"/>
      <c r="AMU395" s="497"/>
      <c r="AMV395" s="497"/>
      <c r="AMW395" s="497"/>
      <c r="AMX395" s="497"/>
      <c r="AMY395" s="497"/>
      <c r="AMZ395" s="497"/>
      <c r="ANA395" s="497"/>
      <c r="ANB395" s="497"/>
      <c r="ANC395" s="497"/>
      <c r="AND395" s="497"/>
      <c r="ANE395" s="497"/>
      <c r="ANF395" s="497"/>
      <c r="ANG395" s="497"/>
      <c r="ANH395" s="497"/>
      <c r="ANI395" s="497"/>
      <c r="ANJ395" s="497"/>
      <c r="ANK395" s="497"/>
      <c r="ANL395" s="497"/>
      <c r="ANM395" s="497"/>
      <c r="ANN395" s="497"/>
      <c r="ANO395" s="497"/>
      <c r="ANP395" s="497"/>
      <c r="ANQ395" s="497"/>
      <c r="ANR395" s="497"/>
      <c r="ANS395" s="497"/>
      <c r="ANT395" s="497"/>
      <c r="ANU395" s="497"/>
      <c r="ANV395" s="497"/>
      <c r="ANW395" s="497"/>
      <c r="ANX395" s="497"/>
      <c r="ANY395" s="497"/>
      <c r="ANZ395" s="497"/>
      <c r="AOA395" s="497"/>
      <c r="AOB395" s="497"/>
      <c r="AOC395" s="497"/>
      <c r="AOD395" s="497"/>
      <c r="AOE395" s="497"/>
      <c r="AOF395" s="497"/>
      <c r="AOG395" s="497"/>
      <c r="AOH395" s="497"/>
      <c r="AOI395" s="497"/>
      <c r="AOJ395" s="497"/>
      <c r="AOK395" s="497"/>
      <c r="AOL395" s="497"/>
      <c r="AOM395" s="497"/>
      <c r="AON395" s="497"/>
      <c r="AOO395" s="497"/>
      <c r="AOP395" s="497"/>
      <c r="AOQ395" s="497"/>
      <c r="AOR395" s="497"/>
      <c r="AOS395" s="497"/>
      <c r="AOT395" s="497"/>
      <c r="AOU395" s="497"/>
      <c r="AOV395" s="497"/>
      <c r="AOW395" s="497"/>
      <c r="AOX395" s="497"/>
      <c r="AOY395" s="497"/>
      <c r="AOZ395" s="497"/>
      <c r="APA395" s="497"/>
      <c r="APB395" s="497"/>
      <c r="APC395" s="497"/>
      <c r="APD395" s="497"/>
      <c r="APE395" s="497"/>
      <c r="APF395" s="497"/>
      <c r="APG395" s="497"/>
      <c r="APH395" s="497"/>
      <c r="API395" s="497"/>
      <c r="APJ395" s="497"/>
      <c r="APK395" s="497"/>
      <c r="APL395" s="497"/>
      <c r="APM395" s="497"/>
      <c r="APN395" s="497"/>
      <c r="APO395" s="497"/>
      <c r="APP395" s="497"/>
      <c r="APQ395" s="497"/>
      <c r="APR395" s="497"/>
      <c r="APS395" s="497"/>
      <c r="APT395" s="497"/>
      <c r="APU395" s="497"/>
      <c r="APV395" s="497"/>
      <c r="APW395" s="497"/>
      <c r="APX395" s="497"/>
      <c r="APY395" s="497"/>
      <c r="APZ395" s="497"/>
      <c r="AQA395" s="497"/>
      <c r="AQB395" s="497"/>
      <c r="AQC395" s="497"/>
      <c r="AQD395" s="497"/>
      <c r="AQE395" s="497"/>
      <c r="AQF395" s="497"/>
      <c r="AQG395" s="497"/>
      <c r="AQH395" s="497"/>
      <c r="AQI395" s="497"/>
      <c r="AQJ395" s="497"/>
      <c r="AQK395" s="497"/>
      <c r="AQL395" s="497"/>
      <c r="AQM395" s="497"/>
      <c r="AQN395" s="497"/>
      <c r="AQO395" s="497"/>
      <c r="AQP395" s="497"/>
      <c r="AQQ395" s="497"/>
      <c r="AQR395" s="497"/>
      <c r="AQS395" s="497"/>
      <c r="AQT395" s="497"/>
      <c r="AQU395" s="497"/>
      <c r="AQV395" s="497"/>
      <c r="AQW395" s="497"/>
      <c r="AQX395" s="497"/>
      <c r="AQY395" s="497"/>
      <c r="AQZ395" s="497"/>
      <c r="ARA395" s="497"/>
      <c r="ARB395" s="497"/>
      <c r="ARC395" s="497"/>
      <c r="ARD395" s="497"/>
      <c r="ARE395" s="497"/>
      <c r="ARF395" s="497"/>
      <c r="ARG395" s="497"/>
      <c r="ARH395" s="497"/>
      <c r="ARI395" s="497"/>
      <c r="ARJ395" s="497"/>
      <c r="ARK395" s="497"/>
      <c r="ARL395" s="497"/>
      <c r="ARM395" s="497"/>
      <c r="ARN395" s="497"/>
      <c r="ARO395" s="497"/>
      <c r="ARP395" s="497"/>
      <c r="ARQ395" s="497"/>
      <c r="ARR395" s="497"/>
      <c r="ARS395" s="497"/>
      <c r="ART395" s="497"/>
      <c r="ARU395" s="497"/>
      <c r="ARV395" s="497"/>
      <c r="ARW395" s="497"/>
      <c r="ARX395" s="497"/>
      <c r="ARY395" s="497"/>
      <c r="ARZ395" s="497"/>
      <c r="ASA395" s="497"/>
      <c r="ASB395" s="497"/>
      <c r="ASC395" s="497"/>
      <c r="ASD395" s="497"/>
      <c r="ASE395" s="497"/>
      <c r="ASF395" s="497"/>
      <c r="ASG395" s="497"/>
      <c r="ASH395" s="497"/>
      <c r="ASI395" s="497"/>
      <c r="ASJ395" s="497"/>
      <c r="ASK395" s="497"/>
      <c r="ASL395" s="497"/>
      <c r="ASM395" s="497"/>
      <c r="ASN395" s="497"/>
      <c r="ASO395" s="497"/>
      <c r="ASP395" s="497"/>
      <c r="ASQ395" s="497"/>
      <c r="ASR395" s="497"/>
      <c r="ASS395" s="497"/>
      <c r="AST395" s="497"/>
      <c r="ASU395" s="497"/>
      <c r="ASV395" s="497"/>
      <c r="ASW395" s="497"/>
      <c r="ASX395" s="497"/>
      <c r="ASY395" s="497"/>
      <c r="ASZ395" s="497"/>
      <c r="ATA395" s="497"/>
      <c r="ATB395" s="497"/>
      <c r="ATC395" s="497"/>
      <c r="ATD395" s="497"/>
      <c r="ATE395" s="497"/>
      <c r="ATF395" s="497"/>
      <c r="ATG395" s="497"/>
      <c r="ATH395" s="497"/>
      <c r="ATI395" s="497"/>
      <c r="ATJ395" s="497"/>
      <c r="ATK395" s="497"/>
      <c r="ATL395" s="497"/>
      <c r="ATM395" s="497"/>
      <c r="ATN395" s="497"/>
      <c r="ATO395" s="497"/>
      <c r="ATP395" s="497"/>
      <c r="ATQ395" s="497"/>
      <c r="ATR395" s="497"/>
      <c r="ATS395" s="497"/>
      <c r="ATT395" s="497"/>
      <c r="ATU395" s="497"/>
      <c r="ATV395" s="497"/>
      <c r="ATW395" s="497"/>
      <c r="ATX395" s="497"/>
      <c r="ATY395" s="497"/>
      <c r="ATZ395" s="497"/>
      <c r="AUA395" s="497"/>
      <c r="AUB395" s="497"/>
      <c r="AUC395" s="497"/>
      <c r="AUD395" s="497"/>
      <c r="AUE395" s="497"/>
      <c r="AUF395" s="497"/>
      <c r="AUG395" s="497"/>
      <c r="AUH395" s="497"/>
      <c r="AUI395" s="497"/>
      <c r="AUJ395" s="497"/>
      <c r="AUK395" s="497"/>
      <c r="AUL395" s="497"/>
      <c r="AUM395" s="497"/>
      <c r="AUN395" s="497"/>
      <c r="AUO395" s="497"/>
      <c r="AUP395" s="497"/>
      <c r="AUQ395" s="497"/>
      <c r="AUR395" s="497"/>
      <c r="AUS395" s="497"/>
      <c r="AUT395" s="497"/>
      <c r="AUU395" s="497"/>
      <c r="AUV395" s="497"/>
      <c r="AUW395" s="497"/>
      <c r="AUX395" s="497"/>
      <c r="AUY395" s="497"/>
      <c r="AUZ395" s="497"/>
      <c r="AVA395" s="497"/>
      <c r="AVB395" s="497"/>
      <c r="AVC395" s="497"/>
      <c r="AVD395" s="497"/>
      <c r="AVE395" s="497"/>
      <c r="AVF395" s="497"/>
      <c r="AVG395" s="497"/>
      <c r="AVH395" s="497"/>
      <c r="AVI395" s="497"/>
      <c r="AVJ395" s="497"/>
      <c r="AVK395" s="497"/>
      <c r="AVL395" s="497"/>
      <c r="AVM395" s="497"/>
      <c r="AVN395" s="497"/>
      <c r="AVO395" s="497"/>
      <c r="AVP395" s="497"/>
      <c r="AVQ395" s="497"/>
      <c r="AVR395" s="497"/>
      <c r="AVS395" s="497"/>
      <c r="AVT395" s="497"/>
      <c r="AVU395" s="497"/>
      <c r="AVV395" s="497"/>
      <c r="AVW395" s="497"/>
      <c r="AVX395" s="497"/>
      <c r="AVY395" s="497"/>
      <c r="AVZ395" s="497"/>
      <c r="AWA395" s="497"/>
      <c r="AWB395" s="497"/>
      <c r="AWC395" s="497"/>
      <c r="AWD395" s="497"/>
      <c r="AWE395" s="497"/>
      <c r="AWF395" s="497"/>
      <c r="AWG395" s="497"/>
      <c r="AWH395" s="497"/>
      <c r="AWI395" s="497"/>
      <c r="AWJ395" s="497"/>
      <c r="AWK395" s="497"/>
      <c r="AWL395" s="497"/>
      <c r="AWM395" s="497"/>
      <c r="AWN395" s="497"/>
      <c r="AWO395" s="497"/>
      <c r="AWP395" s="497"/>
      <c r="AWQ395" s="497"/>
      <c r="AWR395" s="497"/>
      <c r="AWS395" s="497"/>
      <c r="AWT395" s="497"/>
      <c r="AWU395" s="497"/>
      <c r="AWV395" s="497"/>
      <c r="AWW395" s="497"/>
      <c r="AWX395" s="497"/>
      <c r="AWY395" s="497"/>
      <c r="AWZ395" s="497"/>
      <c r="AXA395" s="497"/>
      <c r="AXB395" s="497"/>
      <c r="AXC395" s="497"/>
      <c r="AXD395" s="497"/>
      <c r="AXE395" s="497"/>
      <c r="AXF395" s="497"/>
      <c r="AXG395" s="497"/>
      <c r="AXH395" s="497"/>
      <c r="AXI395" s="497"/>
      <c r="AXJ395" s="497"/>
      <c r="AXK395" s="497"/>
      <c r="AXL395" s="497"/>
      <c r="AXM395" s="497"/>
      <c r="AXN395" s="497"/>
      <c r="AXO395" s="497"/>
      <c r="AXP395" s="497"/>
      <c r="AXQ395" s="497"/>
      <c r="AXR395" s="497"/>
      <c r="AXS395" s="497"/>
      <c r="AXT395" s="497"/>
      <c r="AXU395" s="497"/>
      <c r="AXV395" s="497"/>
      <c r="AXW395" s="497"/>
      <c r="AXX395" s="497"/>
      <c r="AXY395" s="497"/>
      <c r="AXZ395" s="497"/>
      <c r="AYA395" s="497"/>
      <c r="AYB395" s="497"/>
      <c r="AYC395" s="497"/>
      <c r="AYD395" s="497"/>
      <c r="AYE395" s="497"/>
      <c r="AYF395" s="497"/>
      <c r="AYG395" s="497"/>
      <c r="AYH395" s="497"/>
      <c r="AYI395" s="497"/>
      <c r="AYJ395" s="497"/>
      <c r="AYK395" s="497"/>
      <c r="AYL395" s="497"/>
      <c r="AYM395" s="497"/>
      <c r="AYN395" s="497"/>
      <c r="AYO395" s="497"/>
      <c r="AYP395" s="497"/>
      <c r="AYQ395" s="497"/>
      <c r="AYR395" s="497"/>
      <c r="AYS395" s="497"/>
      <c r="AYT395" s="497"/>
      <c r="AYU395" s="497"/>
      <c r="AYV395" s="497"/>
      <c r="AYW395" s="497"/>
      <c r="AYX395" s="497"/>
      <c r="AYY395" s="497"/>
      <c r="AYZ395" s="497"/>
      <c r="AZA395" s="497"/>
      <c r="AZB395" s="497"/>
      <c r="AZC395" s="497"/>
      <c r="AZD395" s="497"/>
      <c r="AZE395" s="497"/>
      <c r="AZF395" s="497"/>
      <c r="AZG395" s="497"/>
      <c r="AZH395" s="497"/>
      <c r="AZI395" s="497"/>
      <c r="AZJ395" s="497"/>
      <c r="AZK395" s="497"/>
      <c r="AZL395" s="497"/>
      <c r="AZM395" s="497"/>
      <c r="AZN395" s="497"/>
      <c r="AZO395" s="497"/>
      <c r="AZP395" s="497"/>
      <c r="AZQ395" s="497"/>
      <c r="AZR395" s="497"/>
      <c r="AZS395" s="497"/>
      <c r="AZT395" s="497"/>
      <c r="AZU395" s="497"/>
      <c r="AZV395" s="497"/>
      <c r="AZW395" s="497"/>
      <c r="AZX395" s="497"/>
      <c r="AZY395" s="497"/>
      <c r="AZZ395" s="497"/>
      <c r="BAA395" s="497"/>
      <c r="BAB395" s="497"/>
      <c r="BAC395" s="497"/>
      <c r="BAD395" s="497"/>
      <c r="BAE395" s="497"/>
      <c r="BAF395" s="497"/>
      <c r="BAG395" s="497"/>
      <c r="BAH395" s="497"/>
      <c r="BAI395" s="497"/>
      <c r="BAJ395" s="497"/>
      <c r="BAK395" s="497"/>
      <c r="BAL395" s="497"/>
      <c r="BAM395" s="497"/>
      <c r="BAN395" s="497"/>
      <c r="BAO395" s="497"/>
      <c r="BAP395" s="497"/>
      <c r="BAQ395" s="497"/>
      <c r="BAR395" s="497"/>
      <c r="BAS395" s="497"/>
      <c r="BAT395" s="497"/>
      <c r="BAU395" s="497"/>
      <c r="BAV395" s="497"/>
      <c r="BAW395" s="497"/>
      <c r="BAX395" s="497"/>
      <c r="BAY395" s="497"/>
      <c r="BAZ395" s="497"/>
      <c r="BBA395" s="497"/>
      <c r="BBB395" s="497"/>
      <c r="BBC395" s="497"/>
      <c r="BBD395" s="497"/>
      <c r="BBE395" s="497"/>
      <c r="BBF395" s="497"/>
      <c r="BBG395" s="497"/>
      <c r="BBH395" s="497"/>
      <c r="BBI395" s="497"/>
      <c r="BBJ395" s="497"/>
      <c r="BBK395" s="497"/>
      <c r="BBL395" s="497"/>
      <c r="BBM395" s="497"/>
      <c r="BBN395" s="497"/>
      <c r="BBO395" s="497"/>
      <c r="BBP395" s="497"/>
      <c r="BBQ395" s="497"/>
      <c r="BBR395" s="497"/>
      <c r="BBS395" s="497"/>
      <c r="BBT395" s="497"/>
      <c r="BBU395" s="497"/>
      <c r="BBV395" s="497"/>
      <c r="BBW395" s="497"/>
      <c r="BBX395" s="497"/>
      <c r="BBY395" s="497"/>
      <c r="BBZ395" s="497"/>
      <c r="BCA395" s="497"/>
      <c r="BCB395" s="497"/>
      <c r="BCC395" s="497"/>
      <c r="BCD395" s="497"/>
      <c r="BCE395" s="497"/>
      <c r="BCF395" s="497"/>
      <c r="BCG395" s="497"/>
      <c r="BCH395" s="497"/>
      <c r="BCI395" s="497"/>
      <c r="BCJ395" s="497"/>
      <c r="BCK395" s="497"/>
      <c r="BCL395" s="497"/>
      <c r="BCM395" s="497"/>
      <c r="BCN395" s="497"/>
      <c r="BCO395" s="497"/>
      <c r="BCP395" s="497"/>
      <c r="BCQ395" s="497"/>
      <c r="BCR395" s="497"/>
      <c r="BCS395" s="497"/>
      <c r="BCT395" s="497"/>
      <c r="BCU395" s="497"/>
      <c r="BCV395" s="497"/>
      <c r="BCW395" s="497"/>
      <c r="BCX395" s="497"/>
      <c r="BCY395" s="497"/>
      <c r="BCZ395" s="497"/>
      <c r="BDA395" s="497"/>
      <c r="BDB395" s="497"/>
      <c r="BDC395" s="497"/>
      <c r="BDD395" s="497"/>
      <c r="BDE395" s="497"/>
      <c r="BDF395" s="497"/>
      <c r="BDG395" s="497"/>
      <c r="BDH395" s="497"/>
      <c r="BDI395" s="497"/>
      <c r="BDJ395" s="497"/>
      <c r="BDK395" s="497"/>
      <c r="BDL395" s="497"/>
      <c r="BDM395" s="497"/>
      <c r="BDN395" s="497"/>
      <c r="BDO395" s="497"/>
      <c r="BDP395" s="497"/>
      <c r="BDQ395" s="497"/>
      <c r="BDR395" s="497"/>
      <c r="BDS395" s="497"/>
      <c r="BDT395" s="497"/>
      <c r="BDU395" s="497"/>
      <c r="BDV395" s="497"/>
      <c r="BDW395" s="497"/>
      <c r="BDX395" s="497"/>
      <c r="BDY395" s="497"/>
      <c r="BDZ395" s="497"/>
      <c r="BEA395" s="497"/>
      <c r="BEB395" s="497"/>
      <c r="BEC395" s="497"/>
      <c r="BED395" s="497"/>
      <c r="BEE395" s="497"/>
      <c r="BEF395" s="497"/>
      <c r="BEG395" s="497"/>
      <c r="BEH395" s="497"/>
      <c r="BEI395" s="497"/>
      <c r="BEJ395" s="497"/>
      <c r="BEK395" s="497"/>
      <c r="BEL395" s="497"/>
      <c r="BEM395" s="497"/>
      <c r="BEN395" s="497"/>
      <c r="BEO395" s="497"/>
      <c r="BEP395" s="497"/>
      <c r="BEQ395" s="497"/>
      <c r="BER395" s="497"/>
      <c r="BES395" s="497"/>
      <c r="BET395" s="497"/>
      <c r="BEU395" s="497"/>
      <c r="BEV395" s="497"/>
      <c r="BEW395" s="497"/>
      <c r="BEX395" s="497"/>
      <c r="BEY395" s="497"/>
      <c r="BEZ395" s="497"/>
      <c r="BFA395" s="497"/>
      <c r="BFB395" s="497"/>
      <c r="BFC395" s="497"/>
      <c r="BFD395" s="497"/>
      <c r="BFE395" s="497"/>
      <c r="BFF395" s="497"/>
      <c r="BFG395" s="497"/>
      <c r="BFH395" s="497"/>
      <c r="BFI395" s="497"/>
      <c r="BFJ395" s="497"/>
      <c r="BFK395" s="497"/>
      <c r="BFL395" s="497"/>
      <c r="BFM395" s="497"/>
      <c r="BFN395" s="497"/>
      <c r="BFO395" s="497"/>
      <c r="BFP395" s="497"/>
      <c r="BFQ395" s="497"/>
      <c r="BFR395" s="497"/>
      <c r="BFS395" s="497"/>
      <c r="BFT395" s="497"/>
      <c r="BFU395" s="497"/>
      <c r="BFV395" s="497"/>
      <c r="BFW395" s="497"/>
      <c r="BFX395" s="497"/>
      <c r="BFY395" s="497"/>
      <c r="BFZ395" s="497"/>
      <c r="BGA395" s="497"/>
      <c r="BGB395" s="497"/>
      <c r="BGC395" s="497"/>
      <c r="BGD395" s="497"/>
      <c r="BGE395" s="497"/>
      <c r="BGF395" s="497"/>
      <c r="BGG395" s="497"/>
      <c r="BGH395" s="497"/>
      <c r="BGI395" s="497"/>
      <c r="BGJ395" s="497"/>
      <c r="BGK395" s="497"/>
      <c r="BGL395" s="497"/>
      <c r="BGM395" s="497"/>
      <c r="BGN395" s="497"/>
      <c r="BGO395" s="497"/>
      <c r="BGP395" s="497"/>
      <c r="BGQ395" s="497"/>
      <c r="BGR395" s="497"/>
      <c r="BGS395" s="497"/>
      <c r="BGT395" s="497"/>
      <c r="BGU395" s="497"/>
      <c r="BGV395" s="497"/>
      <c r="BGW395" s="497"/>
      <c r="BGX395" s="497"/>
      <c r="BGY395" s="497"/>
      <c r="BGZ395" s="497"/>
      <c r="BHA395" s="497"/>
      <c r="BHB395" s="497"/>
      <c r="BHC395" s="497"/>
      <c r="BHD395" s="497"/>
      <c r="BHE395" s="497"/>
      <c r="BHF395" s="497"/>
      <c r="BHG395" s="497"/>
      <c r="BHH395" s="497"/>
      <c r="BHI395" s="497"/>
      <c r="BHJ395" s="497"/>
      <c r="BHK395" s="497"/>
      <c r="BHL395" s="497"/>
      <c r="BHM395" s="497"/>
      <c r="BHN395" s="497"/>
      <c r="BHO395" s="497"/>
      <c r="BHP395" s="497"/>
      <c r="BHQ395" s="497"/>
      <c r="BHR395" s="497"/>
      <c r="BHS395" s="497"/>
      <c r="BHT395" s="497"/>
      <c r="BHU395" s="497"/>
      <c r="BHV395" s="497"/>
      <c r="BHW395" s="497"/>
      <c r="BHX395" s="497"/>
      <c r="BHY395" s="497"/>
      <c r="BHZ395" s="497"/>
      <c r="BIA395" s="497"/>
      <c r="BIB395" s="497"/>
      <c r="BIC395" s="497"/>
      <c r="BID395" s="497"/>
      <c r="BIE395" s="497"/>
      <c r="BIF395" s="497"/>
      <c r="BIG395" s="497"/>
      <c r="BIH395" s="497"/>
      <c r="BII395" s="497"/>
      <c r="BIJ395" s="497"/>
      <c r="BIK395" s="497"/>
      <c r="BIL395" s="497"/>
      <c r="BIM395" s="497"/>
      <c r="BIN395" s="497"/>
      <c r="BIO395" s="497"/>
      <c r="BIP395" s="497"/>
      <c r="BIQ395" s="497"/>
      <c r="BIR395" s="497"/>
      <c r="BIS395" s="497"/>
      <c r="BIT395" s="497"/>
      <c r="BIU395" s="497"/>
      <c r="BIV395" s="497"/>
      <c r="BIW395" s="497"/>
      <c r="BIX395" s="497"/>
      <c r="BIY395" s="497"/>
      <c r="BIZ395" s="497"/>
      <c r="BJA395" s="497"/>
      <c r="BJB395" s="497"/>
      <c r="BJC395" s="497"/>
      <c r="BJD395" s="497"/>
      <c r="BJE395" s="497"/>
      <c r="BJF395" s="497"/>
      <c r="BJG395" s="497"/>
      <c r="BJH395" s="497"/>
      <c r="BJI395" s="497"/>
      <c r="BJJ395" s="497"/>
      <c r="BJK395" s="497"/>
      <c r="BJL395" s="497"/>
      <c r="BJM395" s="497"/>
      <c r="BJN395" s="497"/>
      <c r="BJO395" s="497"/>
      <c r="BJP395" s="497"/>
      <c r="BJQ395" s="497"/>
      <c r="BJR395" s="497"/>
      <c r="BJS395" s="497"/>
      <c r="BJT395" s="497"/>
      <c r="BJU395" s="497"/>
      <c r="BJV395" s="497"/>
      <c r="BJW395" s="497"/>
      <c r="BJX395" s="497"/>
      <c r="BJY395" s="497"/>
      <c r="BJZ395" s="497"/>
      <c r="BKA395" s="497"/>
      <c r="BKB395" s="497"/>
      <c r="BKC395" s="497"/>
      <c r="BKD395" s="497"/>
      <c r="BKE395" s="497"/>
      <c r="BKF395" s="497"/>
      <c r="BKG395" s="497"/>
      <c r="BKH395" s="497"/>
      <c r="BKI395" s="497"/>
      <c r="BKJ395" s="497"/>
      <c r="BKK395" s="497"/>
      <c r="BKL395" s="497"/>
      <c r="BKM395" s="497"/>
      <c r="BKN395" s="497"/>
      <c r="BKO395" s="497"/>
      <c r="BKP395" s="497"/>
      <c r="BKQ395" s="497"/>
      <c r="BKR395" s="497"/>
      <c r="BKS395" s="497"/>
      <c r="BKT395" s="497"/>
      <c r="BKU395" s="497"/>
      <c r="BKV395" s="497"/>
      <c r="BKW395" s="497"/>
      <c r="BKX395" s="497"/>
      <c r="BKY395" s="497"/>
      <c r="BKZ395" s="497"/>
      <c r="BLA395" s="497"/>
      <c r="BLB395" s="497"/>
      <c r="BLC395" s="497"/>
      <c r="BLD395" s="497"/>
      <c r="BLE395" s="497"/>
      <c r="BLF395" s="497"/>
      <c r="BLG395" s="497"/>
      <c r="BLH395" s="497"/>
      <c r="BLI395" s="497"/>
      <c r="BLJ395" s="497"/>
      <c r="BLK395" s="497"/>
      <c r="BLL395" s="497"/>
      <c r="BLM395" s="497"/>
      <c r="BLN395" s="497"/>
      <c r="BLO395" s="497"/>
      <c r="BLP395" s="497"/>
      <c r="BLQ395" s="497"/>
      <c r="BLR395" s="497"/>
      <c r="BLS395" s="497"/>
      <c r="BLT395" s="497"/>
      <c r="BLU395" s="497"/>
      <c r="BLV395" s="497"/>
      <c r="BLW395" s="497"/>
      <c r="BLX395" s="497"/>
      <c r="BLY395" s="497"/>
      <c r="BLZ395" s="497"/>
      <c r="BMA395" s="497"/>
      <c r="BMB395" s="497"/>
      <c r="BMC395" s="497"/>
      <c r="BMD395" s="497"/>
      <c r="BME395" s="497"/>
      <c r="BMF395" s="497"/>
      <c r="BMG395" s="497"/>
      <c r="BMH395" s="497"/>
      <c r="BMI395" s="497"/>
      <c r="BMJ395" s="497"/>
      <c r="BMK395" s="497"/>
      <c r="BML395" s="497"/>
      <c r="BMM395" s="497"/>
      <c r="BMN395" s="497"/>
      <c r="BMO395" s="497"/>
      <c r="BMP395" s="497"/>
      <c r="BMQ395" s="497"/>
      <c r="BMR395" s="497"/>
      <c r="BMS395" s="497"/>
      <c r="BMT395" s="497"/>
      <c r="BMU395" s="497"/>
      <c r="BMV395" s="497"/>
      <c r="BMW395" s="497"/>
      <c r="BMX395" s="497"/>
      <c r="BMY395" s="497"/>
      <c r="BMZ395" s="497"/>
      <c r="BNA395" s="497"/>
      <c r="BNB395" s="497"/>
      <c r="BNC395" s="497"/>
      <c r="BND395" s="497"/>
      <c r="BNE395" s="497"/>
      <c r="BNF395" s="497"/>
      <c r="BNG395" s="497"/>
      <c r="BNH395" s="497"/>
      <c r="BNI395" s="497"/>
      <c r="BNJ395" s="497"/>
      <c r="BNK395" s="497"/>
      <c r="BNL395" s="497"/>
      <c r="BNM395" s="497"/>
      <c r="BNN395" s="497"/>
      <c r="BNO395" s="497"/>
      <c r="BNP395" s="497"/>
      <c r="BNQ395" s="497"/>
      <c r="BNR395" s="497"/>
      <c r="BNS395" s="497"/>
      <c r="BNT395" s="497"/>
      <c r="BNU395" s="497"/>
      <c r="BNV395" s="497"/>
      <c r="BNW395" s="497"/>
      <c r="BNX395" s="497"/>
      <c r="BNY395" s="497"/>
      <c r="BNZ395" s="497"/>
      <c r="BOA395" s="497"/>
      <c r="BOB395" s="497"/>
      <c r="BOC395" s="497"/>
      <c r="BOD395" s="497"/>
      <c r="BOE395" s="497"/>
      <c r="BOF395" s="497"/>
      <c r="BOG395" s="497"/>
      <c r="BOH395" s="497"/>
      <c r="BOI395" s="497"/>
      <c r="BOJ395" s="497"/>
      <c r="BOK395" s="497"/>
      <c r="BOL395" s="497"/>
      <c r="BOM395" s="497"/>
      <c r="BON395" s="497"/>
      <c r="BOO395" s="497"/>
      <c r="BOP395" s="497"/>
      <c r="BOQ395" s="497"/>
      <c r="BOR395" s="497"/>
      <c r="BOS395" s="497"/>
      <c r="BOT395" s="497"/>
      <c r="BOU395" s="497"/>
      <c r="BOV395" s="497"/>
      <c r="BOW395" s="497"/>
      <c r="BOX395" s="497"/>
      <c r="BOY395" s="497"/>
      <c r="BOZ395" s="497"/>
      <c r="BPA395" s="497"/>
      <c r="BPB395" s="497"/>
      <c r="BPC395" s="497"/>
      <c r="BPD395" s="497"/>
      <c r="BPE395" s="497"/>
      <c r="BPF395" s="497"/>
      <c r="BPG395" s="497"/>
      <c r="BPH395" s="497"/>
      <c r="BPI395" s="497"/>
      <c r="BPJ395" s="497"/>
      <c r="BPK395" s="497"/>
      <c r="BPL395" s="497"/>
      <c r="BPM395" s="497"/>
      <c r="BPN395" s="497"/>
      <c r="BPO395" s="497"/>
      <c r="BPP395" s="497"/>
      <c r="BPQ395" s="497"/>
      <c r="BPR395" s="497"/>
      <c r="BPS395" s="497"/>
      <c r="BPT395" s="497"/>
      <c r="BPU395" s="497"/>
      <c r="BPV395" s="497"/>
      <c r="BPW395" s="497"/>
      <c r="BPX395" s="497"/>
      <c r="BPY395" s="497"/>
      <c r="BPZ395" s="497"/>
      <c r="BQA395" s="497"/>
      <c r="BQB395" s="497"/>
      <c r="BQC395" s="497"/>
      <c r="BQD395" s="497"/>
      <c r="BQE395" s="497"/>
      <c r="BQF395" s="497"/>
      <c r="BQG395" s="497"/>
      <c r="BQH395" s="497"/>
      <c r="BQI395" s="497"/>
      <c r="BQJ395" s="497"/>
      <c r="BQK395" s="497"/>
      <c r="BQL395" s="497"/>
      <c r="BQM395" s="497"/>
      <c r="BQN395" s="497"/>
      <c r="BQO395" s="497"/>
      <c r="BQP395" s="497"/>
      <c r="BQQ395" s="497"/>
      <c r="BQR395" s="497"/>
      <c r="BQS395" s="497"/>
      <c r="BQT395" s="497"/>
      <c r="BQU395" s="497"/>
      <c r="BQV395" s="497"/>
      <c r="BQW395" s="497"/>
      <c r="BQX395" s="497"/>
      <c r="BQY395" s="497"/>
      <c r="BQZ395" s="497"/>
      <c r="BRA395" s="497"/>
      <c r="BRB395" s="497"/>
      <c r="BRC395" s="497"/>
      <c r="BRD395" s="497"/>
      <c r="BRE395" s="497"/>
      <c r="BRF395" s="497"/>
      <c r="BRG395" s="497"/>
      <c r="BRH395" s="497"/>
      <c r="BRI395" s="497"/>
      <c r="BRJ395" s="497"/>
      <c r="BRK395" s="497"/>
      <c r="BRL395" s="497"/>
      <c r="BRM395" s="497"/>
      <c r="BRN395" s="497"/>
      <c r="BRO395" s="497"/>
      <c r="BRP395" s="497"/>
      <c r="BRQ395" s="497"/>
      <c r="BRR395" s="497"/>
      <c r="BRS395" s="497"/>
      <c r="BRT395" s="497"/>
      <c r="BRU395" s="497"/>
      <c r="BRV395" s="497"/>
      <c r="BRW395" s="497"/>
      <c r="BRX395" s="497"/>
      <c r="BRY395" s="497"/>
      <c r="BRZ395" s="497"/>
      <c r="BSA395" s="497"/>
      <c r="BSB395" s="497"/>
      <c r="BSC395" s="497"/>
      <c r="BSD395" s="497"/>
      <c r="BSE395" s="497"/>
      <c r="BSF395" s="497"/>
      <c r="BSG395" s="497"/>
      <c r="BSH395" s="497"/>
      <c r="BSI395" s="497"/>
      <c r="BSJ395" s="497"/>
      <c r="BSK395" s="497"/>
      <c r="BSL395" s="497"/>
      <c r="BSM395" s="497"/>
      <c r="BSN395" s="497"/>
      <c r="BSO395" s="497"/>
      <c r="BSP395" s="497"/>
      <c r="BSQ395" s="497"/>
      <c r="BSR395" s="497"/>
      <c r="BSS395" s="497"/>
      <c r="BST395" s="497"/>
      <c r="BSU395" s="497"/>
      <c r="BSV395" s="497"/>
      <c r="BSW395" s="497"/>
      <c r="BSX395" s="497"/>
      <c r="BSY395" s="497"/>
      <c r="BSZ395" s="497"/>
      <c r="BTA395" s="497"/>
      <c r="BTB395" s="497"/>
      <c r="BTC395" s="497"/>
      <c r="BTD395" s="497"/>
      <c r="BTE395" s="497"/>
      <c r="BTF395" s="497"/>
      <c r="BTG395" s="497"/>
      <c r="BTH395" s="497"/>
      <c r="BTI395" s="497"/>
      <c r="BTJ395" s="497"/>
      <c r="BTK395" s="497"/>
      <c r="BTL395" s="497"/>
      <c r="BTM395" s="497"/>
      <c r="BTN395" s="497"/>
      <c r="BTO395" s="497"/>
      <c r="BTP395" s="497"/>
      <c r="BTQ395" s="497"/>
      <c r="BTR395" s="497"/>
      <c r="BTS395" s="497"/>
      <c r="BTT395" s="497"/>
      <c r="BTU395" s="497"/>
      <c r="BTV395" s="497"/>
      <c r="BTW395" s="497"/>
      <c r="BTX395" s="497"/>
      <c r="BTY395" s="497"/>
      <c r="BTZ395" s="497"/>
      <c r="BUA395" s="497"/>
      <c r="BUB395" s="497"/>
      <c r="BUC395" s="497"/>
      <c r="BUD395" s="497"/>
      <c r="BUE395" s="497"/>
      <c r="BUF395" s="497"/>
      <c r="BUG395" s="497"/>
      <c r="BUH395" s="497"/>
      <c r="BUI395" s="497"/>
      <c r="BUJ395" s="497"/>
      <c r="BUK395" s="497"/>
      <c r="BUL395" s="497"/>
      <c r="BUM395" s="497"/>
      <c r="BUN395" s="497"/>
      <c r="BUO395" s="497"/>
      <c r="BUP395" s="497"/>
      <c r="BUQ395" s="497"/>
      <c r="BUR395" s="497"/>
      <c r="BUS395" s="497"/>
      <c r="BUT395" s="497"/>
      <c r="BUU395" s="497"/>
      <c r="BUV395" s="497"/>
      <c r="BUW395" s="497"/>
      <c r="BUX395" s="497"/>
      <c r="BUY395" s="497"/>
      <c r="BUZ395" s="497"/>
      <c r="BVA395" s="497"/>
      <c r="BVB395" s="497"/>
      <c r="BVC395" s="497"/>
      <c r="BVD395" s="497"/>
      <c r="BVE395" s="497"/>
      <c r="BVF395" s="497"/>
      <c r="BVG395" s="497"/>
      <c r="BVH395" s="497"/>
      <c r="BVI395" s="497"/>
      <c r="BVJ395" s="497"/>
      <c r="BVK395" s="497"/>
      <c r="BVL395" s="497"/>
      <c r="BVM395" s="497"/>
      <c r="BVN395" s="497"/>
      <c r="BVO395" s="497"/>
      <c r="BVP395" s="497"/>
      <c r="BVQ395" s="497"/>
      <c r="BVR395" s="497"/>
      <c r="BVS395" s="497"/>
      <c r="BVT395" s="497"/>
      <c r="BVU395" s="497"/>
      <c r="BVV395" s="497"/>
      <c r="BVW395" s="497"/>
      <c r="BVX395" s="497"/>
      <c r="BVY395" s="497"/>
      <c r="BVZ395" s="497"/>
      <c r="BWA395" s="497"/>
      <c r="BWB395" s="497"/>
      <c r="BWC395" s="497"/>
      <c r="BWD395" s="497"/>
      <c r="BWE395" s="497"/>
      <c r="BWF395" s="497"/>
      <c r="BWG395" s="497"/>
      <c r="BWH395" s="497"/>
      <c r="BWI395" s="497"/>
      <c r="BWJ395" s="497"/>
      <c r="BWK395" s="497"/>
      <c r="BWL395" s="497"/>
      <c r="BWM395" s="497"/>
      <c r="BWN395" s="497"/>
      <c r="BWO395" s="497"/>
      <c r="BWP395" s="497"/>
      <c r="BWQ395" s="497"/>
      <c r="BWR395" s="497"/>
      <c r="BWS395" s="497"/>
      <c r="BWT395" s="497"/>
      <c r="BWU395" s="497"/>
      <c r="BWV395" s="497"/>
      <c r="BWW395" s="497"/>
      <c r="BWX395" s="497"/>
      <c r="BWY395" s="497"/>
      <c r="BWZ395" s="497"/>
      <c r="BXA395" s="497"/>
      <c r="BXB395" s="497"/>
      <c r="BXC395" s="497"/>
      <c r="BXD395" s="497"/>
      <c r="BXE395" s="497"/>
      <c r="BXF395" s="497"/>
      <c r="BXG395" s="497"/>
      <c r="BXH395" s="497"/>
      <c r="BXI395" s="497"/>
      <c r="BXJ395" s="497"/>
      <c r="BXK395" s="497"/>
      <c r="BXL395" s="497"/>
      <c r="BXM395" s="497"/>
      <c r="BXN395" s="497"/>
      <c r="BXO395" s="497"/>
      <c r="BXP395" s="497"/>
      <c r="BXQ395" s="497"/>
      <c r="BXR395" s="497"/>
      <c r="BXS395" s="497"/>
      <c r="BXT395" s="497"/>
      <c r="BXU395" s="497"/>
      <c r="BXV395" s="497"/>
      <c r="BXW395" s="497"/>
      <c r="BXX395" s="497"/>
      <c r="BXY395" s="497"/>
      <c r="BXZ395" s="497"/>
      <c r="BYA395" s="497"/>
      <c r="BYB395" s="497"/>
      <c r="BYC395" s="497"/>
      <c r="BYD395" s="497"/>
      <c r="BYE395" s="497"/>
      <c r="BYF395" s="497"/>
      <c r="BYG395" s="497"/>
      <c r="BYH395" s="497"/>
      <c r="BYI395" s="497"/>
      <c r="BYJ395" s="497"/>
      <c r="BYK395" s="497"/>
      <c r="BYL395" s="497"/>
      <c r="BYM395" s="497"/>
      <c r="BYN395" s="497"/>
      <c r="BYO395" s="497"/>
      <c r="BYP395" s="497"/>
      <c r="BYQ395" s="497"/>
      <c r="BYR395" s="497"/>
      <c r="BYS395" s="497"/>
      <c r="BYT395" s="497"/>
      <c r="BYU395" s="497"/>
      <c r="BYV395" s="497"/>
      <c r="BYW395" s="497"/>
      <c r="BYX395" s="497"/>
      <c r="BYY395" s="497"/>
      <c r="BYZ395" s="497"/>
      <c r="BZA395" s="497"/>
      <c r="BZB395" s="497"/>
      <c r="BZC395" s="497"/>
      <c r="BZD395" s="497"/>
      <c r="BZE395" s="497"/>
      <c r="BZF395" s="497"/>
      <c r="BZG395" s="497"/>
      <c r="BZH395" s="497"/>
      <c r="BZI395" s="497"/>
      <c r="BZJ395" s="497"/>
      <c r="BZK395" s="497"/>
      <c r="BZL395" s="497"/>
      <c r="BZM395" s="497"/>
      <c r="BZN395" s="497"/>
      <c r="BZO395" s="497"/>
      <c r="BZP395" s="497"/>
      <c r="BZQ395" s="497"/>
      <c r="BZR395" s="497"/>
      <c r="BZS395" s="497"/>
      <c r="BZT395" s="497"/>
      <c r="BZU395" s="497"/>
      <c r="BZV395" s="497"/>
      <c r="BZW395" s="497"/>
      <c r="BZX395" s="497"/>
      <c r="BZY395" s="497"/>
      <c r="BZZ395" s="497"/>
      <c r="CAA395" s="497"/>
      <c r="CAB395" s="497"/>
      <c r="CAC395" s="497"/>
      <c r="CAD395" s="497"/>
      <c r="CAE395" s="497"/>
      <c r="CAF395" s="497"/>
      <c r="CAG395" s="497"/>
      <c r="CAH395" s="497"/>
      <c r="CAI395" s="497"/>
      <c r="CAJ395" s="497"/>
      <c r="CAK395" s="497"/>
      <c r="CAL395" s="497"/>
      <c r="CAM395" s="497"/>
      <c r="CAN395" s="497"/>
      <c r="CAO395" s="497"/>
      <c r="CAP395" s="497"/>
      <c r="CAQ395" s="497"/>
      <c r="CAR395" s="497"/>
      <c r="CAS395" s="497"/>
      <c r="CAT395" s="497"/>
      <c r="CAU395" s="497"/>
      <c r="CAV395" s="497"/>
      <c r="CAW395" s="497"/>
      <c r="CAX395" s="497"/>
      <c r="CAY395" s="497"/>
      <c r="CAZ395" s="497"/>
      <c r="CBA395" s="497"/>
      <c r="CBB395" s="497"/>
      <c r="CBC395" s="497"/>
      <c r="CBD395" s="497"/>
      <c r="CBE395" s="497"/>
      <c r="CBF395" s="497"/>
      <c r="CBG395" s="497"/>
      <c r="CBH395" s="497"/>
      <c r="CBI395" s="497"/>
      <c r="CBJ395" s="497"/>
      <c r="CBK395" s="497"/>
      <c r="CBL395" s="497"/>
      <c r="CBM395" s="497"/>
      <c r="CBN395" s="497"/>
      <c r="CBO395" s="497"/>
      <c r="CBP395" s="497"/>
      <c r="CBQ395" s="497"/>
      <c r="CBR395" s="497"/>
      <c r="CBS395" s="497"/>
      <c r="CBT395" s="497"/>
      <c r="CBU395" s="497"/>
      <c r="CBV395" s="497"/>
      <c r="CBW395" s="497"/>
      <c r="CBX395" s="497"/>
      <c r="CBY395" s="497"/>
      <c r="CBZ395" s="497"/>
      <c r="CCA395" s="497"/>
      <c r="CCB395" s="497"/>
      <c r="CCC395" s="497"/>
      <c r="CCD395" s="497"/>
      <c r="CCE395" s="497"/>
      <c r="CCF395" s="497"/>
      <c r="CCG395" s="497"/>
      <c r="CCH395" s="497"/>
      <c r="CCI395" s="497"/>
      <c r="CCJ395" s="497"/>
      <c r="CCK395" s="497"/>
      <c r="CCL395" s="497"/>
      <c r="CCM395" s="497"/>
      <c r="CCN395" s="497"/>
      <c r="CCO395" s="497"/>
      <c r="CCP395" s="497"/>
      <c r="CCQ395" s="497"/>
      <c r="CCR395" s="497"/>
      <c r="CCS395" s="497"/>
      <c r="CCT395" s="497"/>
      <c r="CCU395" s="497"/>
      <c r="CCV395" s="497"/>
      <c r="CCW395" s="497"/>
      <c r="CCX395" s="497"/>
      <c r="CCY395" s="497"/>
      <c r="CCZ395" s="497"/>
      <c r="CDA395" s="497"/>
      <c r="CDB395" s="497"/>
      <c r="CDC395" s="497"/>
      <c r="CDD395" s="497"/>
      <c r="CDE395" s="497"/>
      <c r="CDF395" s="497"/>
      <c r="CDG395" s="497"/>
      <c r="CDH395" s="497"/>
      <c r="CDI395" s="497"/>
      <c r="CDJ395" s="497"/>
      <c r="CDK395" s="497"/>
      <c r="CDL395" s="497"/>
      <c r="CDM395" s="497"/>
      <c r="CDN395" s="497"/>
      <c r="CDO395" s="497"/>
      <c r="CDP395" s="497"/>
      <c r="CDQ395" s="497"/>
      <c r="CDR395" s="497"/>
      <c r="CDS395" s="497"/>
      <c r="CDT395" s="497"/>
      <c r="CDU395" s="497"/>
      <c r="CDV395" s="497"/>
      <c r="CDW395" s="497"/>
      <c r="CDX395" s="497"/>
      <c r="CDY395" s="497"/>
      <c r="CDZ395" s="497"/>
      <c r="CEA395" s="497"/>
      <c r="CEB395" s="497"/>
      <c r="CEC395" s="497"/>
      <c r="CED395" s="497"/>
      <c r="CEE395" s="497"/>
      <c r="CEF395" s="497"/>
      <c r="CEG395" s="497"/>
      <c r="CEH395" s="497"/>
      <c r="CEI395" s="497"/>
      <c r="CEJ395" s="497"/>
      <c r="CEK395" s="497"/>
      <c r="CEL395" s="497"/>
      <c r="CEM395" s="497"/>
      <c r="CEN395" s="497"/>
      <c r="CEO395" s="497"/>
      <c r="CEP395" s="497"/>
      <c r="CEQ395" s="497"/>
      <c r="CER395" s="497"/>
      <c r="CES395" s="497"/>
      <c r="CET395" s="497"/>
      <c r="CEU395" s="497"/>
      <c r="CEV395" s="497"/>
      <c r="CEW395" s="497"/>
      <c r="CEX395" s="497"/>
      <c r="CEY395" s="497"/>
      <c r="CEZ395" s="497"/>
      <c r="CFA395" s="497"/>
      <c r="CFB395" s="497"/>
      <c r="CFC395" s="497"/>
      <c r="CFD395" s="497"/>
      <c r="CFE395" s="497"/>
      <c r="CFF395" s="497"/>
      <c r="CFG395" s="497"/>
      <c r="CFH395" s="497"/>
      <c r="CFI395" s="497"/>
      <c r="CFJ395" s="497"/>
      <c r="CFK395" s="497"/>
      <c r="CFL395" s="497"/>
      <c r="CFM395" s="497"/>
      <c r="CFN395" s="497"/>
      <c r="CFO395" s="497"/>
      <c r="CFP395" s="497"/>
      <c r="CFQ395" s="497"/>
      <c r="CFR395" s="497"/>
      <c r="CFS395" s="497"/>
      <c r="CFT395" s="497"/>
      <c r="CFU395" s="497"/>
      <c r="CFV395" s="497"/>
      <c r="CFW395" s="497"/>
      <c r="CFX395" s="497"/>
      <c r="CFY395" s="497"/>
      <c r="CFZ395" s="497"/>
      <c r="CGA395" s="497"/>
      <c r="CGB395" s="497"/>
      <c r="CGC395" s="497"/>
      <c r="CGD395" s="497"/>
      <c r="CGE395" s="497"/>
      <c r="CGF395" s="497"/>
      <c r="CGG395" s="497"/>
      <c r="CGH395" s="497"/>
      <c r="CGI395" s="497"/>
      <c r="CGJ395" s="497"/>
      <c r="CGK395" s="497"/>
      <c r="CGL395" s="497"/>
      <c r="CGM395" s="497"/>
      <c r="CGN395" s="497"/>
      <c r="CGO395" s="497"/>
      <c r="CGP395" s="497"/>
      <c r="CGQ395" s="497"/>
      <c r="CGR395" s="497"/>
      <c r="CGS395" s="497"/>
      <c r="CGT395" s="497"/>
      <c r="CGU395" s="497"/>
      <c r="CGV395" s="497"/>
      <c r="CGW395" s="497"/>
      <c r="CGX395" s="497"/>
      <c r="CGY395" s="497"/>
      <c r="CGZ395" s="497"/>
      <c r="CHA395" s="497"/>
      <c r="CHB395" s="497"/>
      <c r="CHC395" s="497"/>
      <c r="CHD395" s="497"/>
      <c r="CHE395" s="497"/>
      <c r="CHF395" s="497"/>
      <c r="CHG395" s="497"/>
      <c r="CHH395" s="497"/>
      <c r="CHI395" s="497"/>
      <c r="CHJ395" s="497"/>
      <c r="CHK395" s="497"/>
      <c r="CHL395" s="497"/>
      <c r="CHM395" s="497"/>
      <c r="CHN395" s="497"/>
      <c r="CHO395" s="497"/>
      <c r="CHP395" s="497"/>
      <c r="CHQ395" s="497"/>
      <c r="CHR395" s="497"/>
      <c r="CHS395" s="497"/>
      <c r="CHT395" s="497"/>
      <c r="CHU395" s="497"/>
      <c r="CHV395" s="497"/>
      <c r="CHW395" s="497"/>
      <c r="CHX395" s="497"/>
      <c r="CHY395" s="497"/>
      <c r="CHZ395" s="497"/>
      <c r="CIA395" s="497"/>
      <c r="CIB395" s="497"/>
      <c r="CIC395" s="497"/>
      <c r="CID395" s="497"/>
      <c r="CIE395" s="497"/>
      <c r="CIF395" s="497"/>
      <c r="CIG395" s="497"/>
      <c r="CIH395" s="497"/>
      <c r="CII395" s="497"/>
      <c r="CIJ395" s="497"/>
      <c r="CIK395" s="497"/>
      <c r="CIL395" s="497"/>
      <c r="CIM395" s="497"/>
      <c r="CIN395" s="497"/>
      <c r="CIO395" s="497"/>
      <c r="CIP395" s="497"/>
      <c r="CIQ395" s="497"/>
      <c r="CIR395" s="497"/>
      <c r="CIS395" s="497"/>
      <c r="CIT395" s="497"/>
      <c r="CIU395" s="497"/>
      <c r="CIV395" s="497"/>
      <c r="CIW395" s="497"/>
      <c r="CIX395" s="497"/>
      <c r="CIY395" s="497"/>
      <c r="CIZ395" s="497"/>
      <c r="CJA395" s="497"/>
      <c r="CJB395" s="497"/>
      <c r="CJC395" s="497"/>
      <c r="CJD395" s="497"/>
      <c r="CJE395" s="497"/>
      <c r="CJF395" s="497"/>
      <c r="CJG395" s="497"/>
      <c r="CJH395" s="497"/>
      <c r="CJI395" s="497"/>
      <c r="CJJ395" s="497"/>
      <c r="CJK395" s="497"/>
      <c r="CJL395" s="497"/>
      <c r="CJM395" s="497"/>
      <c r="CJN395" s="497"/>
      <c r="CJO395" s="497"/>
      <c r="CJP395" s="497"/>
      <c r="CJQ395" s="497"/>
      <c r="CJR395" s="497"/>
      <c r="CJS395" s="497"/>
      <c r="CJT395" s="497"/>
      <c r="CJU395" s="497"/>
      <c r="CJV395" s="497"/>
      <c r="CJW395" s="497"/>
      <c r="CJX395" s="497"/>
      <c r="CJY395" s="497"/>
      <c r="CJZ395" s="497"/>
      <c r="CKA395" s="497"/>
      <c r="CKB395" s="497"/>
      <c r="CKC395" s="497"/>
      <c r="CKD395" s="497"/>
      <c r="CKE395" s="497"/>
      <c r="CKF395" s="497"/>
      <c r="CKG395" s="497"/>
      <c r="CKH395" s="497"/>
      <c r="CKI395" s="497"/>
      <c r="CKJ395" s="497"/>
      <c r="CKK395" s="497"/>
      <c r="CKL395" s="497"/>
      <c r="CKM395" s="497"/>
      <c r="CKN395" s="497"/>
      <c r="CKO395" s="497"/>
      <c r="CKP395" s="497"/>
      <c r="CKQ395" s="497"/>
      <c r="CKR395" s="497"/>
      <c r="CKS395" s="497"/>
      <c r="CKT395" s="497"/>
      <c r="CKU395" s="497"/>
      <c r="CKV395" s="497"/>
      <c r="CKW395" s="497"/>
      <c r="CKX395" s="497"/>
      <c r="CKY395" s="497"/>
      <c r="CKZ395" s="497"/>
      <c r="CLA395" s="497"/>
      <c r="CLB395" s="497"/>
      <c r="CLC395" s="497"/>
      <c r="CLD395" s="497"/>
      <c r="CLE395" s="497"/>
      <c r="CLF395" s="497"/>
      <c r="CLG395" s="497"/>
      <c r="CLH395" s="497"/>
      <c r="CLI395" s="497"/>
      <c r="CLJ395" s="497"/>
      <c r="CLK395" s="497"/>
      <c r="CLL395" s="497"/>
      <c r="CLM395" s="497"/>
      <c r="CLN395" s="497"/>
      <c r="CLO395" s="497"/>
      <c r="CLP395" s="497"/>
      <c r="CLQ395" s="497"/>
      <c r="CLR395" s="497"/>
      <c r="CLS395" s="497"/>
      <c r="CLT395" s="497"/>
      <c r="CLU395" s="497"/>
      <c r="CLV395" s="497"/>
      <c r="CLW395" s="497"/>
      <c r="CLX395" s="497"/>
      <c r="CLY395" s="497"/>
      <c r="CLZ395" s="497"/>
      <c r="CMA395" s="497"/>
      <c r="CMB395" s="497"/>
      <c r="CMC395" s="497"/>
      <c r="CMD395" s="497"/>
      <c r="CME395" s="497"/>
      <c r="CMF395" s="497"/>
      <c r="CMG395" s="497"/>
      <c r="CMH395" s="497"/>
      <c r="CMI395" s="497"/>
      <c r="CMJ395" s="497"/>
      <c r="CMK395" s="497"/>
      <c r="CML395" s="497"/>
      <c r="CMM395" s="497"/>
      <c r="CMN395" s="497"/>
      <c r="CMO395" s="497"/>
      <c r="CMP395" s="497"/>
      <c r="CMQ395" s="497"/>
      <c r="CMR395" s="497"/>
      <c r="CMS395" s="497"/>
      <c r="CMT395" s="497"/>
      <c r="CMU395" s="497"/>
      <c r="CMV395" s="497"/>
      <c r="CMW395" s="497"/>
      <c r="CMX395" s="497"/>
      <c r="CMY395" s="497"/>
      <c r="CMZ395" s="497"/>
      <c r="CNA395" s="497"/>
      <c r="CNB395" s="497"/>
      <c r="CNC395" s="497"/>
      <c r="CND395" s="497"/>
      <c r="CNE395" s="497"/>
      <c r="CNF395" s="497"/>
      <c r="CNG395" s="497"/>
      <c r="CNH395" s="497"/>
      <c r="CNI395" s="497"/>
      <c r="CNJ395" s="497"/>
      <c r="CNK395" s="497"/>
      <c r="CNL395" s="497"/>
      <c r="CNM395" s="497"/>
      <c r="CNN395" s="497"/>
      <c r="CNO395" s="497"/>
      <c r="CNP395" s="497"/>
      <c r="CNQ395" s="497"/>
      <c r="CNR395" s="497"/>
      <c r="CNS395" s="497"/>
      <c r="CNT395" s="497"/>
      <c r="CNU395" s="497"/>
      <c r="CNV395" s="497"/>
      <c r="CNW395" s="497"/>
      <c r="CNX395" s="497"/>
      <c r="CNY395" s="497"/>
      <c r="CNZ395" s="497"/>
      <c r="COA395" s="497"/>
      <c r="COB395" s="497"/>
      <c r="COC395" s="497"/>
      <c r="COD395" s="497"/>
      <c r="COE395" s="497"/>
      <c r="COF395" s="497"/>
      <c r="COG395" s="497"/>
      <c r="COH395" s="497"/>
      <c r="COI395" s="497"/>
      <c r="COJ395" s="497"/>
      <c r="COK395" s="497"/>
      <c r="COL395" s="497"/>
      <c r="COM395" s="497"/>
      <c r="CON395" s="497"/>
      <c r="COO395" s="497"/>
      <c r="COP395" s="497"/>
      <c r="COQ395" s="497"/>
      <c r="COR395" s="497"/>
      <c r="COS395" s="497"/>
      <c r="COT395" s="497"/>
      <c r="COU395" s="497"/>
      <c r="COV395" s="497"/>
      <c r="COW395" s="497"/>
      <c r="COX395" s="497"/>
      <c r="COY395" s="497"/>
      <c r="COZ395" s="497"/>
      <c r="CPA395" s="497"/>
      <c r="CPB395" s="497"/>
      <c r="CPC395" s="497"/>
      <c r="CPD395" s="497"/>
      <c r="CPE395" s="497"/>
      <c r="CPF395" s="497"/>
      <c r="CPG395" s="497"/>
      <c r="CPH395" s="497"/>
      <c r="CPI395" s="497"/>
      <c r="CPJ395" s="497"/>
      <c r="CPK395" s="497"/>
      <c r="CPL395" s="497"/>
      <c r="CPM395" s="497"/>
      <c r="CPN395" s="497"/>
      <c r="CPO395" s="497"/>
      <c r="CPP395" s="497"/>
      <c r="CPQ395" s="497"/>
      <c r="CPR395" s="497"/>
      <c r="CPS395" s="497"/>
      <c r="CPT395" s="497"/>
      <c r="CPU395" s="497"/>
      <c r="CPV395" s="497"/>
      <c r="CPW395" s="497"/>
      <c r="CPX395" s="497"/>
      <c r="CPY395" s="497"/>
      <c r="CPZ395" s="497"/>
      <c r="CQA395" s="497"/>
      <c r="CQB395" s="497"/>
      <c r="CQC395" s="497"/>
      <c r="CQD395" s="497"/>
      <c r="CQE395" s="497"/>
      <c r="CQF395" s="497"/>
      <c r="CQG395" s="497"/>
      <c r="CQH395" s="497"/>
      <c r="CQI395" s="497"/>
      <c r="CQJ395" s="497"/>
      <c r="CQK395" s="497"/>
      <c r="CQL395" s="497"/>
      <c r="CQM395" s="497"/>
      <c r="CQN395" s="497"/>
      <c r="CQO395" s="497"/>
      <c r="CQP395" s="497"/>
      <c r="CQQ395" s="497"/>
      <c r="CQR395" s="497"/>
      <c r="CQS395" s="497"/>
      <c r="CQT395" s="497"/>
      <c r="CQU395" s="497"/>
      <c r="CQV395" s="497"/>
      <c r="CQW395" s="497"/>
      <c r="CQX395" s="497"/>
      <c r="CQY395" s="497"/>
      <c r="CQZ395" s="497"/>
      <c r="CRA395" s="497"/>
      <c r="CRB395" s="497"/>
      <c r="CRC395" s="497"/>
      <c r="CRD395" s="497"/>
      <c r="CRE395" s="497"/>
      <c r="CRF395" s="497"/>
      <c r="CRG395" s="497"/>
      <c r="CRH395" s="497"/>
      <c r="CRI395" s="497"/>
      <c r="CRJ395" s="497"/>
      <c r="CRK395" s="497"/>
      <c r="CRL395" s="497"/>
      <c r="CRM395" s="497"/>
      <c r="CRN395" s="497"/>
      <c r="CRO395" s="497"/>
      <c r="CRP395" s="497"/>
      <c r="CRQ395" s="497"/>
      <c r="CRR395" s="497"/>
      <c r="CRS395" s="497"/>
      <c r="CRT395" s="497"/>
      <c r="CRU395" s="497"/>
      <c r="CRV395" s="497"/>
      <c r="CRW395" s="497"/>
      <c r="CRX395" s="497"/>
      <c r="CRY395" s="497"/>
      <c r="CRZ395" s="497"/>
      <c r="CSA395" s="497"/>
      <c r="CSB395" s="497"/>
      <c r="CSC395" s="497"/>
      <c r="CSD395" s="497"/>
      <c r="CSE395" s="497"/>
      <c r="CSF395" s="497"/>
      <c r="CSG395" s="497"/>
      <c r="CSH395" s="497"/>
      <c r="CSI395" s="497"/>
      <c r="CSJ395" s="497"/>
      <c r="CSK395" s="497"/>
      <c r="CSL395" s="497"/>
      <c r="CSM395" s="497"/>
      <c r="CSN395" s="497"/>
      <c r="CSO395" s="497"/>
      <c r="CSP395" s="497"/>
      <c r="CSQ395" s="497"/>
      <c r="CSR395" s="497"/>
      <c r="CSS395" s="497"/>
      <c r="CST395" s="497"/>
      <c r="CSU395" s="497"/>
      <c r="CSV395" s="497"/>
      <c r="CSW395" s="497"/>
      <c r="CSX395" s="497"/>
      <c r="CSY395" s="497"/>
      <c r="CSZ395" s="497"/>
      <c r="CTA395" s="497"/>
      <c r="CTB395" s="497"/>
      <c r="CTC395" s="497"/>
      <c r="CTD395" s="497"/>
      <c r="CTE395" s="497"/>
      <c r="CTF395" s="497"/>
      <c r="CTG395" s="497"/>
      <c r="CTH395" s="497"/>
      <c r="CTI395" s="497"/>
      <c r="CTJ395" s="497"/>
      <c r="CTK395" s="497"/>
      <c r="CTL395" s="497"/>
      <c r="CTM395" s="497"/>
      <c r="CTN395" s="497"/>
      <c r="CTO395" s="497"/>
      <c r="CTP395" s="497"/>
      <c r="CTQ395" s="497"/>
      <c r="CTR395" s="497"/>
      <c r="CTS395" s="497"/>
      <c r="CTT395" s="497"/>
      <c r="CTU395" s="497"/>
      <c r="CTV395" s="497"/>
      <c r="CTW395" s="497"/>
      <c r="CTX395" s="497"/>
      <c r="CTY395" s="497"/>
      <c r="CTZ395" s="497"/>
      <c r="CUA395" s="497"/>
      <c r="CUB395" s="497"/>
      <c r="CUC395" s="497"/>
      <c r="CUD395" s="497"/>
      <c r="CUE395" s="497"/>
      <c r="CUF395" s="497"/>
      <c r="CUG395" s="497"/>
      <c r="CUH395" s="497"/>
      <c r="CUI395" s="497"/>
      <c r="CUJ395" s="497"/>
      <c r="CUK395" s="497"/>
      <c r="CUL395" s="497"/>
      <c r="CUM395" s="497"/>
      <c r="CUN395" s="497"/>
      <c r="CUO395" s="497"/>
      <c r="CUP395" s="497"/>
      <c r="CUQ395" s="497"/>
      <c r="CUR395" s="497"/>
      <c r="CUS395" s="497"/>
      <c r="CUT395" s="497"/>
      <c r="CUU395" s="497"/>
      <c r="CUV395" s="497"/>
      <c r="CUW395" s="497"/>
      <c r="CUX395" s="497"/>
      <c r="CUY395" s="497"/>
      <c r="CUZ395" s="497"/>
      <c r="CVA395" s="497"/>
      <c r="CVB395" s="497"/>
      <c r="CVC395" s="497"/>
      <c r="CVD395" s="497"/>
      <c r="CVE395" s="497"/>
      <c r="CVF395" s="497"/>
      <c r="CVG395" s="497"/>
      <c r="CVH395" s="497"/>
      <c r="CVI395" s="497"/>
      <c r="CVJ395" s="497"/>
      <c r="CVK395" s="497"/>
      <c r="CVL395" s="497"/>
      <c r="CVM395" s="497"/>
      <c r="CVN395" s="497"/>
      <c r="CVO395" s="497"/>
      <c r="CVP395" s="497"/>
      <c r="CVQ395" s="497"/>
      <c r="CVR395" s="497"/>
      <c r="CVS395" s="497"/>
      <c r="CVT395" s="497"/>
      <c r="CVU395" s="497"/>
      <c r="CVV395" s="497"/>
      <c r="CVW395" s="497"/>
      <c r="CVX395" s="497"/>
      <c r="CVY395" s="497"/>
      <c r="CVZ395" s="497"/>
      <c r="CWA395" s="497"/>
      <c r="CWB395" s="497"/>
      <c r="CWC395" s="497"/>
      <c r="CWD395" s="497"/>
      <c r="CWE395" s="497"/>
      <c r="CWF395" s="497"/>
      <c r="CWG395" s="497"/>
      <c r="CWH395" s="497"/>
      <c r="CWI395" s="497"/>
      <c r="CWJ395" s="497"/>
      <c r="CWK395" s="497"/>
      <c r="CWL395" s="497"/>
      <c r="CWM395" s="497"/>
      <c r="CWN395" s="497"/>
      <c r="CWO395" s="497"/>
      <c r="CWP395" s="497"/>
      <c r="CWQ395" s="497"/>
      <c r="CWR395" s="497"/>
      <c r="CWS395" s="497"/>
      <c r="CWT395" s="497"/>
      <c r="CWU395" s="497"/>
      <c r="CWV395" s="497"/>
      <c r="CWW395" s="497"/>
      <c r="CWX395" s="497"/>
      <c r="CWY395" s="497"/>
      <c r="CWZ395" s="497"/>
      <c r="CXA395" s="497"/>
      <c r="CXB395" s="497"/>
      <c r="CXC395" s="497"/>
      <c r="CXD395" s="497"/>
      <c r="CXE395" s="497"/>
      <c r="CXF395" s="497"/>
      <c r="CXG395" s="497"/>
      <c r="CXH395" s="497"/>
      <c r="CXI395" s="497"/>
      <c r="CXJ395" s="497"/>
      <c r="CXK395" s="497"/>
      <c r="CXL395" s="497"/>
      <c r="CXM395" s="497"/>
      <c r="CXN395" s="497"/>
      <c r="CXO395" s="497"/>
      <c r="CXP395" s="497"/>
      <c r="CXQ395" s="497"/>
      <c r="CXR395" s="497"/>
      <c r="CXS395" s="497"/>
      <c r="CXT395" s="497"/>
      <c r="CXU395" s="497"/>
      <c r="CXV395" s="497"/>
      <c r="CXW395" s="497"/>
      <c r="CXX395" s="497"/>
      <c r="CXY395" s="497"/>
      <c r="CXZ395" s="497"/>
      <c r="CYA395" s="497"/>
      <c r="CYB395" s="497"/>
      <c r="CYC395" s="497"/>
      <c r="CYD395" s="497"/>
      <c r="CYE395" s="497"/>
      <c r="CYF395" s="497"/>
      <c r="CYG395" s="497"/>
      <c r="CYH395" s="497"/>
      <c r="CYI395" s="497"/>
      <c r="CYJ395" s="497"/>
      <c r="CYK395" s="497"/>
      <c r="CYL395" s="497"/>
      <c r="CYM395" s="497"/>
      <c r="CYN395" s="497"/>
      <c r="CYO395" s="497"/>
      <c r="CYP395" s="497"/>
      <c r="CYQ395" s="497"/>
      <c r="CYR395" s="497"/>
      <c r="CYS395" s="497"/>
      <c r="CYT395" s="497"/>
      <c r="CYU395" s="497"/>
      <c r="CYV395" s="497"/>
      <c r="CYW395" s="497"/>
      <c r="CYX395" s="497"/>
      <c r="CYY395" s="497"/>
      <c r="CYZ395" s="497"/>
      <c r="CZA395" s="497"/>
      <c r="CZB395" s="497"/>
      <c r="CZC395" s="497"/>
      <c r="CZD395" s="497"/>
      <c r="CZE395" s="497"/>
      <c r="CZF395" s="497"/>
      <c r="CZG395" s="497"/>
      <c r="CZH395" s="497"/>
      <c r="CZI395" s="497"/>
      <c r="CZJ395" s="497"/>
      <c r="CZK395" s="497"/>
      <c r="CZL395" s="497"/>
      <c r="CZM395" s="497"/>
      <c r="CZN395" s="497"/>
      <c r="CZO395" s="497"/>
      <c r="CZP395" s="497"/>
      <c r="CZQ395" s="497"/>
      <c r="CZR395" s="497"/>
      <c r="CZS395" s="497"/>
      <c r="CZT395" s="497"/>
      <c r="CZU395" s="497"/>
      <c r="CZV395" s="497"/>
      <c r="CZW395" s="497"/>
      <c r="CZX395" s="497"/>
      <c r="CZY395" s="497"/>
      <c r="CZZ395" s="497"/>
      <c r="DAA395" s="497"/>
      <c r="DAB395" s="497"/>
      <c r="DAC395" s="497"/>
      <c r="DAD395" s="497"/>
      <c r="DAE395" s="497"/>
      <c r="DAF395" s="497"/>
      <c r="DAG395" s="497"/>
      <c r="DAH395" s="497"/>
      <c r="DAI395" s="497"/>
      <c r="DAJ395" s="497"/>
      <c r="DAK395" s="497"/>
      <c r="DAL395" s="497"/>
      <c r="DAM395" s="497"/>
      <c r="DAN395" s="497"/>
      <c r="DAO395" s="497"/>
      <c r="DAP395" s="497"/>
      <c r="DAQ395" s="497"/>
      <c r="DAR395" s="497"/>
      <c r="DAS395" s="497"/>
      <c r="DAT395" s="497"/>
      <c r="DAU395" s="497"/>
      <c r="DAV395" s="497"/>
      <c r="DAW395" s="497"/>
      <c r="DAX395" s="497"/>
      <c r="DAY395" s="497"/>
      <c r="DAZ395" s="497"/>
      <c r="DBA395" s="497"/>
      <c r="DBB395" s="497"/>
      <c r="DBC395" s="497"/>
      <c r="DBD395" s="497"/>
      <c r="DBE395" s="497"/>
      <c r="DBF395" s="497"/>
      <c r="DBG395" s="497"/>
      <c r="DBH395" s="497"/>
      <c r="DBI395" s="497"/>
      <c r="DBJ395" s="497"/>
      <c r="DBK395" s="497"/>
      <c r="DBL395" s="497"/>
      <c r="DBM395" s="497"/>
      <c r="DBN395" s="497"/>
      <c r="DBO395" s="497"/>
      <c r="DBP395" s="497"/>
      <c r="DBQ395" s="497"/>
      <c r="DBR395" s="497"/>
      <c r="DBS395" s="497"/>
      <c r="DBT395" s="497"/>
      <c r="DBU395" s="497"/>
      <c r="DBV395" s="497"/>
      <c r="DBW395" s="497"/>
      <c r="DBX395" s="497"/>
      <c r="DBY395" s="497"/>
      <c r="DBZ395" s="497"/>
      <c r="DCA395" s="497"/>
      <c r="DCB395" s="497"/>
      <c r="DCC395" s="497"/>
      <c r="DCD395" s="497"/>
      <c r="DCE395" s="497"/>
      <c r="DCF395" s="497"/>
      <c r="DCG395" s="497"/>
      <c r="DCH395" s="497"/>
      <c r="DCI395" s="497"/>
      <c r="DCJ395" s="497"/>
      <c r="DCK395" s="497"/>
      <c r="DCL395" s="497"/>
      <c r="DCM395" s="497"/>
      <c r="DCN395" s="497"/>
      <c r="DCO395" s="497"/>
      <c r="DCP395" s="497"/>
      <c r="DCQ395" s="497"/>
      <c r="DCR395" s="497"/>
      <c r="DCS395" s="497"/>
      <c r="DCT395" s="497"/>
      <c r="DCU395" s="497"/>
      <c r="DCV395" s="497"/>
      <c r="DCW395" s="497"/>
      <c r="DCX395" s="497"/>
      <c r="DCY395" s="497"/>
      <c r="DCZ395" s="497"/>
      <c r="DDA395" s="497"/>
      <c r="DDB395" s="497"/>
      <c r="DDC395" s="497"/>
      <c r="DDD395" s="497"/>
      <c r="DDE395" s="497"/>
      <c r="DDF395" s="497"/>
      <c r="DDG395" s="497"/>
      <c r="DDH395" s="497"/>
      <c r="DDI395" s="497"/>
      <c r="DDJ395" s="497"/>
      <c r="DDK395" s="497"/>
      <c r="DDL395" s="497"/>
      <c r="DDM395" s="497"/>
      <c r="DDN395" s="497"/>
      <c r="DDO395" s="497"/>
      <c r="DDP395" s="497"/>
      <c r="DDQ395" s="497"/>
      <c r="DDR395" s="497"/>
      <c r="DDS395" s="497"/>
      <c r="DDT395" s="497"/>
      <c r="DDU395" s="497"/>
      <c r="DDV395" s="497"/>
      <c r="DDW395" s="497"/>
      <c r="DDX395" s="497"/>
      <c r="DDY395" s="497"/>
      <c r="DDZ395" s="497"/>
      <c r="DEA395" s="497"/>
      <c r="DEB395" s="497"/>
      <c r="DEC395" s="497"/>
      <c r="DED395" s="497"/>
      <c r="DEE395" s="497"/>
      <c r="DEF395" s="497"/>
      <c r="DEG395" s="497"/>
      <c r="DEH395" s="497"/>
      <c r="DEI395" s="497"/>
      <c r="DEJ395" s="497"/>
      <c r="DEK395" s="497"/>
      <c r="DEL395" s="497"/>
      <c r="DEM395" s="497"/>
      <c r="DEN395" s="497"/>
      <c r="DEO395" s="497"/>
      <c r="DEP395" s="497"/>
      <c r="DEQ395" s="497"/>
      <c r="DER395" s="497"/>
      <c r="DES395" s="497"/>
      <c r="DET395" s="497"/>
      <c r="DEU395" s="497"/>
      <c r="DEV395" s="497"/>
      <c r="DEW395" s="497"/>
      <c r="DEX395" s="497"/>
      <c r="DEY395" s="497"/>
      <c r="DEZ395" s="497"/>
      <c r="DFA395" s="497"/>
      <c r="DFB395" s="497"/>
      <c r="DFC395" s="497"/>
      <c r="DFD395" s="497"/>
      <c r="DFE395" s="497"/>
      <c r="DFF395" s="497"/>
      <c r="DFG395" s="497"/>
      <c r="DFH395" s="497"/>
      <c r="DFI395" s="497"/>
      <c r="DFJ395" s="497"/>
      <c r="DFK395" s="497"/>
      <c r="DFL395" s="497"/>
      <c r="DFM395" s="497"/>
      <c r="DFN395" s="497"/>
      <c r="DFO395" s="497"/>
      <c r="DFP395" s="497"/>
      <c r="DFQ395" s="497"/>
      <c r="DFR395" s="497"/>
      <c r="DFS395" s="497"/>
      <c r="DFT395" s="497"/>
      <c r="DFU395" s="497"/>
      <c r="DFV395" s="497"/>
      <c r="DFW395" s="497"/>
      <c r="DFX395" s="497"/>
      <c r="DFY395" s="497"/>
      <c r="DFZ395" s="497"/>
      <c r="DGA395" s="497"/>
      <c r="DGB395" s="497"/>
      <c r="DGC395" s="497"/>
      <c r="DGD395" s="497"/>
      <c r="DGE395" s="497"/>
      <c r="DGF395" s="497"/>
      <c r="DGG395" s="497"/>
      <c r="DGH395" s="497"/>
      <c r="DGI395" s="497"/>
      <c r="DGJ395" s="497"/>
      <c r="DGK395" s="497"/>
      <c r="DGL395" s="497"/>
      <c r="DGM395" s="497"/>
      <c r="DGN395" s="497"/>
      <c r="DGO395" s="497"/>
      <c r="DGP395" s="497"/>
      <c r="DGQ395" s="497"/>
      <c r="DGR395" s="497"/>
      <c r="DGS395" s="497"/>
      <c r="DGT395" s="497"/>
      <c r="DGU395" s="497"/>
      <c r="DGV395" s="497"/>
      <c r="DGW395" s="497"/>
      <c r="DGX395" s="497"/>
      <c r="DGY395" s="497"/>
      <c r="DGZ395" s="497"/>
      <c r="DHA395" s="497"/>
      <c r="DHB395" s="497"/>
      <c r="DHC395" s="497"/>
      <c r="DHD395" s="497"/>
      <c r="DHE395" s="497"/>
      <c r="DHF395" s="497"/>
      <c r="DHG395" s="497"/>
      <c r="DHH395" s="497"/>
      <c r="DHI395" s="497"/>
      <c r="DHJ395" s="497"/>
      <c r="DHK395" s="497"/>
      <c r="DHL395" s="497"/>
      <c r="DHM395" s="497"/>
      <c r="DHN395" s="497"/>
      <c r="DHO395" s="497"/>
      <c r="DHP395" s="497"/>
      <c r="DHQ395" s="497"/>
      <c r="DHR395" s="497"/>
      <c r="DHS395" s="497"/>
      <c r="DHT395" s="497"/>
      <c r="DHU395" s="497"/>
      <c r="DHV395" s="497"/>
      <c r="DHW395" s="497"/>
      <c r="DHX395" s="497"/>
      <c r="DHY395" s="497"/>
      <c r="DHZ395" s="497"/>
      <c r="DIA395" s="497"/>
      <c r="DIB395" s="497"/>
      <c r="DIC395" s="497"/>
      <c r="DID395" s="497"/>
      <c r="DIE395" s="497"/>
      <c r="DIF395" s="497"/>
      <c r="DIG395" s="497"/>
      <c r="DIH395" s="497"/>
      <c r="DII395" s="497"/>
      <c r="DIJ395" s="497"/>
      <c r="DIK395" s="497"/>
      <c r="DIL395" s="497"/>
      <c r="DIM395" s="497"/>
      <c r="DIN395" s="497"/>
      <c r="DIO395" s="497"/>
      <c r="DIP395" s="497"/>
      <c r="DIQ395" s="497"/>
      <c r="DIR395" s="497"/>
      <c r="DIS395" s="497"/>
      <c r="DIT395" s="497"/>
      <c r="DIU395" s="497"/>
      <c r="DIV395" s="497"/>
      <c r="DIW395" s="497"/>
      <c r="DIX395" s="497"/>
      <c r="DIY395" s="497"/>
      <c r="DIZ395" s="497"/>
      <c r="DJA395" s="497"/>
      <c r="DJB395" s="497"/>
      <c r="DJC395" s="497"/>
      <c r="DJD395" s="497"/>
      <c r="DJE395" s="497"/>
      <c r="DJF395" s="497"/>
      <c r="DJG395" s="497"/>
      <c r="DJH395" s="497"/>
      <c r="DJI395" s="497"/>
      <c r="DJJ395" s="497"/>
      <c r="DJK395" s="497"/>
      <c r="DJL395" s="497"/>
      <c r="DJM395" s="497"/>
      <c r="DJN395" s="497"/>
      <c r="DJO395" s="497"/>
      <c r="DJP395" s="497"/>
      <c r="DJQ395" s="497"/>
      <c r="DJR395" s="497"/>
      <c r="DJS395" s="497"/>
      <c r="DJT395" s="497"/>
      <c r="DJU395" s="497"/>
      <c r="DJV395" s="497"/>
      <c r="DJW395" s="497"/>
      <c r="DJX395" s="497"/>
      <c r="DJY395" s="497"/>
      <c r="DJZ395" s="497"/>
      <c r="DKA395" s="497"/>
      <c r="DKB395" s="497"/>
      <c r="DKC395" s="497"/>
      <c r="DKD395" s="497"/>
      <c r="DKE395" s="497"/>
      <c r="DKF395" s="497"/>
      <c r="DKG395" s="497"/>
      <c r="DKH395" s="497"/>
      <c r="DKI395" s="497"/>
      <c r="DKJ395" s="497"/>
      <c r="DKK395" s="497"/>
      <c r="DKL395" s="497"/>
      <c r="DKM395" s="497"/>
      <c r="DKN395" s="497"/>
      <c r="DKO395" s="497"/>
      <c r="DKP395" s="497"/>
      <c r="DKQ395" s="497"/>
      <c r="DKR395" s="497"/>
      <c r="DKS395" s="497"/>
      <c r="DKT395" s="497"/>
      <c r="DKU395" s="497"/>
      <c r="DKV395" s="497"/>
      <c r="DKW395" s="497"/>
      <c r="DKX395" s="497"/>
      <c r="DKY395" s="497"/>
      <c r="DKZ395" s="497"/>
      <c r="DLA395" s="497"/>
      <c r="DLB395" s="497"/>
      <c r="DLC395" s="497"/>
      <c r="DLD395" s="497"/>
      <c r="DLE395" s="497"/>
      <c r="DLF395" s="497"/>
      <c r="DLG395" s="497"/>
      <c r="DLH395" s="497"/>
      <c r="DLI395" s="497"/>
      <c r="DLJ395" s="497"/>
      <c r="DLK395" s="497"/>
      <c r="DLL395" s="497"/>
      <c r="DLM395" s="497"/>
      <c r="DLN395" s="497"/>
      <c r="DLO395" s="497"/>
      <c r="DLP395" s="497"/>
      <c r="DLQ395" s="497"/>
      <c r="DLR395" s="497"/>
      <c r="DLS395" s="497"/>
      <c r="DLT395" s="497"/>
      <c r="DLU395" s="497"/>
      <c r="DLV395" s="497"/>
      <c r="DLW395" s="497"/>
      <c r="DLX395" s="497"/>
      <c r="DLY395" s="497"/>
      <c r="DLZ395" s="497"/>
      <c r="DMA395" s="497"/>
      <c r="DMB395" s="497"/>
      <c r="DMC395" s="497"/>
      <c r="DMD395" s="497"/>
      <c r="DME395" s="497"/>
      <c r="DMF395" s="497"/>
      <c r="DMG395" s="497"/>
      <c r="DMH395" s="497"/>
      <c r="DMI395" s="497"/>
      <c r="DMJ395" s="497"/>
      <c r="DMK395" s="497"/>
      <c r="DML395" s="497"/>
      <c r="DMM395" s="497"/>
      <c r="DMN395" s="497"/>
      <c r="DMO395" s="497"/>
      <c r="DMP395" s="497"/>
      <c r="DMQ395" s="497"/>
      <c r="DMR395" s="497"/>
      <c r="DMS395" s="497"/>
      <c r="DMT395" s="497"/>
      <c r="DMU395" s="497"/>
      <c r="DMV395" s="497"/>
      <c r="DMW395" s="497"/>
      <c r="DMX395" s="497"/>
      <c r="DMY395" s="497"/>
      <c r="DMZ395" s="497"/>
      <c r="DNA395" s="497"/>
      <c r="DNB395" s="497"/>
      <c r="DNC395" s="497"/>
      <c r="DND395" s="497"/>
      <c r="DNE395" s="497"/>
      <c r="DNF395" s="497"/>
      <c r="DNG395" s="497"/>
      <c r="DNH395" s="497"/>
      <c r="DNI395" s="497"/>
      <c r="DNJ395" s="497"/>
      <c r="DNK395" s="497"/>
      <c r="DNL395" s="497"/>
      <c r="DNM395" s="497"/>
      <c r="DNN395" s="497"/>
      <c r="DNO395" s="497"/>
      <c r="DNP395" s="497"/>
      <c r="DNQ395" s="497"/>
      <c r="DNR395" s="497"/>
      <c r="DNS395" s="497"/>
      <c r="DNT395" s="497"/>
      <c r="DNU395" s="497"/>
      <c r="DNV395" s="497"/>
      <c r="DNW395" s="497"/>
      <c r="DNX395" s="497"/>
      <c r="DNY395" s="497"/>
      <c r="DNZ395" s="497"/>
      <c r="DOA395" s="497"/>
      <c r="DOB395" s="497"/>
      <c r="DOC395" s="497"/>
      <c r="DOD395" s="497"/>
      <c r="DOE395" s="497"/>
      <c r="DOF395" s="497"/>
      <c r="DOG395" s="497"/>
      <c r="DOH395" s="497"/>
      <c r="DOI395" s="497"/>
      <c r="DOJ395" s="497"/>
      <c r="DOK395" s="497"/>
      <c r="DOL395" s="497"/>
      <c r="DOM395" s="497"/>
      <c r="DON395" s="497"/>
      <c r="DOO395" s="497"/>
      <c r="DOP395" s="497"/>
      <c r="DOQ395" s="497"/>
      <c r="DOR395" s="497"/>
      <c r="DOS395" s="497"/>
      <c r="DOT395" s="497"/>
      <c r="DOU395" s="497"/>
      <c r="DOV395" s="497"/>
      <c r="DOW395" s="497"/>
      <c r="DOX395" s="497"/>
      <c r="DOY395" s="497"/>
      <c r="DOZ395" s="497"/>
      <c r="DPA395" s="497"/>
      <c r="DPB395" s="497"/>
      <c r="DPC395" s="497"/>
      <c r="DPD395" s="497"/>
      <c r="DPE395" s="497"/>
      <c r="DPF395" s="497"/>
      <c r="DPG395" s="497"/>
      <c r="DPH395" s="497"/>
      <c r="DPI395" s="497"/>
      <c r="DPJ395" s="497"/>
      <c r="DPK395" s="497"/>
      <c r="DPL395" s="497"/>
      <c r="DPM395" s="497"/>
      <c r="DPN395" s="497"/>
      <c r="DPO395" s="497"/>
      <c r="DPP395" s="497"/>
      <c r="DPQ395" s="497"/>
      <c r="DPR395" s="497"/>
      <c r="DPS395" s="497"/>
      <c r="DPT395" s="497"/>
      <c r="DPU395" s="497"/>
      <c r="DPV395" s="497"/>
      <c r="DPW395" s="497"/>
      <c r="DPX395" s="497"/>
      <c r="DPY395" s="497"/>
      <c r="DPZ395" s="497"/>
      <c r="DQA395" s="497"/>
      <c r="DQB395" s="497"/>
      <c r="DQC395" s="497"/>
      <c r="DQD395" s="497"/>
      <c r="DQE395" s="497"/>
      <c r="DQF395" s="497"/>
      <c r="DQG395" s="497"/>
      <c r="DQH395" s="497"/>
      <c r="DQI395" s="497"/>
      <c r="DQJ395" s="497"/>
      <c r="DQK395" s="497"/>
      <c r="DQL395" s="497"/>
      <c r="DQM395" s="497"/>
      <c r="DQN395" s="497"/>
      <c r="DQO395" s="497"/>
      <c r="DQP395" s="497"/>
      <c r="DQQ395" s="497"/>
      <c r="DQR395" s="497"/>
      <c r="DQS395" s="497"/>
      <c r="DQT395" s="497"/>
      <c r="DQU395" s="497"/>
      <c r="DQV395" s="497"/>
      <c r="DQW395" s="497"/>
      <c r="DQX395" s="497"/>
      <c r="DQY395" s="497"/>
      <c r="DQZ395" s="497"/>
      <c r="DRA395" s="497"/>
      <c r="DRB395" s="497"/>
      <c r="DRC395" s="497"/>
      <c r="DRD395" s="497"/>
      <c r="DRE395" s="497"/>
      <c r="DRF395" s="497"/>
      <c r="DRG395" s="497"/>
      <c r="DRH395" s="497"/>
      <c r="DRI395" s="497"/>
      <c r="DRJ395" s="497"/>
      <c r="DRK395" s="497"/>
      <c r="DRL395" s="497"/>
      <c r="DRM395" s="497"/>
      <c r="DRN395" s="497"/>
      <c r="DRO395" s="497"/>
      <c r="DRP395" s="497"/>
      <c r="DRQ395" s="497"/>
      <c r="DRR395" s="497"/>
      <c r="DRS395" s="497"/>
      <c r="DRT395" s="497"/>
      <c r="DRU395" s="497"/>
      <c r="DRV395" s="497"/>
      <c r="DRW395" s="497"/>
      <c r="DRX395" s="497"/>
      <c r="DRY395" s="497"/>
      <c r="DRZ395" s="497"/>
      <c r="DSA395" s="497"/>
      <c r="DSB395" s="497"/>
      <c r="DSC395" s="497"/>
      <c r="DSD395" s="497"/>
      <c r="DSE395" s="497"/>
      <c r="DSF395" s="497"/>
      <c r="DSG395" s="497"/>
      <c r="DSH395" s="497"/>
      <c r="DSI395" s="497"/>
      <c r="DSJ395" s="497"/>
      <c r="DSK395" s="497"/>
      <c r="DSL395" s="497"/>
      <c r="DSM395" s="497"/>
      <c r="DSN395" s="497"/>
      <c r="DSO395" s="497"/>
      <c r="DSP395" s="497"/>
      <c r="DSQ395" s="497"/>
      <c r="DSR395" s="497"/>
      <c r="DSS395" s="497"/>
      <c r="DST395" s="497"/>
      <c r="DSU395" s="497"/>
      <c r="DSV395" s="497"/>
      <c r="DSW395" s="497"/>
      <c r="DSX395" s="497"/>
      <c r="DSY395" s="497"/>
      <c r="DSZ395" s="497"/>
      <c r="DTA395" s="497"/>
      <c r="DTB395" s="497"/>
      <c r="DTC395" s="497"/>
      <c r="DTD395" s="497"/>
      <c r="DTE395" s="497"/>
      <c r="DTF395" s="497"/>
      <c r="DTG395" s="497"/>
      <c r="DTH395" s="497"/>
      <c r="DTI395" s="497"/>
      <c r="DTJ395" s="497"/>
      <c r="DTK395" s="497"/>
      <c r="DTL395" s="497"/>
      <c r="DTM395" s="497"/>
      <c r="DTN395" s="497"/>
      <c r="DTO395" s="497"/>
      <c r="DTP395" s="497"/>
      <c r="DTQ395" s="497"/>
      <c r="DTR395" s="497"/>
      <c r="DTS395" s="497"/>
      <c r="DTT395" s="497"/>
      <c r="DTU395" s="497"/>
      <c r="DTV395" s="497"/>
      <c r="DTW395" s="497"/>
      <c r="DTX395" s="497"/>
      <c r="DTY395" s="497"/>
      <c r="DTZ395" s="497"/>
      <c r="DUA395" s="497"/>
      <c r="DUB395" s="497"/>
      <c r="DUC395" s="497"/>
      <c r="DUD395" s="497"/>
      <c r="DUE395" s="497"/>
      <c r="DUF395" s="497"/>
      <c r="DUG395" s="497"/>
      <c r="DUH395" s="497"/>
      <c r="DUI395" s="497"/>
      <c r="DUJ395" s="497"/>
      <c r="DUK395" s="497"/>
      <c r="DUL395" s="497"/>
      <c r="DUM395" s="497"/>
      <c r="DUN395" s="497"/>
      <c r="DUO395" s="497"/>
      <c r="DUP395" s="497"/>
      <c r="DUQ395" s="497"/>
      <c r="DUR395" s="497"/>
      <c r="DUS395" s="497"/>
      <c r="DUT395" s="497"/>
      <c r="DUU395" s="497"/>
      <c r="DUV395" s="497"/>
      <c r="DUW395" s="497"/>
      <c r="DUX395" s="497"/>
      <c r="DUY395" s="497"/>
      <c r="DUZ395" s="497"/>
      <c r="DVA395" s="497"/>
      <c r="DVB395" s="497"/>
      <c r="DVC395" s="497"/>
      <c r="DVD395" s="497"/>
      <c r="DVE395" s="497"/>
      <c r="DVF395" s="497"/>
      <c r="DVG395" s="497"/>
      <c r="DVH395" s="497"/>
      <c r="DVI395" s="497"/>
      <c r="DVJ395" s="497"/>
      <c r="DVK395" s="497"/>
      <c r="DVL395" s="497"/>
      <c r="DVM395" s="497"/>
      <c r="DVN395" s="497"/>
      <c r="DVO395" s="497"/>
      <c r="DVP395" s="497"/>
      <c r="DVQ395" s="497"/>
      <c r="DVR395" s="497"/>
      <c r="DVS395" s="497"/>
      <c r="DVT395" s="497"/>
      <c r="DVU395" s="497"/>
      <c r="DVV395" s="497"/>
      <c r="DVW395" s="497"/>
      <c r="DVX395" s="497"/>
      <c r="DVY395" s="497"/>
      <c r="DVZ395" s="497"/>
      <c r="DWA395" s="497"/>
      <c r="DWB395" s="497"/>
      <c r="DWC395" s="497"/>
      <c r="DWD395" s="497"/>
      <c r="DWE395" s="497"/>
      <c r="DWF395" s="497"/>
      <c r="DWG395" s="497"/>
      <c r="DWH395" s="497"/>
      <c r="DWI395" s="497"/>
      <c r="DWJ395" s="497"/>
      <c r="DWK395" s="497"/>
      <c r="DWL395" s="497"/>
      <c r="DWM395" s="497"/>
      <c r="DWN395" s="497"/>
      <c r="DWO395" s="497"/>
      <c r="DWP395" s="497"/>
      <c r="DWQ395" s="497"/>
      <c r="DWR395" s="497"/>
      <c r="DWS395" s="497"/>
      <c r="DWT395" s="497"/>
      <c r="DWU395" s="497"/>
      <c r="DWV395" s="497"/>
      <c r="DWW395" s="497"/>
      <c r="DWX395" s="497"/>
      <c r="DWY395" s="497"/>
      <c r="DWZ395" s="497"/>
      <c r="DXA395" s="497"/>
      <c r="DXB395" s="497"/>
      <c r="DXC395" s="497"/>
      <c r="DXD395" s="497"/>
      <c r="DXE395" s="497"/>
      <c r="DXF395" s="497"/>
      <c r="DXG395" s="497"/>
      <c r="DXH395" s="497"/>
      <c r="DXI395" s="497"/>
      <c r="DXJ395" s="497"/>
      <c r="DXK395" s="497"/>
      <c r="DXL395" s="497"/>
      <c r="DXM395" s="497"/>
      <c r="DXN395" s="497"/>
      <c r="DXO395" s="497"/>
      <c r="DXP395" s="497"/>
      <c r="DXQ395" s="497"/>
      <c r="DXR395" s="497"/>
      <c r="DXS395" s="497"/>
      <c r="DXT395" s="497"/>
      <c r="DXU395" s="497"/>
      <c r="DXV395" s="497"/>
      <c r="DXW395" s="497"/>
      <c r="DXX395" s="497"/>
      <c r="DXY395" s="497"/>
      <c r="DXZ395" s="497"/>
      <c r="DYA395" s="497"/>
      <c r="DYB395" s="497"/>
      <c r="DYC395" s="497"/>
      <c r="DYD395" s="497"/>
      <c r="DYE395" s="497"/>
      <c r="DYF395" s="497"/>
      <c r="DYG395" s="497"/>
      <c r="DYH395" s="497"/>
      <c r="DYI395" s="497"/>
      <c r="DYJ395" s="497"/>
      <c r="DYK395" s="497"/>
      <c r="DYL395" s="497"/>
      <c r="DYM395" s="497"/>
      <c r="DYN395" s="497"/>
      <c r="DYO395" s="497"/>
      <c r="DYP395" s="497"/>
      <c r="DYQ395" s="497"/>
      <c r="DYR395" s="497"/>
      <c r="DYS395" s="497"/>
      <c r="DYT395" s="497"/>
      <c r="DYU395" s="497"/>
      <c r="DYV395" s="497"/>
      <c r="DYW395" s="497"/>
      <c r="DYX395" s="497"/>
      <c r="DYY395" s="497"/>
      <c r="DYZ395" s="497"/>
      <c r="DZA395" s="497"/>
      <c r="DZB395" s="497"/>
      <c r="DZC395" s="497"/>
      <c r="DZD395" s="497"/>
      <c r="DZE395" s="497"/>
      <c r="DZF395" s="497"/>
      <c r="DZG395" s="497"/>
      <c r="DZH395" s="497"/>
      <c r="DZI395" s="497"/>
      <c r="DZJ395" s="497"/>
      <c r="DZK395" s="497"/>
      <c r="DZL395" s="497"/>
      <c r="DZM395" s="497"/>
      <c r="DZN395" s="497"/>
      <c r="DZO395" s="497"/>
      <c r="DZP395" s="497"/>
      <c r="DZQ395" s="497"/>
      <c r="DZR395" s="497"/>
      <c r="DZS395" s="497"/>
      <c r="DZT395" s="497"/>
      <c r="DZU395" s="497"/>
      <c r="DZV395" s="497"/>
      <c r="DZW395" s="497"/>
      <c r="DZX395" s="497"/>
      <c r="DZY395" s="497"/>
      <c r="DZZ395" s="497"/>
      <c r="EAA395" s="497"/>
      <c r="EAB395" s="497"/>
      <c r="EAC395" s="497"/>
      <c r="EAD395" s="497"/>
      <c r="EAE395" s="497"/>
      <c r="EAF395" s="497"/>
      <c r="EAG395" s="497"/>
      <c r="EAH395" s="497"/>
      <c r="EAI395" s="497"/>
      <c r="EAJ395" s="497"/>
      <c r="EAK395" s="497"/>
      <c r="EAL395" s="497"/>
      <c r="EAM395" s="497"/>
      <c r="EAN395" s="497"/>
      <c r="EAO395" s="497"/>
      <c r="EAP395" s="497"/>
      <c r="EAQ395" s="497"/>
      <c r="EAR395" s="497"/>
      <c r="EAS395" s="497"/>
      <c r="EAT395" s="497"/>
      <c r="EAU395" s="497"/>
      <c r="EAV395" s="497"/>
      <c r="EAW395" s="497"/>
      <c r="EAX395" s="497"/>
      <c r="EAY395" s="497"/>
      <c r="EAZ395" s="497"/>
      <c r="EBA395" s="497"/>
      <c r="EBB395" s="497"/>
      <c r="EBC395" s="497"/>
      <c r="EBD395" s="497"/>
      <c r="EBE395" s="497"/>
      <c r="EBF395" s="497"/>
      <c r="EBG395" s="497"/>
      <c r="EBH395" s="497"/>
      <c r="EBI395" s="497"/>
      <c r="EBJ395" s="497"/>
      <c r="EBK395" s="497"/>
      <c r="EBL395" s="497"/>
      <c r="EBM395" s="497"/>
      <c r="EBN395" s="497"/>
      <c r="EBO395" s="497"/>
      <c r="EBP395" s="497"/>
      <c r="EBQ395" s="497"/>
      <c r="EBR395" s="497"/>
      <c r="EBS395" s="497"/>
      <c r="EBT395" s="497"/>
      <c r="EBU395" s="497"/>
      <c r="EBV395" s="497"/>
      <c r="EBW395" s="497"/>
      <c r="EBX395" s="497"/>
      <c r="EBY395" s="497"/>
      <c r="EBZ395" s="497"/>
      <c r="ECA395" s="497"/>
      <c r="ECB395" s="497"/>
      <c r="ECC395" s="497"/>
      <c r="ECD395" s="497"/>
      <c r="ECE395" s="497"/>
      <c r="ECF395" s="497"/>
      <c r="ECG395" s="497"/>
      <c r="ECH395" s="497"/>
      <c r="ECI395" s="497"/>
      <c r="ECJ395" s="497"/>
      <c r="ECK395" s="497"/>
      <c r="ECL395" s="497"/>
      <c r="ECM395" s="497"/>
      <c r="ECN395" s="497"/>
      <c r="ECO395" s="497"/>
      <c r="ECP395" s="497"/>
      <c r="ECQ395" s="497"/>
      <c r="ECR395" s="497"/>
      <c r="ECS395" s="497"/>
      <c r="ECT395" s="497"/>
      <c r="ECU395" s="497"/>
      <c r="ECV395" s="497"/>
      <c r="ECW395" s="497"/>
      <c r="ECX395" s="497"/>
      <c r="ECY395" s="497"/>
      <c r="ECZ395" s="497"/>
      <c r="EDA395" s="497"/>
      <c r="EDB395" s="497"/>
      <c r="EDC395" s="497"/>
      <c r="EDD395" s="497"/>
      <c r="EDE395" s="497"/>
      <c r="EDF395" s="497"/>
      <c r="EDG395" s="497"/>
      <c r="EDH395" s="497"/>
      <c r="EDI395" s="497"/>
      <c r="EDJ395" s="497"/>
      <c r="EDK395" s="497"/>
      <c r="EDL395" s="497"/>
      <c r="EDM395" s="497"/>
      <c r="EDN395" s="497"/>
      <c r="EDO395" s="497"/>
      <c r="EDP395" s="497"/>
      <c r="EDQ395" s="497"/>
      <c r="EDR395" s="497"/>
      <c r="EDS395" s="497"/>
      <c r="EDT395" s="497"/>
      <c r="EDU395" s="497"/>
      <c r="EDV395" s="497"/>
      <c r="EDW395" s="497"/>
      <c r="EDX395" s="497"/>
      <c r="EDY395" s="497"/>
      <c r="EDZ395" s="497"/>
      <c r="EEA395" s="497"/>
      <c r="EEB395" s="497"/>
      <c r="EEC395" s="497"/>
      <c r="EED395" s="497"/>
      <c r="EEE395" s="497"/>
      <c r="EEF395" s="497"/>
      <c r="EEG395" s="497"/>
      <c r="EEH395" s="497"/>
      <c r="EEI395" s="497"/>
      <c r="EEJ395" s="497"/>
      <c r="EEK395" s="497"/>
      <c r="EEL395" s="497"/>
      <c r="EEM395" s="497"/>
      <c r="EEN395" s="497"/>
      <c r="EEO395" s="497"/>
      <c r="EEP395" s="497"/>
      <c r="EEQ395" s="497"/>
      <c r="EER395" s="497"/>
      <c r="EES395" s="497"/>
      <c r="EET395" s="497"/>
      <c r="EEU395" s="497"/>
      <c r="EEV395" s="497"/>
      <c r="EEW395" s="497"/>
      <c r="EEX395" s="497"/>
      <c r="EEY395" s="497"/>
      <c r="EEZ395" s="497"/>
      <c r="EFA395" s="497"/>
      <c r="EFB395" s="497"/>
      <c r="EFC395" s="497"/>
      <c r="EFD395" s="497"/>
      <c r="EFE395" s="497"/>
      <c r="EFF395" s="497"/>
      <c r="EFG395" s="497"/>
      <c r="EFH395" s="497"/>
      <c r="EFI395" s="497"/>
      <c r="EFJ395" s="497"/>
      <c r="EFK395" s="497"/>
      <c r="EFL395" s="497"/>
      <c r="EFM395" s="497"/>
      <c r="EFN395" s="497"/>
      <c r="EFO395" s="497"/>
      <c r="EFP395" s="497"/>
      <c r="EFQ395" s="497"/>
      <c r="EFR395" s="497"/>
      <c r="EFS395" s="497"/>
      <c r="EFT395" s="497"/>
      <c r="EFU395" s="497"/>
      <c r="EFV395" s="497"/>
      <c r="EFW395" s="497"/>
      <c r="EFX395" s="497"/>
      <c r="EFY395" s="497"/>
      <c r="EFZ395" s="497"/>
      <c r="EGA395" s="497"/>
      <c r="EGB395" s="497"/>
      <c r="EGC395" s="497"/>
      <c r="EGD395" s="497"/>
      <c r="EGE395" s="497"/>
      <c r="EGF395" s="497"/>
      <c r="EGG395" s="497"/>
      <c r="EGH395" s="497"/>
      <c r="EGI395" s="497"/>
      <c r="EGJ395" s="497"/>
      <c r="EGK395" s="497"/>
      <c r="EGL395" s="497"/>
      <c r="EGM395" s="497"/>
      <c r="EGN395" s="497"/>
      <c r="EGO395" s="497"/>
      <c r="EGP395" s="497"/>
      <c r="EGQ395" s="497"/>
      <c r="EGR395" s="497"/>
      <c r="EGS395" s="497"/>
      <c r="EGT395" s="497"/>
      <c r="EGU395" s="497"/>
      <c r="EGV395" s="497"/>
      <c r="EGW395" s="497"/>
      <c r="EGX395" s="497"/>
      <c r="EGY395" s="497"/>
      <c r="EGZ395" s="497"/>
      <c r="EHA395" s="497"/>
      <c r="EHB395" s="497"/>
      <c r="EHC395" s="497"/>
      <c r="EHD395" s="497"/>
      <c r="EHE395" s="497"/>
      <c r="EHF395" s="497"/>
      <c r="EHG395" s="497"/>
      <c r="EHH395" s="497"/>
      <c r="EHI395" s="497"/>
      <c r="EHJ395" s="497"/>
      <c r="EHK395" s="497"/>
      <c r="EHL395" s="497"/>
      <c r="EHM395" s="497"/>
      <c r="EHN395" s="497"/>
      <c r="EHO395" s="497"/>
      <c r="EHP395" s="497"/>
      <c r="EHQ395" s="497"/>
      <c r="EHR395" s="497"/>
      <c r="EHS395" s="497"/>
      <c r="EHT395" s="497"/>
      <c r="EHU395" s="497"/>
      <c r="EHV395" s="497"/>
      <c r="EHW395" s="497"/>
      <c r="EHX395" s="497"/>
      <c r="EHY395" s="497"/>
      <c r="EHZ395" s="497"/>
      <c r="EIA395" s="497"/>
      <c r="EIB395" s="497"/>
      <c r="EIC395" s="497"/>
      <c r="EID395" s="497"/>
      <c r="EIE395" s="497"/>
      <c r="EIF395" s="497"/>
      <c r="EIG395" s="497"/>
      <c r="EIH395" s="497"/>
      <c r="EII395" s="497"/>
      <c r="EIJ395" s="497"/>
      <c r="EIK395" s="497"/>
      <c r="EIL395" s="497"/>
      <c r="EIM395" s="497"/>
      <c r="EIN395" s="497"/>
      <c r="EIO395" s="497"/>
      <c r="EIP395" s="497"/>
      <c r="EIQ395" s="497"/>
      <c r="EIR395" s="497"/>
      <c r="EIS395" s="497"/>
      <c r="EIT395" s="497"/>
      <c r="EIU395" s="497"/>
      <c r="EIV395" s="497"/>
      <c r="EIW395" s="497"/>
      <c r="EIX395" s="497"/>
      <c r="EIY395" s="497"/>
      <c r="EIZ395" s="497"/>
      <c r="EJA395" s="497"/>
      <c r="EJB395" s="497"/>
      <c r="EJC395" s="497"/>
      <c r="EJD395" s="497"/>
      <c r="EJE395" s="497"/>
      <c r="EJF395" s="497"/>
      <c r="EJG395" s="497"/>
      <c r="EJH395" s="497"/>
      <c r="EJI395" s="497"/>
      <c r="EJJ395" s="497"/>
      <c r="EJK395" s="497"/>
      <c r="EJL395" s="497"/>
      <c r="EJM395" s="497"/>
      <c r="EJN395" s="497"/>
      <c r="EJO395" s="497"/>
      <c r="EJP395" s="497"/>
      <c r="EJQ395" s="497"/>
      <c r="EJR395" s="497"/>
      <c r="EJS395" s="497"/>
      <c r="EJT395" s="497"/>
      <c r="EJU395" s="497"/>
      <c r="EJV395" s="497"/>
      <c r="EJW395" s="497"/>
      <c r="EJX395" s="497"/>
      <c r="EJY395" s="497"/>
      <c r="EJZ395" s="497"/>
      <c r="EKA395" s="497"/>
      <c r="EKB395" s="497"/>
      <c r="EKC395" s="497"/>
      <c r="EKD395" s="497"/>
      <c r="EKE395" s="497"/>
      <c r="EKF395" s="497"/>
      <c r="EKG395" s="497"/>
      <c r="EKH395" s="497"/>
      <c r="EKI395" s="497"/>
      <c r="EKJ395" s="497"/>
      <c r="EKK395" s="497"/>
      <c r="EKL395" s="497"/>
      <c r="EKM395" s="497"/>
      <c r="EKN395" s="497"/>
      <c r="EKO395" s="497"/>
      <c r="EKP395" s="497"/>
      <c r="EKQ395" s="497"/>
      <c r="EKR395" s="497"/>
      <c r="EKS395" s="497"/>
      <c r="EKT395" s="497"/>
      <c r="EKU395" s="497"/>
      <c r="EKV395" s="497"/>
      <c r="EKW395" s="497"/>
      <c r="EKX395" s="497"/>
      <c r="EKY395" s="497"/>
      <c r="EKZ395" s="497"/>
      <c r="ELA395" s="497"/>
      <c r="ELB395" s="497"/>
      <c r="ELC395" s="497"/>
      <c r="ELD395" s="497"/>
      <c r="ELE395" s="497"/>
      <c r="ELF395" s="497"/>
      <c r="ELG395" s="497"/>
      <c r="ELH395" s="497"/>
      <c r="ELI395" s="497"/>
      <c r="ELJ395" s="497"/>
      <c r="ELK395" s="497"/>
      <c r="ELL395" s="497"/>
      <c r="ELM395" s="497"/>
      <c r="ELN395" s="497"/>
      <c r="ELO395" s="497"/>
      <c r="ELP395" s="497"/>
      <c r="ELQ395" s="497"/>
      <c r="ELR395" s="497"/>
      <c r="ELS395" s="497"/>
      <c r="ELT395" s="497"/>
      <c r="ELU395" s="497"/>
      <c r="ELV395" s="497"/>
      <c r="ELW395" s="497"/>
      <c r="ELX395" s="497"/>
      <c r="ELY395" s="497"/>
      <c r="ELZ395" s="497"/>
      <c r="EMA395" s="497"/>
      <c r="EMB395" s="497"/>
      <c r="EMC395" s="497"/>
      <c r="EMD395" s="497"/>
      <c r="EME395" s="497"/>
      <c r="EMF395" s="497"/>
      <c r="EMG395" s="497"/>
      <c r="EMH395" s="497"/>
      <c r="EMI395" s="497"/>
      <c r="EMJ395" s="497"/>
      <c r="EMK395" s="497"/>
      <c r="EML395" s="497"/>
      <c r="EMM395" s="497"/>
      <c r="EMN395" s="497"/>
      <c r="EMO395" s="497"/>
      <c r="EMP395" s="497"/>
      <c r="EMQ395" s="497"/>
      <c r="EMR395" s="497"/>
      <c r="EMS395" s="497"/>
      <c r="EMT395" s="497"/>
      <c r="EMU395" s="497"/>
      <c r="EMV395" s="497"/>
      <c r="EMW395" s="497"/>
      <c r="EMX395" s="497"/>
      <c r="EMY395" s="497"/>
      <c r="EMZ395" s="497"/>
      <c r="ENA395" s="497"/>
      <c r="ENB395" s="497"/>
      <c r="ENC395" s="497"/>
      <c r="END395" s="497"/>
      <c r="ENE395" s="497"/>
      <c r="ENF395" s="497"/>
      <c r="ENG395" s="497"/>
      <c r="ENH395" s="497"/>
      <c r="ENI395" s="497"/>
      <c r="ENJ395" s="497"/>
      <c r="ENK395" s="497"/>
      <c r="ENL395" s="497"/>
      <c r="ENM395" s="497"/>
      <c r="ENN395" s="497"/>
      <c r="ENO395" s="497"/>
      <c r="ENP395" s="497"/>
      <c r="ENQ395" s="497"/>
      <c r="ENR395" s="497"/>
      <c r="ENS395" s="497"/>
      <c r="ENT395" s="497"/>
      <c r="ENU395" s="497"/>
      <c r="ENV395" s="497"/>
      <c r="ENW395" s="497"/>
      <c r="ENX395" s="497"/>
      <c r="ENY395" s="497"/>
      <c r="ENZ395" s="497"/>
      <c r="EOA395" s="497"/>
      <c r="EOB395" s="497"/>
      <c r="EOC395" s="497"/>
      <c r="EOD395" s="497"/>
      <c r="EOE395" s="497"/>
      <c r="EOF395" s="497"/>
      <c r="EOG395" s="497"/>
      <c r="EOH395" s="497"/>
      <c r="EOI395" s="497"/>
      <c r="EOJ395" s="497"/>
      <c r="EOK395" s="497"/>
      <c r="EOL395" s="497"/>
      <c r="EOM395" s="497"/>
      <c r="EON395" s="497"/>
      <c r="EOO395" s="497"/>
      <c r="EOP395" s="497"/>
      <c r="EOQ395" s="497"/>
      <c r="EOR395" s="497"/>
      <c r="EOS395" s="497"/>
      <c r="EOT395" s="497"/>
      <c r="EOU395" s="497"/>
      <c r="EOV395" s="497"/>
      <c r="EOW395" s="497"/>
      <c r="EOX395" s="497"/>
      <c r="EOY395" s="497"/>
      <c r="EOZ395" s="497"/>
      <c r="EPA395" s="497"/>
      <c r="EPB395" s="497"/>
      <c r="EPC395" s="497"/>
      <c r="EPD395" s="497"/>
      <c r="EPE395" s="497"/>
      <c r="EPF395" s="497"/>
      <c r="EPG395" s="497"/>
      <c r="EPH395" s="497"/>
      <c r="EPI395" s="497"/>
      <c r="EPJ395" s="497"/>
      <c r="EPK395" s="497"/>
      <c r="EPL395" s="497"/>
      <c r="EPM395" s="497"/>
      <c r="EPN395" s="497"/>
      <c r="EPO395" s="497"/>
      <c r="EPP395" s="497"/>
      <c r="EPQ395" s="497"/>
      <c r="EPR395" s="497"/>
      <c r="EPS395" s="497"/>
      <c r="EPT395" s="497"/>
      <c r="EPU395" s="497"/>
      <c r="EPV395" s="497"/>
      <c r="EPW395" s="497"/>
      <c r="EPX395" s="497"/>
      <c r="EPY395" s="497"/>
      <c r="EPZ395" s="497"/>
      <c r="EQA395" s="497"/>
      <c r="EQB395" s="497"/>
      <c r="EQC395" s="497"/>
      <c r="EQD395" s="497"/>
      <c r="EQE395" s="497"/>
      <c r="EQF395" s="497"/>
      <c r="EQG395" s="497"/>
      <c r="EQH395" s="497"/>
      <c r="EQI395" s="497"/>
      <c r="EQJ395" s="497"/>
      <c r="EQK395" s="497"/>
      <c r="EQL395" s="497"/>
      <c r="EQM395" s="497"/>
      <c r="EQN395" s="497"/>
      <c r="EQO395" s="497"/>
      <c r="EQP395" s="497"/>
      <c r="EQQ395" s="497"/>
      <c r="EQR395" s="497"/>
      <c r="EQS395" s="497"/>
      <c r="EQT395" s="497"/>
      <c r="EQU395" s="497"/>
      <c r="EQV395" s="497"/>
      <c r="EQW395" s="497"/>
      <c r="EQX395" s="497"/>
      <c r="EQY395" s="497"/>
      <c r="EQZ395" s="497"/>
      <c r="ERA395" s="497"/>
      <c r="ERB395" s="497"/>
      <c r="ERC395" s="497"/>
      <c r="ERD395" s="497"/>
      <c r="ERE395" s="497"/>
      <c r="ERF395" s="497"/>
      <c r="ERG395" s="497"/>
      <c r="ERH395" s="497"/>
      <c r="ERI395" s="497"/>
      <c r="ERJ395" s="497"/>
      <c r="ERK395" s="497"/>
      <c r="ERL395" s="497"/>
      <c r="ERM395" s="497"/>
      <c r="ERN395" s="497"/>
      <c r="ERO395" s="497"/>
      <c r="ERP395" s="497"/>
      <c r="ERQ395" s="497"/>
      <c r="ERR395" s="497"/>
      <c r="ERS395" s="497"/>
      <c r="ERT395" s="497"/>
      <c r="ERU395" s="497"/>
      <c r="ERV395" s="497"/>
      <c r="ERW395" s="497"/>
      <c r="ERX395" s="497"/>
      <c r="ERY395" s="497"/>
      <c r="ERZ395" s="497"/>
      <c r="ESA395" s="497"/>
      <c r="ESB395" s="497"/>
      <c r="ESC395" s="497"/>
      <c r="ESD395" s="497"/>
      <c r="ESE395" s="497"/>
      <c r="ESF395" s="497"/>
      <c r="ESG395" s="497"/>
      <c r="ESH395" s="497"/>
      <c r="ESI395" s="497"/>
      <c r="ESJ395" s="497"/>
      <c r="ESK395" s="497"/>
      <c r="ESL395" s="497"/>
      <c r="ESM395" s="497"/>
      <c r="ESN395" s="497"/>
      <c r="ESO395" s="497"/>
      <c r="ESP395" s="497"/>
      <c r="ESQ395" s="497"/>
      <c r="ESR395" s="497"/>
      <c r="ESS395" s="497"/>
      <c r="EST395" s="497"/>
      <c r="ESU395" s="497"/>
      <c r="ESV395" s="497"/>
      <c r="ESW395" s="497"/>
      <c r="ESX395" s="497"/>
      <c r="ESY395" s="497"/>
      <c r="ESZ395" s="497"/>
      <c r="ETA395" s="497"/>
      <c r="ETB395" s="497"/>
      <c r="ETC395" s="497"/>
      <c r="ETD395" s="497"/>
      <c r="ETE395" s="497"/>
      <c r="ETF395" s="497"/>
      <c r="ETG395" s="497"/>
      <c r="ETH395" s="497"/>
      <c r="ETI395" s="497"/>
      <c r="ETJ395" s="497"/>
      <c r="ETK395" s="497"/>
      <c r="ETL395" s="497"/>
      <c r="ETM395" s="497"/>
      <c r="ETN395" s="497"/>
      <c r="ETO395" s="497"/>
      <c r="ETP395" s="497"/>
      <c r="ETQ395" s="497"/>
      <c r="ETR395" s="497"/>
      <c r="ETS395" s="497"/>
      <c r="ETT395" s="497"/>
      <c r="ETU395" s="497"/>
      <c r="ETV395" s="497"/>
      <c r="ETW395" s="497"/>
      <c r="ETX395" s="497"/>
      <c r="ETY395" s="497"/>
      <c r="ETZ395" s="497"/>
      <c r="EUA395" s="497"/>
      <c r="EUB395" s="497"/>
      <c r="EUC395" s="497"/>
      <c r="EUD395" s="497"/>
      <c r="EUE395" s="497"/>
      <c r="EUF395" s="497"/>
      <c r="EUG395" s="497"/>
      <c r="EUH395" s="497"/>
      <c r="EUI395" s="497"/>
      <c r="EUJ395" s="497"/>
      <c r="EUK395" s="497"/>
      <c r="EUL395" s="497"/>
      <c r="EUM395" s="497"/>
      <c r="EUN395" s="497"/>
      <c r="EUO395" s="497"/>
      <c r="EUP395" s="497"/>
      <c r="EUQ395" s="497"/>
      <c r="EUR395" s="497"/>
      <c r="EUS395" s="497"/>
      <c r="EUT395" s="497"/>
      <c r="EUU395" s="497"/>
      <c r="EUV395" s="497"/>
      <c r="EUW395" s="497"/>
      <c r="EUX395" s="497"/>
      <c r="EUY395" s="497"/>
      <c r="EUZ395" s="497"/>
      <c r="EVA395" s="497"/>
      <c r="EVB395" s="497"/>
      <c r="EVC395" s="497"/>
      <c r="EVD395" s="497"/>
      <c r="EVE395" s="497"/>
      <c r="EVF395" s="497"/>
      <c r="EVG395" s="497"/>
      <c r="EVH395" s="497"/>
      <c r="EVI395" s="497"/>
      <c r="EVJ395" s="497"/>
      <c r="EVK395" s="497"/>
      <c r="EVL395" s="497"/>
      <c r="EVM395" s="497"/>
      <c r="EVN395" s="497"/>
      <c r="EVO395" s="497"/>
      <c r="EVP395" s="497"/>
      <c r="EVQ395" s="497"/>
      <c r="EVR395" s="497"/>
      <c r="EVS395" s="497"/>
      <c r="EVT395" s="497"/>
      <c r="EVU395" s="497"/>
      <c r="EVV395" s="497"/>
      <c r="EVW395" s="497"/>
      <c r="EVX395" s="497"/>
      <c r="EVY395" s="497"/>
      <c r="EVZ395" s="497"/>
      <c r="EWA395" s="497"/>
      <c r="EWB395" s="497"/>
      <c r="EWC395" s="497"/>
      <c r="EWD395" s="497"/>
      <c r="EWE395" s="497"/>
      <c r="EWF395" s="497"/>
      <c r="EWG395" s="497"/>
      <c r="EWH395" s="497"/>
      <c r="EWI395" s="497"/>
      <c r="EWJ395" s="497"/>
      <c r="EWK395" s="497"/>
      <c r="EWL395" s="497"/>
      <c r="EWM395" s="497"/>
      <c r="EWN395" s="497"/>
      <c r="EWO395" s="497"/>
      <c r="EWP395" s="497"/>
      <c r="EWQ395" s="497"/>
      <c r="EWR395" s="497"/>
      <c r="EWS395" s="497"/>
      <c r="EWT395" s="497"/>
      <c r="EWU395" s="497"/>
      <c r="EWV395" s="497"/>
      <c r="EWW395" s="497"/>
      <c r="EWX395" s="497"/>
      <c r="EWY395" s="497"/>
      <c r="EWZ395" s="497"/>
      <c r="EXA395" s="497"/>
      <c r="EXB395" s="497"/>
      <c r="EXC395" s="497"/>
      <c r="EXD395" s="497"/>
      <c r="EXE395" s="497"/>
      <c r="EXF395" s="497"/>
      <c r="EXG395" s="497"/>
      <c r="EXH395" s="497"/>
      <c r="EXI395" s="497"/>
      <c r="EXJ395" s="497"/>
      <c r="EXK395" s="497"/>
      <c r="EXL395" s="497"/>
      <c r="EXM395" s="497"/>
      <c r="EXN395" s="497"/>
      <c r="EXO395" s="497"/>
      <c r="EXP395" s="497"/>
      <c r="EXQ395" s="497"/>
      <c r="EXR395" s="497"/>
      <c r="EXS395" s="497"/>
      <c r="EXT395" s="497"/>
      <c r="EXU395" s="497"/>
      <c r="EXV395" s="497"/>
      <c r="EXW395" s="497"/>
      <c r="EXX395" s="497"/>
      <c r="EXY395" s="497"/>
      <c r="EXZ395" s="497"/>
      <c r="EYA395" s="497"/>
      <c r="EYB395" s="497"/>
      <c r="EYC395" s="497"/>
      <c r="EYD395" s="497"/>
      <c r="EYE395" s="497"/>
      <c r="EYF395" s="497"/>
      <c r="EYG395" s="497"/>
      <c r="EYH395" s="497"/>
      <c r="EYI395" s="497"/>
      <c r="EYJ395" s="497"/>
      <c r="EYK395" s="497"/>
      <c r="EYL395" s="497"/>
      <c r="EYM395" s="497"/>
      <c r="EYN395" s="497"/>
      <c r="EYO395" s="497"/>
      <c r="EYP395" s="497"/>
      <c r="EYQ395" s="497"/>
      <c r="EYR395" s="497"/>
      <c r="EYS395" s="497"/>
      <c r="EYT395" s="497"/>
      <c r="EYU395" s="497"/>
      <c r="EYV395" s="497"/>
      <c r="EYW395" s="497"/>
      <c r="EYX395" s="497"/>
      <c r="EYY395" s="497"/>
      <c r="EYZ395" s="497"/>
      <c r="EZA395" s="497"/>
      <c r="EZB395" s="497"/>
      <c r="EZC395" s="497"/>
      <c r="EZD395" s="497"/>
      <c r="EZE395" s="497"/>
      <c r="EZF395" s="497"/>
      <c r="EZG395" s="497"/>
      <c r="EZH395" s="497"/>
      <c r="EZI395" s="497"/>
      <c r="EZJ395" s="497"/>
      <c r="EZK395" s="497"/>
      <c r="EZL395" s="497"/>
      <c r="EZM395" s="497"/>
      <c r="EZN395" s="497"/>
      <c r="EZO395" s="497"/>
      <c r="EZP395" s="497"/>
      <c r="EZQ395" s="497"/>
      <c r="EZR395" s="497"/>
      <c r="EZS395" s="497"/>
      <c r="EZT395" s="497"/>
      <c r="EZU395" s="497"/>
      <c r="EZV395" s="497"/>
      <c r="EZW395" s="497"/>
      <c r="EZX395" s="497"/>
      <c r="EZY395" s="497"/>
      <c r="EZZ395" s="497"/>
      <c r="FAA395" s="497"/>
      <c r="FAB395" s="497"/>
      <c r="FAC395" s="497"/>
      <c r="FAD395" s="497"/>
      <c r="FAE395" s="497"/>
      <c r="FAF395" s="497"/>
      <c r="FAG395" s="497"/>
      <c r="FAH395" s="497"/>
      <c r="FAI395" s="497"/>
      <c r="FAJ395" s="497"/>
      <c r="FAK395" s="497"/>
      <c r="FAL395" s="497"/>
      <c r="FAM395" s="497"/>
      <c r="FAN395" s="497"/>
      <c r="FAO395" s="497"/>
      <c r="FAP395" s="497"/>
      <c r="FAQ395" s="497"/>
      <c r="FAR395" s="497"/>
      <c r="FAS395" s="497"/>
      <c r="FAT395" s="497"/>
      <c r="FAU395" s="497"/>
      <c r="FAV395" s="497"/>
      <c r="FAW395" s="497"/>
      <c r="FAX395" s="497"/>
      <c r="FAY395" s="497"/>
      <c r="FAZ395" s="497"/>
      <c r="FBA395" s="497"/>
      <c r="FBB395" s="497"/>
      <c r="FBC395" s="497"/>
      <c r="FBD395" s="497"/>
      <c r="FBE395" s="497"/>
      <c r="FBF395" s="497"/>
      <c r="FBG395" s="497"/>
      <c r="FBH395" s="497"/>
      <c r="FBI395" s="497"/>
      <c r="FBJ395" s="497"/>
      <c r="FBK395" s="497"/>
      <c r="FBL395" s="497"/>
      <c r="FBM395" s="497"/>
      <c r="FBN395" s="497"/>
      <c r="FBO395" s="497"/>
      <c r="FBP395" s="497"/>
      <c r="FBQ395" s="497"/>
      <c r="FBR395" s="497"/>
      <c r="FBS395" s="497"/>
      <c r="FBT395" s="497"/>
      <c r="FBU395" s="497"/>
      <c r="FBV395" s="497"/>
      <c r="FBW395" s="497"/>
      <c r="FBX395" s="497"/>
      <c r="FBY395" s="497"/>
      <c r="FBZ395" s="497"/>
      <c r="FCA395" s="497"/>
      <c r="FCB395" s="497"/>
      <c r="FCC395" s="497"/>
      <c r="FCD395" s="497"/>
      <c r="FCE395" s="497"/>
      <c r="FCF395" s="497"/>
      <c r="FCG395" s="497"/>
      <c r="FCH395" s="497"/>
      <c r="FCI395" s="497"/>
      <c r="FCJ395" s="497"/>
      <c r="FCK395" s="497"/>
      <c r="FCL395" s="497"/>
      <c r="FCM395" s="497"/>
      <c r="FCN395" s="497"/>
      <c r="FCO395" s="497"/>
      <c r="FCP395" s="497"/>
      <c r="FCQ395" s="497"/>
      <c r="FCR395" s="497"/>
      <c r="FCS395" s="497"/>
      <c r="FCT395" s="497"/>
      <c r="FCU395" s="497"/>
      <c r="FCV395" s="497"/>
      <c r="FCW395" s="497"/>
      <c r="FCX395" s="497"/>
      <c r="FCY395" s="497"/>
      <c r="FCZ395" s="497"/>
      <c r="FDA395" s="497"/>
      <c r="FDB395" s="497"/>
      <c r="FDC395" s="497"/>
      <c r="FDD395" s="497"/>
      <c r="FDE395" s="497"/>
      <c r="FDF395" s="497"/>
      <c r="FDG395" s="497"/>
      <c r="FDH395" s="497"/>
      <c r="FDI395" s="497"/>
      <c r="FDJ395" s="497"/>
      <c r="FDK395" s="497"/>
      <c r="FDL395" s="497"/>
      <c r="FDM395" s="497"/>
      <c r="FDN395" s="497"/>
      <c r="FDO395" s="497"/>
      <c r="FDP395" s="497"/>
      <c r="FDQ395" s="497"/>
      <c r="FDR395" s="497"/>
      <c r="FDS395" s="497"/>
      <c r="FDT395" s="497"/>
      <c r="FDU395" s="497"/>
      <c r="FDV395" s="497"/>
      <c r="FDW395" s="497"/>
      <c r="FDX395" s="497"/>
      <c r="FDY395" s="497"/>
      <c r="FDZ395" s="497"/>
      <c r="FEA395" s="497"/>
      <c r="FEB395" s="497"/>
      <c r="FEC395" s="497"/>
      <c r="FED395" s="497"/>
      <c r="FEE395" s="497"/>
      <c r="FEF395" s="497"/>
      <c r="FEG395" s="497"/>
      <c r="FEH395" s="497"/>
      <c r="FEI395" s="497"/>
      <c r="FEJ395" s="497"/>
      <c r="FEK395" s="497"/>
      <c r="FEL395" s="497"/>
      <c r="FEM395" s="497"/>
      <c r="FEN395" s="497"/>
      <c r="FEO395" s="497"/>
      <c r="FEP395" s="497"/>
      <c r="FEQ395" s="497"/>
      <c r="FER395" s="497"/>
      <c r="FES395" s="497"/>
      <c r="FET395" s="497"/>
      <c r="FEU395" s="497"/>
      <c r="FEV395" s="497"/>
      <c r="FEW395" s="497"/>
      <c r="FEX395" s="497"/>
      <c r="FEY395" s="497"/>
      <c r="FEZ395" s="497"/>
      <c r="FFA395" s="497"/>
      <c r="FFB395" s="497"/>
      <c r="FFC395" s="497"/>
      <c r="FFD395" s="497"/>
      <c r="FFE395" s="497"/>
      <c r="FFF395" s="497"/>
      <c r="FFG395" s="497"/>
      <c r="FFH395" s="497"/>
      <c r="FFI395" s="497"/>
      <c r="FFJ395" s="497"/>
      <c r="FFK395" s="497"/>
      <c r="FFL395" s="497"/>
      <c r="FFM395" s="497"/>
      <c r="FFN395" s="497"/>
      <c r="FFO395" s="497"/>
      <c r="FFP395" s="497"/>
      <c r="FFQ395" s="497"/>
      <c r="FFR395" s="497"/>
      <c r="FFS395" s="497"/>
      <c r="FFT395" s="497"/>
      <c r="FFU395" s="497"/>
      <c r="FFV395" s="497"/>
      <c r="FFW395" s="497"/>
      <c r="FFX395" s="497"/>
      <c r="FFY395" s="497"/>
      <c r="FFZ395" s="497"/>
      <c r="FGA395" s="497"/>
      <c r="FGB395" s="497"/>
      <c r="FGC395" s="497"/>
      <c r="FGD395" s="497"/>
      <c r="FGE395" s="497"/>
      <c r="FGF395" s="497"/>
      <c r="FGG395" s="497"/>
      <c r="FGH395" s="497"/>
      <c r="FGI395" s="497"/>
      <c r="FGJ395" s="497"/>
      <c r="FGK395" s="497"/>
      <c r="FGL395" s="497"/>
      <c r="FGM395" s="497"/>
      <c r="FGN395" s="497"/>
      <c r="FGO395" s="497"/>
      <c r="FGP395" s="497"/>
      <c r="FGQ395" s="497"/>
      <c r="FGR395" s="497"/>
      <c r="FGS395" s="497"/>
      <c r="FGT395" s="497"/>
      <c r="FGU395" s="497"/>
      <c r="FGV395" s="497"/>
      <c r="FGW395" s="497"/>
      <c r="FGX395" s="497"/>
      <c r="FGY395" s="497"/>
      <c r="FGZ395" s="497"/>
      <c r="FHA395" s="497"/>
      <c r="FHB395" s="497"/>
      <c r="FHC395" s="497"/>
      <c r="FHD395" s="497"/>
      <c r="FHE395" s="497"/>
      <c r="FHF395" s="497"/>
      <c r="FHG395" s="497"/>
      <c r="FHH395" s="497"/>
      <c r="FHI395" s="497"/>
      <c r="FHJ395" s="497"/>
      <c r="FHK395" s="497"/>
      <c r="FHL395" s="497"/>
      <c r="FHM395" s="497"/>
      <c r="FHN395" s="497"/>
      <c r="FHO395" s="497"/>
      <c r="FHP395" s="497"/>
      <c r="FHQ395" s="497"/>
      <c r="FHR395" s="497"/>
      <c r="FHS395" s="497"/>
      <c r="FHT395" s="497"/>
      <c r="FHU395" s="497"/>
      <c r="FHV395" s="497"/>
      <c r="FHW395" s="497"/>
      <c r="FHX395" s="497"/>
      <c r="FHY395" s="497"/>
      <c r="FHZ395" s="497"/>
      <c r="FIA395" s="497"/>
      <c r="FIB395" s="497"/>
      <c r="FIC395" s="497"/>
      <c r="FID395" s="497"/>
      <c r="FIE395" s="497"/>
      <c r="FIF395" s="497"/>
      <c r="FIG395" s="497"/>
      <c r="FIH395" s="497"/>
      <c r="FII395" s="497"/>
      <c r="FIJ395" s="497"/>
      <c r="FIK395" s="497"/>
      <c r="FIL395" s="497"/>
      <c r="FIM395" s="497"/>
      <c r="FIN395" s="497"/>
      <c r="FIO395" s="497"/>
      <c r="FIP395" s="497"/>
      <c r="FIQ395" s="497"/>
      <c r="FIR395" s="497"/>
      <c r="FIS395" s="497"/>
      <c r="FIT395" s="497"/>
      <c r="FIU395" s="497"/>
      <c r="FIV395" s="497"/>
      <c r="FIW395" s="497"/>
      <c r="FIX395" s="497"/>
      <c r="FIY395" s="497"/>
      <c r="FIZ395" s="497"/>
      <c r="FJA395" s="497"/>
      <c r="FJB395" s="497"/>
      <c r="FJC395" s="497"/>
      <c r="FJD395" s="497"/>
      <c r="FJE395" s="497"/>
      <c r="FJF395" s="497"/>
      <c r="FJG395" s="497"/>
      <c r="FJH395" s="497"/>
      <c r="FJI395" s="497"/>
      <c r="FJJ395" s="497"/>
      <c r="FJK395" s="497"/>
      <c r="FJL395" s="497"/>
      <c r="FJM395" s="497"/>
      <c r="FJN395" s="497"/>
      <c r="FJO395" s="497"/>
      <c r="FJP395" s="497"/>
      <c r="FJQ395" s="497"/>
      <c r="FJR395" s="497"/>
      <c r="FJS395" s="497"/>
      <c r="FJT395" s="497"/>
      <c r="FJU395" s="497"/>
      <c r="FJV395" s="497"/>
      <c r="FJW395" s="497"/>
      <c r="FJX395" s="497"/>
      <c r="FJY395" s="497"/>
      <c r="FJZ395" s="497"/>
      <c r="FKA395" s="497"/>
      <c r="FKB395" s="497"/>
      <c r="FKC395" s="497"/>
      <c r="FKD395" s="497"/>
      <c r="FKE395" s="497"/>
      <c r="FKF395" s="497"/>
      <c r="FKG395" s="497"/>
      <c r="FKH395" s="497"/>
      <c r="FKI395" s="497"/>
      <c r="FKJ395" s="497"/>
      <c r="FKK395" s="497"/>
      <c r="FKL395" s="497"/>
      <c r="FKM395" s="497"/>
      <c r="FKN395" s="497"/>
      <c r="FKO395" s="497"/>
      <c r="FKP395" s="497"/>
      <c r="FKQ395" s="497"/>
      <c r="FKR395" s="497"/>
      <c r="FKS395" s="497"/>
      <c r="FKT395" s="497"/>
      <c r="FKU395" s="497"/>
      <c r="FKV395" s="497"/>
      <c r="FKW395" s="497"/>
      <c r="FKX395" s="497"/>
      <c r="FKY395" s="497"/>
      <c r="FKZ395" s="497"/>
      <c r="FLA395" s="497"/>
      <c r="FLB395" s="497"/>
      <c r="FLC395" s="497"/>
      <c r="FLD395" s="497"/>
      <c r="FLE395" s="497"/>
      <c r="FLF395" s="497"/>
      <c r="FLG395" s="497"/>
      <c r="FLH395" s="497"/>
      <c r="FLI395" s="497"/>
      <c r="FLJ395" s="497"/>
      <c r="FLK395" s="497"/>
      <c r="FLL395" s="497"/>
      <c r="FLM395" s="497"/>
      <c r="FLN395" s="497"/>
      <c r="FLO395" s="497"/>
      <c r="FLP395" s="497"/>
      <c r="FLQ395" s="497"/>
      <c r="FLR395" s="497"/>
      <c r="FLS395" s="497"/>
      <c r="FLT395" s="497"/>
      <c r="FLU395" s="497"/>
      <c r="FLV395" s="497"/>
      <c r="FLW395" s="497"/>
      <c r="FLX395" s="497"/>
      <c r="FLY395" s="497"/>
      <c r="FLZ395" s="497"/>
      <c r="FMA395" s="497"/>
      <c r="FMB395" s="497"/>
      <c r="FMC395" s="497"/>
      <c r="FMD395" s="497"/>
      <c r="FME395" s="497"/>
      <c r="FMF395" s="497"/>
      <c r="FMG395" s="497"/>
      <c r="FMH395" s="497"/>
      <c r="FMI395" s="497"/>
      <c r="FMJ395" s="497"/>
      <c r="FMK395" s="497"/>
      <c r="FML395" s="497"/>
      <c r="FMM395" s="497"/>
      <c r="FMN395" s="497"/>
      <c r="FMO395" s="497"/>
      <c r="FMP395" s="497"/>
      <c r="FMQ395" s="497"/>
      <c r="FMR395" s="497"/>
      <c r="FMS395" s="497"/>
      <c r="FMT395" s="497"/>
      <c r="FMU395" s="497"/>
      <c r="FMV395" s="497"/>
      <c r="FMW395" s="497"/>
      <c r="FMX395" s="497"/>
      <c r="FMY395" s="497"/>
      <c r="FMZ395" s="497"/>
      <c r="FNA395" s="497"/>
      <c r="FNB395" s="497"/>
      <c r="FNC395" s="497"/>
      <c r="FND395" s="497"/>
      <c r="FNE395" s="497"/>
      <c r="FNF395" s="497"/>
      <c r="FNG395" s="497"/>
      <c r="FNH395" s="497"/>
      <c r="FNI395" s="497"/>
      <c r="FNJ395" s="497"/>
      <c r="FNK395" s="497"/>
      <c r="FNL395" s="497"/>
      <c r="FNM395" s="497"/>
      <c r="FNN395" s="497"/>
      <c r="FNO395" s="497"/>
      <c r="FNP395" s="497"/>
      <c r="FNQ395" s="497"/>
      <c r="FNR395" s="497"/>
      <c r="FNS395" s="497"/>
      <c r="FNT395" s="497"/>
      <c r="FNU395" s="497"/>
      <c r="FNV395" s="497"/>
      <c r="FNW395" s="497"/>
      <c r="FNX395" s="497"/>
      <c r="FNY395" s="497"/>
      <c r="FNZ395" s="497"/>
      <c r="FOA395" s="497"/>
      <c r="FOB395" s="497"/>
      <c r="FOC395" s="497"/>
      <c r="FOD395" s="497"/>
      <c r="FOE395" s="497"/>
      <c r="FOF395" s="497"/>
      <c r="FOG395" s="497"/>
      <c r="FOH395" s="497"/>
      <c r="FOI395" s="497"/>
      <c r="FOJ395" s="497"/>
      <c r="FOK395" s="497"/>
      <c r="FOL395" s="497"/>
      <c r="FOM395" s="497"/>
      <c r="FON395" s="497"/>
      <c r="FOO395" s="497"/>
      <c r="FOP395" s="497"/>
      <c r="FOQ395" s="497"/>
      <c r="FOR395" s="497"/>
      <c r="FOS395" s="497"/>
      <c r="FOT395" s="497"/>
      <c r="FOU395" s="497"/>
      <c r="FOV395" s="497"/>
      <c r="FOW395" s="497"/>
      <c r="FOX395" s="497"/>
      <c r="FOY395" s="497"/>
      <c r="FOZ395" s="497"/>
      <c r="FPA395" s="497"/>
      <c r="FPB395" s="497"/>
      <c r="FPC395" s="497"/>
      <c r="FPD395" s="497"/>
      <c r="FPE395" s="497"/>
      <c r="FPF395" s="497"/>
      <c r="FPG395" s="497"/>
      <c r="FPH395" s="497"/>
      <c r="FPI395" s="497"/>
      <c r="FPJ395" s="497"/>
      <c r="FPK395" s="497"/>
      <c r="FPL395" s="497"/>
      <c r="FPM395" s="497"/>
      <c r="FPN395" s="497"/>
      <c r="FPO395" s="497"/>
      <c r="FPP395" s="497"/>
      <c r="FPQ395" s="497"/>
      <c r="FPR395" s="497"/>
      <c r="FPS395" s="497"/>
      <c r="FPT395" s="497"/>
      <c r="FPU395" s="497"/>
      <c r="FPV395" s="497"/>
      <c r="FPW395" s="497"/>
      <c r="FPX395" s="497"/>
      <c r="FPY395" s="497"/>
      <c r="FPZ395" s="497"/>
      <c r="FQA395" s="497"/>
      <c r="FQB395" s="497"/>
      <c r="FQC395" s="497"/>
      <c r="FQD395" s="497"/>
      <c r="FQE395" s="497"/>
      <c r="FQF395" s="497"/>
      <c r="FQG395" s="497"/>
      <c r="FQH395" s="497"/>
      <c r="FQI395" s="497"/>
      <c r="FQJ395" s="497"/>
      <c r="FQK395" s="497"/>
      <c r="FQL395" s="497"/>
      <c r="FQM395" s="497"/>
      <c r="FQN395" s="497"/>
      <c r="FQO395" s="497"/>
      <c r="FQP395" s="497"/>
      <c r="FQQ395" s="497"/>
      <c r="FQR395" s="497"/>
      <c r="FQS395" s="497"/>
      <c r="FQT395" s="497"/>
      <c r="FQU395" s="497"/>
      <c r="FQV395" s="497"/>
      <c r="FQW395" s="497"/>
      <c r="FQX395" s="497"/>
      <c r="FQY395" s="497"/>
      <c r="FQZ395" s="497"/>
      <c r="FRA395" s="497"/>
      <c r="FRB395" s="497"/>
      <c r="FRC395" s="497"/>
      <c r="FRD395" s="497"/>
      <c r="FRE395" s="497"/>
      <c r="FRF395" s="497"/>
      <c r="FRG395" s="497"/>
      <c r="FRH395" s="497"/>
      <c r="FRI395" s="497"/>
      <c r="FRJ395" s="497"/>
      <c r="FRK395" s="497"/>
      <c r="FRL395" s="497"/>
      <c r="FRM395" s="497"/>
      <c r="FRN395" s="497"/>
      <c r="FRO395" s="497"/>
      <c r="FRP395" s="497"/>
      <c r="FRQ395" s="497"/>
      <c r="FRR395" s="497"/>
      <c r="FRS395" s="497"/>
      <c r="FRT395" s="497"/>
      <c r="FRU395" s="497"/>
      <c r="FRV395" s="497"/>
      <c r="FRW395" s="497"/>
      <c r="FRX395" s="497"/>
      <c r="FRY395" s="497"/>
      <c r="FRZ395" s="497"/>
      <c r="FSA395" s="497"/>
      <c r="FSB395" s="497"/>
      <c r="FSC395" s="497"/>
      <c r="FSD395" s="497"/>
      <c r="FSE395" s="497"/>
      <c r="FSF395" s="497"/>
      <c r="FSG395" s="497"/>
      <c r="FSH395" s="497"/>
      <c r="FSI395" s="497"/>
      <c r="FSJ395" s="497"/>
      <c r="FSK395" s="497"/>
      <c r="FSL395" s="497"/>
      <c r="FSM395" s="497"/>
      <c r="FSN395" s="497"/>
      <c r="FSO395" s="497"/>
      <c r="FSP395" s="497"/>
      <c r="FSQ395" s="497"/>
      <c r="FSR395" s="497"/>
      <c r="FSS395" s="497"/>
      <c r="FST395" s="497"/>
      <c r="FSU395" s="497"/>
      <c r="FSV395" s="497"/>
      <c r="FSW395" s="497"/>
      <c r="FSX395" s="497"/>
      <c r="FSY395" s="497"/>
      <c r="FSZ395" s="497"/>
      <c r="FTA395" s="497"/>
      <c r="FTB395" s="497"/>
      <c r="FTC395" s="497"/>
      <c r="FTD395" s="497"/>
      <c r="FTE395" s="497"/>
      <c r="FTF395" s="497"/>
      <c r="FTG395" s="497"/>
      <c r="FTH395" s="497"/>
      <c r="FTI395" s="497"/>
      <c r="FTJ395" s="497"/>
      <c r="FTK395" s="497"/>
      <c r="FTL395" s="497"/>
      <c r="FTM395" s="497"/>
      <c r="FTN395" s="497"/>
      <c r="FTO395" s="497"/>
      <c r="FTP395" s="497"/>
      <c r="FTQ395" s="497"/>
      <c r="FTR395" s="497"/>
      <c r="FTS395" s="497"/>
      <c r="FTT395" s="497"/>
      <c r="FTU395" s="497"/>
      <c r="FTV395" s="497"/>
      <c r="FTW395" s="497"/>
      <c r="FTX395" s="497"/>
      <c r="FTY395" s="497"/>
      <c r="FTZ395" s="497"/>
      <c r="FUA395" s="497"/>
      <c r="FUB395" s="497"/>
      <c r="FUC395" s="497"/>
      <c r="FUD395" s="497"/>
      <c r="FUE395" s="497"/>
      <c r="FUF395" s="497"/>
      <c r="FUG395" s="497"/>
      <c r="FUH395" s="497"/>
      <c r="FUI395" s="497"/>
      <c r="FUJ395" s="497"/>
      <c r="FUK395" s="497"/>
      <c r="FUL395" s="497"/>
      <c r="FUM395" s="497"/>
      <c r="FUN395" s="497"/>
      <c r="FUO395" s="497"/>
      <c r="FUP395" s="497"/>
      <c r="FUQ395" s="497"/>
      <c r="FUR395" s="497"/>
      <c r="FUS395" s="497"/>
      <c r="FUT395" s="497"/>
      <c r="FUU395" s="497"/>
      <c r="FUV395" s="497"/>
      <c r="FUW395" s="497"/>
      <c r="FUX395" s="497"/>
      <c r="FUY395" s="497"/>
      <c r="FUZ395" s="497"/>
      <c r="FVA395" s="497"/>
      <c r="FVB395" s="497"/>
      <c r="FVC395" s="497"/>
      <c r="FVD395" s="497"/>
      <c r="FVE395" s="497"/>
      <c r="FVF395" s="497"/>
      <c r="FVG395" s="497"/>
      <c r="FVH395" s="497"/>
      <c r="FVI395" s="497"/>
      <c r="FVJ395" s="497"/>
      <c r="FVK395" s="497"/>
      <c r="FVL395" s="497"/>
      <c r="FVM395" s="497"/>
      <c r="FVN395" s="497"/>
      <c r="FVO395" s="497"/>
      <c r="FVP395" s="497"/>
      <c r="FVQ395" s="497"/>
      <c r="FVR395" s="497"/>
      <c r="FVS395" s="497"/>
      <c r="FVT395" s="497"/>
      <c r="FVU395" s="497"/>
      <c r="FVV395" s="497"/>
      <c r="FVW395" s="497"/>
      <c r="FVX395" s="497"/>
      <c r="FVY395" s="497"/>
      <c r="FVZ395" s="497"/>
      <c r="FWA395" s="497"/>
      <c r="FWB395" s="497"/>
      <c r="FWC395" s="497"/>
      <c r="FWD395" s="497"/>
      <c r="FWE395" s="497"/>
      <c r="FWF395" s="497"/>
      <c r="FWG395" s="497"/>
      <c r="FWH395" s="497"/>
      <c r="FWI395" s="497"/>
      <c r="FWJ395" s="497"/>
      <c r="FWK395" s="497"/>
      <c r="FWL395" s="497"/>
      <c r="FWM395" s="497"/>
      <c r="FWN395" s="497"/>
      <c r="FWO395" s="497"/>
      <c r="FWP395" s="497"/>
      <c r="FWQ395" s="497"/>
      <c r="FWR395" s="497"/>
      <c r="FWS395" s="497"/>
      <c r="FWT395" s="497"/>
      <c r="FWU395" s="497"/>
      <c r="FWV395" s="497"/>
      <c r="FWW395" s="497"/>
      <c r="FWX395" s="497"/>
      <c r="FWY395" s="497"/>
      <c r="FWZ395" s="497"/>
      <c r="FXA395" s="497"/>
      <c r="FXB395" s="497"/>
      <c r="FXC395" s="497"/>
      <c r="FXD395" s="497"/>
      <c r="FXE395" s="497"/>
      <c r="FXF395" s="497"/>
      <c r="FXG395" s="497"/>
      <c r="FXH395" s="497"/>
      <c r="FXI395" s="497"/>
      <c r="FXJ395" s="497"/>
      <c r="FXK395" s="497"/>
      <c r="FXL395" s="497"/>
      <c r="FXM395" s="497"/>
      <c r="FXN395" s="497"/>
      <c r="FXO395" s="497"/>
      <c r="FXP395" s="497"/>
      <c r="FXQ395" s="497"/>
      <c r="FXR395" s="497"/>
      <c r="FXS395" s="497"/>
      <c r="FXT395" s="497"/>
      <c r="FXU395" s="497"/>
      <c r="FXV395" s="497"/>
      <c r="FXW395" s="497"/>
      <c r="FXX395" s="497"/>
      <c r="FXY395" s="497"/>
      <c r="FXZ395" s="497"/>
      <c r="FYA395" s="497"/>
      <c r="FYB395" s="497"/>
      <c r="FYC395" s="497"/>
      <c r="FYD395" s="497"/>
      <c r="FYE395" s="497"/>
      <c r="FYF395" s="497"/>
      <c r="FYG395" s="497"/>
      <c r="FYH395" s="497"/>
      <c r="FYI395" s="497"/>
      <c r="FYJ395" s="497"/>
      <c r="FYK395" s="497"/>
      <c r="FYL395" s="497"/>
      <c r="FYM395" s="497"/>
      <c r="FYN395" s="497"/>
      <c r="FYO395" s="497"/>
      <c r="FYP395" s="497"/>
      <c r="FYQ395" s="497"/>
      <c r="FYR395" s="497"/>
      <c r="FYS395" s="497"/>
      <c r="FYT395" s="497"/>
      <c r="FYU395" s="497"/>
      <c r="FYV395" s="497"/>
      <c r="FYW395" s="497"/>
      <c r="FYX395" s="497"/>
      <c r="FYY395" s="497"/>
      <c r="FYZ395" s="497"/>
      <c r="FZA395" s="497"/>
      <c r="FZB395" s="497"/>
      <c r="FZC395" s="497"/>
      <c r="FZD395" s="497"/>
      <c r="FZE395" s="497"/>
      <c r="FZF395" s="497"/>
      <c r="FZG395" s="497"/>
      <c r="FZH395" s="497"/>
      <c r="FZI395" s="497"/>
      <c r="FZJ395" s="497"/>
      <c r="FZK395" s="497"/>
      <c r="FZL395" s="497"/>
      <c r="FZM395" s="497"/>
      <c r="FZN395" s="497"/>
      <c r="FZO395" s="497"/>
      <c r="FZP395" s="497"/>
      <c r="FZQ395" s="497"/>
      <c r="FZR395" s="497"/>
      <c r="FZS395" s="497"/>
      <c r="FZT395" s="497"/>
      <c r="FZU395" s="497"/>
      <c r="FZV395" s="497"/>
      <c r="FZW395" s="497"/>
      <c r="FZX395" s="497"/>
      <c r="FZY395" s="497"/>
      <c r="FZZ395" s="497"/>
      <c r="GAA395" s="497"/>
      <c r="GAB395" s="497"/>
      <c r="GAC395" s="497"/>
      <c r="GAD395" s="497"/>
      <c r="GAE395" s="497"/>
      <c r="GAF395" s="497"/>
      <c r="GAG395" s="497"/>
      <c r="GAH395" s="497"/>
      <c r="GAI395" s="497"/>
      <c r="GAJ395" s="497"/>
      <c r="GAK395" s="497"/>
      <c r="GAL395" s="497"/>
      <c r="GAM395" s="497"/>
      <c r="GAN395" s="497"/>
      <c r="GAO395" s="497"/>
      <c r="GAP395" s="497"/>
      <c r="GAQ395" s="497"/>
      <c r="GAR395" s="497"/>
      <c r="GAS395" s="497"/>
      <c r="GAT395" s="497"/>
      <c r="GAU395" s="497"/>
      <c r="GAV395" s="497"/>
      <c r="GAW395" s="497"/>
      <c r="GAX395" s="497"/>
      <c r="GAY395" s="497"/>
      <c r="GAZ395" s="497"/>
      <c r="GBA395" s="497"/>
      <c r="GBB395" s="497"/>
      <c r="GBC395" s="497"/>
      <c r="GBD395" s="497"/>
      <c r="GBE395" s="497"/>
      <c r="GBF395" s="497"/>
      <c r="GBG395" s="497"/>
      <c r="GBH395" s="497"/>
      <c r="GBI395" s="497"/>
      <c r="GBJ395" s="497"/>
      <c r="GBK395" s="497"/>
      <c r="GBL395" s="497"/>
      <c r="GBM395" s="497"/>
      <c r="GBN395" s="497"/>
      <c r="GBO395" s="497"/>
      <c r="GBP395" s="497"/>
      <c r="GBQ395" s="497"/>
      <c r="GBR395" s="497"/>
      <c r="GBS395" s="497"/>
      <c r="GBT395" s="497"/>
      <c r="GBU395" s="497"/>
      <c r="GBV395" s="497"/>
      <c r="GBW395" s="497"/>
      <c r="GBX395" s="497"/>
      <c r="GBY395" s="497"/>
      <c r="GBZ395" s="497"/>
      <c r="GCA395" s="497"/>
      <c r="GCB395" s="497"/>
      <c r="GCC395" s="497"/>
      <c r="GCD395" s="497"/>
      <c r="GCE395" s="497"/>
      <c r="GCF395" s="497"/>
      <c r="GCG395" s="497"/>
      <c r="GCH395" s="497"/>
      <c r="GCI395" s="497"/>
      <c r="GCJ395" s="497"/>
      <c r="GCK395" s="497"/>
      <c r="GCL395" s="497"/>
      <c r="GCM395" s="497"/>
      <c r="GCN395" s="497"/>
      <c r="GCO395" s="497"/>
      <c r="GCP395" s="497"/>
      <c r="GCQ395" s="497"/>
      <c r="GCR395" s="497"/>
      <c r="GCS395" s="497"/>
      <c r="GCT395" s="497"/>
      <c r="GCU395" s="497"/>
      <c r="GCV395" s="497"/>
      <c r="GCW395" s="497"/>
      <c r="GCX395" s="497"/>
      <c r="GCY395" s="497"/>
      <c r="GCZ395" s="497"/>
      <c r="GDA395" s="497"/>
      <c r="GDB395" s="497"/>
      <c r="GDC395" s="497"/>
      <c r="GDD395" s="497"/>
      <c r="GDE395" s="497"/>
      <c r="GDF395" s="497"/>
      <c r="GDG395" s="497"/>
      <c r="GDH395" s="497"/>
      <c r="GDI395" s="497"/>
      <c r="GDJ395" s="497"/>
      <c r="GDK395" s="497"/>
      <c r="GDL395" s="497"/>
      <c r="GDM395" s="497"/>
      <c r="GDN395" s="497"/>
      <c r="GDO395" s="497"/>
      <c r="GDP395" s="497"/>
      <c r="GDQ395" s="497"/>
      <c r="GDR395" s="497"/>
      <c r="GDS395" s="497"/>
      <c r="GDT395" s="497"/>
      <c r="GDU395" s="497"/>
      <c r="GDV395" s="497"/>
      <c r="GDW395" s="497"/>
      <c r="GDX395" s="497"/>
      <c r="GDY395" s="497"/>
      <c r="GDZ395" s="497"/>
      <c r="GEA395" s="497"/>
      <c r="GEB395" s="497"/>
      <c r="GEC395" s="497"/>
      <c r="GED395" s="497"/>
      <c r="GEE395" s="497"/>
      <c r="GEF395" s="497"/>
      <c r="GEG395" s="497"/>
      <c r="GEH395" s="497"/>
      <c r="GEI395" s="497"/>
      <c r="GEJ395" s="497"/>
      <c r="GEK395" s="497"/>
      <c r="GEL395" s="497"/>
      <c r="GEM395" s="497"/>
      <c r="GEN395" s="497"/>
      <c r="GEO395" s="497"/>
      <c r="GEP395" s="497"/>
      <c r="GEQ395" s="497"/>
      <c r="GER395" s="497"/>
      <c r="GES395" s="497"/>
      <c r="GET395" s="497"/>
      <c r="GEU395" s="497"/>
      <c r="GEV395" s="497"/>
      <c r="GEW395" s="497"/>
      <c r="GEX395" s="497"/>
      <c r="GEY395" s="497"/>
      <c r="GEZ395" s="497"/>
      <c r="GFA395" s="497"/>
      <c r="GFB395" s="497"/>
      <c r="GFC395" s="497"/>
      <c r="GFD395" s="497"/>
      <c r="GFE395" s="497"/>
      <c r="GFF395" s="497"/>
      <c r="GFG395" s="497"/>
      <c r="GFH395" s="497"/>
      <c r="GFI395" s="497"/>
      <c r="GFJ395" s="497"/>
      <c r="GFK395" s="497"/>
      <c r="GFL395" s="497"/>
      <c r="GFM395" s="497"/>
      <c r="GFN395" s="497"/>
      <c r="GFO395" s="497"/>
      <c r="GFP395" s="497"/>
      <c r="GFQ395" s="497"/>
      <c r="GFR395" s="497"/>
      <c r="GFS395" s="497"/>
      <c r="GFT395" s="497"/>
      <c r="GFU395" s="497"/>
      <c r="GFV395" s="497"/>
      <c r="GFW395" s="497"/>
      <c r="GFX395" s="497"/>
      <c r="GFY395" s="497"/>
      <c r="GFZ395" s="497"/>
      <c r="GGA395" s="497"/>
      <c r="GGB395" s="497"/>
      <c r="GGC395" s="497"/>
      <c r="GGD395" s="497"/>
      <c r="GGE395" s="497"/>
      <c r="GGF395" s="497"/>
      <c r="GGG395" s="497"/>
      <c r="GGH395" s="497"/>
      <c r="GGI395" s="497"/>
      <c r="GGJ395" s="497"/>
      <c r="GGK395" s="497"/>
      <c r="GGL395" s="497"/>
      <c r="GGM395" s="497"/>
      <c r="GGN395" s="497"/>
      <c r="GGO395" s="497"/>
      <c r="GGP395" s="497"/>
      <c r="GGQ395" s="497"/>
      <c r="GGR395" s="497"/>
      <c r="GGS395" s="497"/>
      <c r="GGT395" s="497"/>
      <c r="GGU395" s="497"/>
      <c r="GGV395" s="497"/>
      <c r="GGW395" s="497"/>
      <c r="GGX395" s="497"/>
      <c r="GGY395" s="497"/>
      <c r="GGZ395" s="497"/>
      <c r="GHA395" s="497"/>
      <c r="GHB395" s="497"/>
      <c r="GHC395" s="497"/>
      <c r="GHD395" s="497"/>
      <c r="GHE395" s="497"/>
      <c r="GHF395" s="497"/>
      <c r="GHG395" s="497"/>
      <c r="GHH395" s="497"/>
      <c r="GHI395" s="497"/>
      <c r="GHJ395" s="497"/>
      <c r="GHK395" s="497"/>
      <c r="GHL395" s="497"/>
      <c r="GHM395" s="497"/>
      <c r="GHN395" s="497"/>
      <c r="GHO395" s="497"/>
      <c r="GHP395" s="497"/>
      <c r="GHQ395" s="497"/>
      <c r="GHR395" s="497"/>
      <c r="GHS395" s="497"/>
      <c r="GHT395" s="497"/>
      <c r="GHU395" s="497"/>
      <c r="GHV395" s="497"/>
      <c r="GHW395" s="497"/>
      <c r="GHX395" s="497"/>
      <c r="GHY395" s="497"/>
      <c r="GHZ395" s="497"/>
      <c r="GIA395" s="497"/>
      <c r="GIB395" s="497"/>
      <c r="GIC395" s="497"/>
      <c r="GID395" s="497"/>
      <c r="GIE395" s="497"/>
      <c r="GIF395" s="497"/>
      <c r="GIG395" s="497"/>
      <c r="GIH395" s="497"/>
      <c r="GII395" s="497"/>
      <c r="GIJ395" s="497"/>
      <c r="GIK395" s="497"/>
      <c r="GIL395" s="497"/>
      <c r="GIM395" s="497"/>
      <c r="GIN395" s="497"/>
      <c r="GIO395" s="497"/>
      <c r="GIP395" s="497"/>
      <c r="GIQ395" s="497"/>
      <c r="GIR395" s="497"/>
      <c r="GIS395" s="497"/>
      <c r="GIT395" s="497"/>
      <c r="GIU395" s="497"/>
      <c r="GIV395" s="497"/>
      <c r="GIW395" s="497"/>
      <c r="GIX395" s="497"/>
      <c r="GIY395" s="497"/>
      <c r="GIZ395" s="497"/>
      <c r="GJA395" s="497"/>
      <c r="GJB395" s="497"/>
      <c r="GJC395" s="497"/>
      <c r="GJD395" s="497"/>
      <c r="GJE395" s="497"/>
      <c r="GJF395" s="497"/>
      <c r="GJG395" s="497"/>
      <c r="GJH395" s="497"/>
      <c r="GJI395" s="497"/>
      <c r="GJJ395" s="497"/>
      <c r="GJK395" s="497"/>
      <c r="GJL395" s="497"/>
      <c r="GJM395" s="497"/>
      <c r="GJN395" s="497"/>
      <c r="GJO395" s="497"/>
      <c r="GJP395" s="497"/>
      <c r="GJQ395" s="497"/>
      <c r="GJR395" s="497"/>
      <c r="GJS395" s="497"/>
      <c r="GJT395" s="497"/>
      <c r="GJU395" s="497"/>
      <c r="GJV395" s="497"/>
      <c r="GJW395" s="497"/>
      <c r="GJX395" s="497"/>
      <c r="GJY395" s="497"/>
      <c r="GJZ395" s="497"/>
      <c r="GKA395" s="497"/>
      <c r="GKB395" s="497"/>
      <c r="GKC395" s="497"/>
      <c r="GKD395" s="497"/>
      <c r="GKE395" s="497"/>
      <c r="GKF395" s="497"/>
      <c r="GKG395" s="497"/>
      <c r="GKH395" s="497"/>
      <c r="GKI395" s="497"/>
      <c r="GKJ395" s="497"/>
      <c r="GKK395" s="497"/>
      <c r="GKL395" s="497"/>
      <c r="GKM395" s="497"/>
      <c r="GKN395" s="497"/>
      <c r="GKO395" s="497"/>
      <c r="GKP395" s="497"/>
      <c r="GKQ395" s="497"/>
      <c r="GKR395" s="497"/>
      <c r="GKS395" s="497"/>
      <c r="GKT395" s="497"/>
      <c r="GKU395" s="497"/>
      <c r="GKV395" s="497"/>
      <c r="GKW395" s="497"/>
      <c r="GKX395" s="497"/>
      <c r="GKY395" s="497"/>
      <c r="GKZ395" s="497"/>
      <c r="GLA395" s="497"/>
      <c r="GLB395" s="497"/>
      <c r="GLC395" s="497"/>
      <c r="GLD395" s="497"/>
      <c r="GLE395" s="497"/>
      <c r="GLF395" s="497"/>
      <c r="GLG395" s="497"/>
      <c r="GLH395" s="497"/>
      <c r="GLI395" s="497"/>
      <c r="GLJ395" s="497"/>
      <c r="GLK395" s="497"/>
      <c r="GLL395" s="497"/>
      <c r="GLM395" s="497"/>
      <c r="GLN395" s="497"/>
      <c r="GLO395" s="497"/>
      <c r="GLP395" s="497"/>
      <c r="GLQ395" s="497"/>
      <c r="GLR395" s="497"/>
      <c r="GLS395" s="497"/>
      <c r="GLT395" s="497"/>
      <c r="GLU395" s="497"/>
      <c r="GLV395" s="497"/>
      <c r="GLW395" s="497"/>
      <c r="GLX395" s="497"/>
      <c r="GLY395" s="497"/>
      <c r="GLZ395" s="497"/>
      <c r="GMA395" s="497"/>
      <c r="GMB395" s="497"/>
      <c r="GMC395" s="497"/>
      <c r="GMD395" s="497"/>
      <c r="GME395" s="497"/>
      <c r="GMF395" s="497"/>
      <c r="GMG395" s="497"/>
      <c r="GMH395" s="497"/>
      <c r="GMI395" s="497"/>
      <c r="GMJ395" s="497"/>
      <c r="GMK395" s="497"/>
      <c r="GML395" s="497"/>
      <c r="GMM395" s="497"/>
      <c r="GMN395" s="497"/>
      <c r="GMO395" s="497"/>
      <c r="GMP395" s="497"/>
      <c r="GMQ395" s="497"/>
      <c r="GMR395" s="497"/>
      <c r="GMS395" s="497"/>
      <c r="GMT395" s="497"/>
      <c r="GMU395" s="497"/>
      <c r="GMV395" s="497"/>
      <c r="GMW395" s="497"/>
      <c r="GMX395" s="497"/>
      <c r="GMY395" s="497"/>
      <c r="GMZ395" s="497"/>
      <c r="GNA395" s="497"/>
      <c r="GNB395" s="497"/>
      <c r="GNC395" s="497"/>
      <c r="GND395" s="497"/>
      <c r="GNE395" s="497"/>
      <c r="GNF395" s="497"/>
      <c r="GNG395" s="497"/>
      <c r="GNH395" s="497"/>
      <c r="GNI395" s="497"/>
      <c r="GNJ395" s="497"/>
      <c r="GNK395" s="497"/>
      <c r="GNL395" s="497"/>
      <c r="GNM395" s="497"/>
      <c r="GNN395" s="497"/>
      <c r="GNO395" s="497"/>
      <c r="GNP395" s="497"/>
      <c r="GNQ395" s="497"/>
      <c r="GNR395" s="497"/>
      <c r="GNS395" s="497"/>
      <c r="GNT395" s="497"/>
      <c r="GNU395" s="497"/>
      <c r="GNV395" s="497"/>
      <c r="GNW395" s="497"/>
      <c r="GNX395" s="497"/>
      <c r="GNY395" s="497"/>
      <c r="GNZ395" s="497"/>
      <c r="GOA395" s="497"/>
      <c r="GOB395" s="497"/>
      <c r="GOC395" s="497"/>
      <c r="GOD395" s="497"/>
      <c r="GOE395" s="497"/>
      <c r="GOF395" s="497"/>
      <c r="GOG395" s="497"/>
      <c r="GOH395" s="497"/>
      <c r="GOI395" s="497"/>
      <c r="GOJ395" s="497"/>
      <c r="GOK395" s="497"/>
      <c r="GOL395" s="497"/>
      <c r="GOM395" s="497"/>
      <c r="GON395" s="497"/>
      <c r="GOO395" s="497"/>
      <c r="GOP395" s="497"/>
      <c r="GOQ395" s="497"/>
      <c r="GOR395" s="497"/>
      <c r="GOS395" s="497"/>
      <c r="GOT395" s="497"/>
      <c r="GOU395" s="497"/>
      <c r="GOV395" s="497"/>
      <c r="GOW395" s="497"/>
      <c r="GOX395" s="497"/>
      <c r="GOY395" s="497"/>
      <c r="GOZ395" s="497"/>
      <c r="GPA395" s="497"/>
      <c r="GPB395" s="497"/>
      <c r="GPC395" s="497"/>
      <c r="GPD395" s="497"/>
      <c r="GPE395" s="497"/>
      <c r="GPF395" s="497"/>
      <c r="GPG395" s="497"/>
      <c r="GPH395" s="497"/>
      <c r="GPI395" s="497"/>
      <c r="GPJ395" s="497"/>
      <c r="GPK395" s="497"/>
      <c r="GPL395" s="497"/>
      <c r="GPM395" s="497"/>
      <c r="GPN395" s="497"/>
      <c r="GPO395" s="497"/>
      <c r="GPP395" s="497"/>
      <c r="GPQ395" s="497"/>
      <c r="GPR395" s="497"/>
      <c r="GPS395" s="497"/>
      <c r="GPT395" s="497"/>
      <c r="GPU395" s="497"/>
      <c r="GPV395" s="497"/>
      <c r="GPW395" s="497"/>
      <c r="GPX395" s="497"/>
      <c r="GPY395" s="497"/>
      <c r="GPZ395" s="497"/>
      <c r="GQA395" s="497"/>
      <c r="GQB395" s="497"/>
      <c r="GQC395" s="497"/>
      <c r="GQD395" s="497"/>
      <c r="GQE395" s="497"/>
      <c r="GQF395" s="497"/>
      <c r="GQG395" s="497"/>
      <c r="GQH395" s="497"/>
      <c r="GQI395" s="497"/>
      <c r="GQJ395" s="497"/>
      <c r="GQK395" s="497"/>
      <c r="GQL395" s="497"/>
      <c r="GQM395" s="497"/>
      <c r="GQN395" s="497"/>
      <c r="GQO395" s="497"/>
      <c r="GQP395" s="497"/>
      <c r="GQQ395" s="497"/>
      <c r="GQR395" s="497"/>
      <c r="GQS395" s="497"/>
      <c r="GQT395" s="497"/>
      <c r="GQU395" s="497"/>
      <c r="GQV395" s="497"/>
      <c r="GQW395" s="497"/>
      <c r="GQX395" s="497"/>
      <c r="GQY395" s="497"/>
      <c r="GQZ395" s="497"/>
      <c r="GRA395" s="497"/>
      <c r="GRB395" s="497"/>
      <c r="GRC395" s="497"/>
      <c r="GRD395" s="497"/>
      <c r="GRE395" s="497"/>
      <c r="GRF395" s="497"/>
      <c r="GRG395" s="497"/>
      <c r="GRH395" s="497"/>
      <c r="GRI395" s="497"/>
      <c r="GRJ395" s="497"/>
      <c r="GRK395" s="497"/>
      <c r="GRL395" s="497"/>
      <c r="GRM395" s="497"/>
      <c r="GRN395" s="497"/>
      <c r="GRO395" s="497"/>
      <c r="GRP395" s="497"/>
      <c r="GRQ395" s="497"/>
      <c r="GRR395" s="497"/>
      <c r="GRS395" s="497"/>
      <c r="GRT395" s="497"/>
      <c r="GRU395" s="497"/>
      <c r="GRV395" s="497"/>
      <c r="GRW395" s="497"/>
      <c r="GRX395" s="497"/>
      <c r="GRY395" s="497"/>
      <c r="GRZ395" s="497"/>
      <c r="GSA395" s="497"/>
      <c r="GSB395" s="497"/>
      <c r="GSC395" s="497"/>
      <c r="GSD395" s="497"/>
      <c r="GSE395" s="497"/>
      <c r="GSF395" s="497"/>
      <c r="GSG395" s="497"/>
      <c r="GSH395" s="497"/>
      <c r="GSI395" s="497"/>
      <c r="GSJ395" s="497"/>
      <c r="GSK395" s="497"/>
      <c r="GSL395" s="497"/>
      <c r="GSM395" s="497"/>
      <c r="GSN395" s="497"/>
      <c r="GSO395" s="497"/>
      <c r="GSP395" s="497"/>
      <c r="GSQ395" s="497"/>
      <c r="GSR395" s="497"/>
      <c r="GSS395" s="497"/>
      <c r="GST395" s="497"/>
      <c r="GSU395" s="497"/>
      <c r="GSV395" s="497"/>
      <c r="GSW395" s="497"/>
      <c r="GSX395" s="497"/>
      <c r="GSY395" s="497"/>
      <c r="GSZ395" s="497"/>
      <c r="GTA395" s="497"/>
      <c r="GTB395" s="497"/>
      <c r="GTC395" s="497"/>
      <c r="GTD395" s="497"/>
      <c r="GTE395" s="497"/>
      <c r="GTF395" s="497"/>
      <c r="GTG395" s="497"/>
      <c r="GTH395" s="497"/>
      <c r="GTI395" s="497"/>
      <c r="GTJ395" s="497"/>
      <c r="GTK395" s="497"/>
      <c r="GTL395" s="497"/>
      <c r="GTM395" s="497"/>
      <c r="GTN395" s="497"/>
      <c r="GTO395" s="497"/>
      <c r="GTP395" s="497"/>
      <c r="GTQ395" s="497"/>
      <c r="GTR395" s="497"/>
      <c r="GTS395" s="497"/>
      <c r="GTT395" s="497"/>
      <c r="GTU395" s="497"/>
      <c r="GTV395" s="497"/>
      <c r="GTW395" s="497"/>
      <c r="GTX395" s="497"/>
      <c r="GTY395" s="497"/>
      <c r="GTZ395" s="497"/>
      <c r="GUA395" s="497"/>
      <c r="GUB395" s="497"/>
      <c r="GUC395" s="497"/>
      <c r="GUD395" s="497"/>
      <c r="GUE395" s="497"/>
      <c r="GUF395" s="497"/>
      <c r="GUG395" s="497"/>
      <c r="GUH395" s="497"/>
      <c r="GUI395" s="497"/>
      <c r="GUJ395" s="497"/>
      <c r="GUK395" s="497"/>
      <c r="GUL395" s="497"/>
      <c r="GUM395" s="497"/>
      <c r="GUN395" s="497"/>
      <c r="GUO395" s="497"/>
      <c r="GUP395" s="497"/>
      <c r="GUQ395" s="497"/>
      <c r="GUR395" s="497"/>
      <c r="GUS395" s="497"/>
      <c r="GUT395" s="497"/>
      <c r="GUU395" s="497"/>
      <c r="GUV395" s="497"/>
      <c r="GUW395" s="497"/>
      <c r="GUX395" s="497"/>
      <c r="GUY395" s="497"/>
      <c r="GUZ395" s="497"/>
      <c r="GVA395" s="497"/>
      <c r="GVB395" s="497"/>
      <c r="GVC395" s="497"/>
      <c r="GVD395" s="497"/>
      <c r="GVE395" s="497"/>
      <c r="GVF395" s="497"/>
      <c r="GVG395" s="497"/>
      <c r="GVH395" s="497"/>
      <c r="GVI395" s="497"/>
      <c r="GVJ395" s="497"/>
      <c r="GVK395" s="497"/>
      <c r="GVL395" s="497"/>
      <c r="GVM395" s="497"/>
      <c r="GVN395" s="497"/>
      <c r="GVO395" s="497"/>
      <c r="GVP395" s="497"/>
      <c r="GVQ395" s="497"/>
      <c r="GVR395" s="497"/>
      <c r="GVS395" s="497"/>
      <c r="GVT395" s="497"/>
      <c r="GVU395" s="497"/>
      <c r="GVV395" s="497"/>
      <c r="GVW395" s="497"/>
      <c r="GVX395" s="497"/>
      <c r="GVY395" s="497"/>
      <c r="GVZ395" s="497"/>
      <c r="GWA395" s="497"/>
      <c r="GWB395" s="497"/>
      <c r="GWC395" s="497"/>
      <c r="GWD395" s="497"/>
      <c r="GWE395" s="497"/>
      <c r="GWF395" s="497"/>
      <c r="GWG395" s="497"/>
      <c r="GWH395" s="497"/>
      <c r="GWI395" s="497"/>
      <c r="GWJ395" s="497"/>
      <c r="GWK395" s="497"/>
      <c r="GWL395" s="497"/>
      <c r="GWM395" s="497"/>
      <c r="GWN395" s="497"/>
      <c r="GWO395" s="497"/>
      <c r="GWP395" s="497"/>
      <c r="GWQ395" s="497"/>
      <c r="GWR395" s="497"/>
      <c r="GWS395" s="497"/>
      <c r="GWT395" s="497"/>
      <c r="GWU395" s="497"/>
      <c r="GWV395" s="497"/>
      <c r="GWW395" s="497"/>
      <c r="GWX395" s="497"/>
      <c r="GWY395" s="497"/>
      <c r="GWZ395" s="497"/>
      <c r="GXA395" s="497"/>
      <c r="GXB395" s="497"/>
      <c r="GXC395" s="497"/>
      <c r="GXD395" s="497"/>
      <c r="GXE395" s="497"/>
      <c r="GXF395" s="497"/>
      <c r="GXG395" s="497"/>
      <c r="GXH395" s="497"/>
      <c r="GXI395" s="497"/>
      <c r="GXJ395" s="497"/>
      <c r="GXK395" s="497"/>
      <c r="GXL395" s="497"/>
      <c r="GXM395" s="497"/>
      <c r="GXN395" s="497"/>
      <c r="GXO395" s="497"/>
      <c r="GXP395" s="497"/>
      <c r="GXQ395" s="497"/>
      <c r="GXR395" s="497"/>
      <c r="GXS395" s="497"/>
      <c r="GXT395" s="497"/>
      <c r="GXU395" s="497"/>
      <c r="GXV395" s="497"/>
      <c r="GXW395" s="497"/>
      <c r="GXX395" s="497"/>
      <c r="GXY395" s="497"/>
      <c r="GXZ395" s="497"/>
      <c r="GYA395" s="497"/>
      <c r="GYB395" s="497"/>
      <c r="GYC395" s="497"/>
      <c r="GYD395" s="497"/>
      <c r="GYE395" s="497"/>
      <c r="GYF395" s="497"/>
      <c r="GYG395" s="497"/>
      <c r="GYH395" s="497"/>
      <c r="GYI395" s="497"/>
      <c r="GYJ395" s="497"/>
      <c r="GYK395" s="497"/>
      <c r="GYL395" s="497"/>
      <c r="GYM395" s="497"/>
      <c r="GYN395" s="497"/>
      <c r="GYO395" s="497"/>
      <c r="GYP395" s="497"/>
      <c r="GYQ395" s="497"/>
      <c r="GYR395" s="497"/>
      <c r="GYS395" s="497"/>
      <c r="GYT395" s="497"/>
      <c r="GYU395" s="497"/>
      <c r="GYV395" s="497"/>
      <c r="GYW395" s="497"/>
      <c r="GYX395" s="497"/>
      <c r="GYY395" s="497"/>
      <c r="GYZ395" s="497"/>
      <c r="GZA395" s="497"/>
      <c r="GZB395" s="497"/>
      <c r="GZC395" s="497"/>
      <c r="GZD395" s="497"/>
      <c r="GZE395" s="497"/>
      <c r="GZF395" s="497"/>
      <c r="GZG395" s="497"/>
      <c r="GZH395" s="497"/>
      <c r="GZI395" s="497"/>
      <c r="GZJ395" s="497"/>
      <c r="GZK395" s="497"/>
      <c r="GZL395" s="497"/>
      <c r="GZM395" s="497"/>
      <c r="GZN395" s="497"/>
      <c r="GZO395" s="497"/>
      <c r="GZP395" s="497"/>
      <c r="GZQ395" s="497"/>
      <c r="GZR395" s="497"/>
      <c r="GZS395" s="497"/>
      <c r="GZT395" s="497"/>
      <c r="GZU395" s="497"/>
      <c r="GZV395" s="497"/>
      <c r="GZW395" s="497"/>
      <c r="GZX395" s="497"/>
      <c r="GZY395" s="497"/>
      <c r="GZZ395" s="497"/>
      <c r="HAA395" s="497"/>
      <c r="HAB395" s="497"/>
      <c r="HAC395" s="497"/>
      <c r="HAD395" s="497"/>
      <c r="HAE395" s="497"/>
      <c r="HAF395" s="497"/>
      <c r="HAG395" s="497"/>
      <c r="HAH395" s="497"/>
      <c r="HAI395" s="497"/>
      <c r="HAJ395" s="497"/>
      <c r="HAK395" s="497"/>
      <c r="HAL395" s="497"/>
      <c r="HAM395" s="497"/>
      <c r="HAN395" s="497"/>
      <c r="HAO395" s="497"/>
      <c r="HAP395" s="497"/>
      <c r="HAQ395" s="497"/>
      <c r="HAR395" s="497"/>
      <c r="HAS395" s="497"/>
      <c r="HAT395" s="497"/>
      <c r="HAU395" s="497"/>
      <c r="HAV395" s="497"/>
      <c r="HAW395" s="497"/>
      <c r="HAX395" s="497"/>
      <c r="HAY395" s="497"/>
      <c r="HAZ395" s="497"/>
      <c r="HBA395" s="497"/>
      <c r="HBB395" s="497"/>
      <c r="HBC395" s="497"/>
      <c r="HBD395" s="497"/>
      <c r="HBE395" s="497"/>
      <c r="HBF395" s="497"/>
      <c r="HBG395" s="497"/>
      <c r="HBH395" s="497"/>
      <c r="HBI395" s="497"/>
      <c r="HBJ395" s="497"/>
      <c r="HBK395" s="497"/>
      <c r="HBL395" s="497"/>
      <c r="HBM395" s="497"/>
      <c r="HBN395" s="497"/>
      <c r="HBO395" s="497"/>
      <c r="HBP395" s="497"/>
      <c r="HBQ395" s="497"/>
      <c r="HBR395" s="497"/>
      <c r="HBS395" s="497"/>
      <c r="HBT395" s="497"/>
      <c r="HBU395" s="497"/>
      <c r="HBV395" s="497"/>
      <c r="HBW395" s="497"/>
      <c r="HBX395" s="497"/>
      <c r="HBY395" s="497"/>
      <c r="HBZ395" s="497"/>
      <c r="HCA395" s="497"/>
      <c r="HCB395" s="497"/>
      <c r="HCC395" s="497"/>
      <c r="HCD395" s="497"/>
      <c r="HCE395" s="497"/>
      <c r="HCF395" s="497"/>
      <c r="HCG395" s="497"/>
      <c r="HCH395" s="497"/>
      <c r="HCI395" s="497"/>
      <c r="HCJ395" s="497"/>
      <c r="HCK395" s="497"/>
      <c r="HCL395" s="497"/>
      <c r="HCM395" s="497"/>
      <c r="HCN395" s="497"/>
      <c r="HCO395" s="497"/>
      <c r="HCP395" s="497"/>
      <c r="HCQ395" s="497"/>
      <c r="HCR395" s="497"/>
      <c r="HCS395" s="497"/>
      <c r="HCT395" s="497"/>
      <c r="HCU395" s="497"/>
      <c r="HCV395" s="497"/>
      <c r="HCW395" s="497"/>
      <c r="HCX395" s="497"/>
      <c r="HCY395" s="497"/>
      <c r="HCZ395" s="497"/>
      <c r="HDA395" s="497"/>
      <c r="HDB395" s="497"/>
      <c r="HDC395" s="497"/>
      <c r="HDD395" s="497"/>
      <c r="HDE395" s="497"/>
      <c r="HDF395" s="497"/>
      <c r="HDG395" s="497"/>
      <c r="HDH395" s="497"/>
      <c r="HDI395" s="497"/>
      <c r="HDJ395" s="497"/>
      <c r="HDK395" s="497"/>
      <c r="HDL395" s="497"/>
      <c r="HDM395" s="497"/>
      <c r="HDN395" s="497"/>
      <c r="HDO395" s="497"/>
      <c r="HDP395" s="497"/>
      <c r="HDQ395" s="497"/>
      <c r="HDR395" s="497"/>
      <c r="HDS395" s="497"/>
      <c r="HDT395" s="497"/>
      <c r="HDU395" s="497"/>
      <c r="HDV395" s="497"/>
      <c r="HDW395" s="497"/>
      <c r="HDX395" s="497"/>
      <c r="HDY395" s="497"/>
      <c r="HDZ395" s="497"/>
      <c r="HEA395" s="497"/>
      <c r="HEB395" s="497"/>
      <c r="HEC395" s="497"/>
      <c r="HED395" s="497"/>
      <c r="HEE395" s="497"/>
      <c r="HEF395" s="497"/>
      <c r="HEG395" s="497"/>
      <c r="HEH395" s="497"/>
      <c r="HEI395" s="497"/>
      <c r="HEJ395" s="497"/>
      <c r="HEK395" s="497"/>
      <c r="HEL395" s="497"/>
      <c r="HEM395" s="497"/>
      <c r="HEN395" s="497"/>
      <c r="HEO395" s="497"/>
      <c r="HEP395" s="497"/>
      <c r="HEQ395" s="497"/>
      <c r="HER395" s="497"/>
      <c r="HES395" s="497"/>
      <c r="HET395" s="497"/>
      <c r="HEU395" s="497"/>
      <c r="HEV395" s="497"/>
      <c r="HEW395" s="497"/>
      <c r="HEX395" s="497"/>
      <c r="HEY395" s="497"/>
      <c r="HEZ395" s="497"/>
      <c r="HFA395" s="497"/>
      <c r="HFB395" s="497"/>
      <c r="HFC395" s="497"/>
      <c r="HFD395" s="497"/>
      <c r="HFE395" s="497"/>
      <c r="HFF395" s="497"/>
      <c r="HFG395" s="497"/>
      <c r="HFH395" s="497"/>
      <c r="HFI395" s="497"/>
      <c r="HFJ395" s="497"/>
      <c r="HFK395" s="497"/>
      <c r="HFL395" s="497"/>
      <c r="HFM395" s="497"/>
      <c r="HFN395" s="497"/>
      <c r="HFO395" s="497"/>
      <c r="HFP395" s="497"/>
      <c r="HFQ395" s="497"/>
      <c r="HFR395" s="497"/>
      <c r="HFS395" s="497"/>
      <c r="HFT395" s="497"/>
      <c r="HFU395" s="497"/>
      <c r="HFV395" s="497"/>
      <c r="HFW395" s="497"/>
      <c r="HFX395" s="497"/>
      <c r="HFY395" s="497"/>
      <c r="HFZ395" s="497"/>
      <c r="HGA395" s="497"/>
      <c r="HGB395" s="497"/>
      <c r="HGC395" s="497"/>
      <c r="HGD395" s="497"/>
      <c r="HGE395" s="497"/>
      <c r="HGF395" s="497"/>
      <c r="HGG395" s="497"/>
      <c r="HGH395" s="497"/>
      <c r="HGI395" s="497"/>
      <c r="HGJ395" s="497"/>
      <c r="HGK395" s="497"/>
      <c r="HGL395" s="497"/>
      <c r="HGM395" s="497"/>
      <c r="HGN395" s="497"/>
      <c r="HGO395" s="497"/>
      <c r="HGP395" s="497"/>
      <c r="HGQ395" s="497"/>
      <c r="HGR395" s="497"/>
      <c r="HGS395" s="497"/>
      <c r="HGT395" s="497"/>
      <c r="HGU395" s="497"/>
      <c r="HGV395" s="497"/>
      <c r="HGW395" s="497"/>
      <c r="HGX395" s="497"/>
      <c r="HGY395" s="497"/>
      <c r="HGZ395" s="497"/>
      <c r="HHA395" s="497"/>
      <c r="HHB395" s="497"/>
      <c r="HHC395" s="497"/>
      <c r="HHD395" s="497"/>
      <c r="HHE395" s="497"/>
      <c r="HHF395" s="497"/>
      <c r="HHG395" s="497"/>
      <c r="HHH395" s="497"/>
      <c r="HHI395" s="497"/>
      <c r="HHJ395" s="497"/>
      <c r="HHK395" s="497"/>
      <c r="HHL395" s="497"/>
      <c r="HHM395" s="497"/>
      <c r="HHN395" s="497"/>
      <c r="HHO395" s="497"/>
      <c r="HHP395" s="497"/>
      <c r="HHQ395" s="497"/>
      <c r="HHR395" s="497"/>
      <c r="HHS395" s="497"/>
      <c r="HHT395" s="497"/>
      <c r="HHU395" s="497"/>
      <c r="HHV395" s="497"/>
      <c r="HHW395" s="497"/>
      <c r="HHX395" s="497"/>
      <c r="HHY395" s="497"/>
      <c r="HHZ395" s="497"/>
      <c r="HIA395" s="497"/>
      <c r="HIB395" s="497"/>
      <c r="HIC395" s="497"/>
      <c r="HID395" s="497"/>
      <c r="HIE395" s="497"/>
      <c r="HIF395" s="497"/>
      <c r="HIG395" s="497"/>
      <c r="HIH395" s="497"/>
      <c r="HII395" s="497"/>
      <c r="HIJ395" s="497"/>
      <c r="HIK395" s="497"/>
      <c r="HIL395" s="497"/>
      <c r="HIM395" s="497"/>
      <c r="HIN395" s="497"/>
      <c r="HIO395" s="497"/>
      <c r="HIP395" s="497"/>
      <c r="HIQ395" s="497"/>
      <c r="HIR395" s="497"/>
      <c r="HIS395" s="497"/>
      <c r="HIT395" s="497"/>
      <c r="HIU395" s="497"/>
      <c r="HIV395" s="497"/>
      <c r="HIW395" s="497"/>
      <c r="HIX395" s="497"/>
      <c r="HIY395" s="497"/>
      <c r="HIZ395" s="497"/>
      <c r="HJA395" s="497"/>
      <c r="HJB395" s="497"/>
      <c r="HJC395" s="497"/>
      <c r="HJD395" s="497"/>
      <c r="HJE395" s="497"/>
      <c r="HJF395" s="497"/>
      <c r="HJG395" s="497"/>
      <c r="HJH395" s="497"/>
      <c r="HJI395" s="497"/>
      <c r="HJJ395" s="497"/>
      <c r="HJK395" s="497"/>
      <c r="HJL395" s="497"/>
      <c r="HJM395" s="497"/>
      <c r="HJN395" s="497"/>
      <c r="HJO395" s="497"/>
      <c r="HJP395" s="497"/>
      <c r="HJQ395" s="497"/>
      <c r="HJR395" s="497"/>
      <c r="HJS395" s="497"/>
      <c r="HJT395" s="497"/>
      <c r="HJU395" s="497"/>
      <c r="HJV395" s="497"/>
      <c r="HJW395" s="497"/>
      <c r="HJX395" s="497"/>
      <c r="HJY395" s="497"/>
      <c r="HJZ395" s="497"/>
      <c r="HKA395" s="497"/>
      <c r="HKB395" s="497"/>
      <c r="HKC395" s="497"/>
      <c r="HKD395" s="497"/>
      <c r="HKE395" s="497"/>
      <c r="HKF395" s="497"/>
      <c r="HKG395" s="497"/>
      <c r="HKH395" s="497"/>
      <c r="HKI395" s="497"/>
      <c r="HKJ395" s="497"/>
      <c r="HKK395" s="497"/>
      <c r="HKL395" s="497"/>
      <c r="HKM395" s="497"/>
      <c r="HKN395" s="497"/>
      <c r="HKO395" s="497"/>
      <c r="HKP395" s="497"/>
      <c r="HKQ395" s="497"/>
      <c r="HKR395" s="497"/>
      <c r="HKS395" s="497"/>
      <c r="HKT395" s="497"/>
      <c r="HKU395" s="497"/>
      <c r="HKV395" s="497"/>
      <c r="HKW395" s="497"/>
      <c r="HKX395" s="497"/>
      <c r="HKY395" s="497"/>
      <c r="HKZ395" s="497"/>
      <c r="HLA395" s="497"/>
      <c r="HLB395" s="497"/>
      <c r="HLC395" s="497"/>
      <c r="HLD395" s="497"/>
      <c r="HLE395" s="497"/>
      <c r="HLF395" s="497"/>
      <c r="HLG395" s="497"/>
      <c r="HLH395" s="497"/>
      <c r="HLI395" s="497"/>
      <c r="HLJ395" s="497"/>
      <c r="HLK395" s="497"/>
      <c r="HLL395" s="497"/>
      <c r="HLM395" s="497"/>
      <c r="HLN395" s="497"/>
      <c r="HLO395" s="497"/>
      <c r="HLP395" s="497"/>
      <c r="HLQ395" s="497"/>
      <c r="HLR395" s="497"/>
      <c r="HLS395" s="497"/>
      <c r="HLT395" s="497"/>
      <c r="HLU395" s="497"/>
      <c r="HLV395" s="497"/>
      <c r="HLW395" s="497"/>
      <c r="HLX395" s="497"/>
      <c r="HLY395" s="497"/>
      <c r="HLZ395" s="497"/>
      <c r="HMA395" s="497"/>
      <c r="HMB395" s="497"/>
      <c r="HMC395" s="497"/>
      <c r="HMD395" s="497"/>
      <c r="HME395" s="497"/>
      <c r="HMF395" s="497"/>
      <c r="HMG395" s="497"/>
      <c r="HMH395" s="497"/>
      <c r="HMI395" s="497"/>
      <c r="HMJ395" s="497"/>
      <c r="HMK395" s="497"/>
      <c r="HML395" s="497"/>
      <c r="HMM395" s="497"/>
      <c r="HMN395" s="497"/>
      <c r="HMO395" s="497"/>
      <c r="HMP395" s="497"/>
      <c r="HMQ395" s="497"/>
      <c r="HMR395" s="497"/>
      <c r="HMS395" s="497"/>
      <c r="HMT395" s="497"/>
      <c r="HMU395" s="497"/>
      <c r="HMV395" s="497"/>
      <c r="HMW395" s="497"/>
      <c r="HMX395" s="497"/>
      <c r="HMY395" s="497"/>
      <c r="HMZ395" s="497"/>
      <c r="HNA395" s="497"/>
      <c r="HNB395" s="497"/>
      <c r="HNC395" s="497"/>
      <c r="HND395" s="497"/>
      <c r="HNE395" s="497"/>
      <c r="HNF395" s="497"/>
      <c r="HNG395" s="497"/>
      <c r="HNH395" s="497"/>
      <c r="HNI395" s="497"/>
      <c r="HNJ395" s="497"/>
      <c r="HNK395" s="497"/>
      <c r="HNL395" s="497"/>
      <c r="HNM395" s="497"/>
      <c r="HNN395" s="497"/>
      <c r="HNO395" s="497"/>
      <c r="HNP395" s="497"/>
      <c r="HNQ395" s="497"/>
      <c r="HNR395" s="497"/>
      <c r="HNS395" s="497"/>
      <c r="HNT395" s="497"/>
      <c r="HNU395" s="497"/>
      <c r="HNV395" s="497"/>
      <c r="HNW395" s="497"/>
      <c r="HNX395" s="497"/>
      <c r="HNY395" s="497"/>
      <c r="HNZ395" s="497"/>
      <c r="HOA395" s="497"/>
      <c r="HOB395" s="497"/>
      <c r="HOC395" s="497"/>
      <c r="HOD395" s="497"/>
      <c r="HOE395" s="497"/>
      <c r="HOF395" s="497"/>
      <c r="HOG395" s="497"/>
      <c r="HOH395" s="497"/>
      <c r="HOI395" s="497"/>
      <c r="HOJ395" s="497"/>
      <c r="HOK395" s="497"/>
      <c r="HOL395" s="497"/>
      <c r="HOM395" s="497"/>
      <c r="HON395" s="497"/>
      <c r="HOO395" s="497"/>
      <c r="HOP395" s="497"/>
      <c r="HOQ395" s="497"/>
      <c r="HOR395" s="497"/>
      <c r="HOS395" s="497"/>
      <c r="HOT395" s="497"/>
      <c r="HOU395" s="497"/>
      <c r="HOV395" s="497"/>
      <c r="HOW395" s="497"/>
      <c r="HOX395" s="497"/>
      <c r="HOY395" s="497"/>
      <c r="HOZ395" s="497"/>
      <c r="HPA395" s="497"/>
      <c r="HPB395" s="497"/>
      <c r="HPC395" s="497"/>
      <c r="HPD395" s="497"/>
      <c r="HPE395" s="497"/>
      <c r="HPF395" s="497"/>
      <c r="HPG395" s="497"/>
      <c r="HPH395" s="497"/>
      <c r="HPI395" s="497"/>
      <c r="HPJ395" s="497"/>
      <c r="HPK395" s="497"/>
      <c r="HPL395" s="497"/>
      <c r="HPM395" s="497"/>
      <c r="HPN395" s="497"/>
      <c r="HPO395" s="497"/>
      <c r="HPP395" s="497"/>
      <c r="HPQ395" s="497"/>
      <c r="HPR395" s="497"/>
      <c r="HPS395" s="497"/>
      <c r="HPT395" s="497"/>
      <c r="HPU395" s="497"/>
      <c r="HPV395" s="497"/>
      <c r="HPW395" s="497"/>
      <c r="HPX395" s="497"/>
      <c r="HPY395" s="497"/>
      <c r="HPZ395" s="497"/>
      <c r="HQA395" s="497"/>
      <c r="HQB395" s="497"/>
      <c r="HQC395" s="497"/>
      <c r="HQD395" s="497"/>
      <c r="HQE395" s="497"/>
      <c r="HQF395" s="497"/>
      <c r="HQG395" s="497"/>
      <c r="HQH395" s="497"/>
      <c r="HQI395" s="497"/>
      <c r="HQJ395" s="497"/>
      <c r="HQK395" s="497"/>
      <c r="HQL395" s="497"/>
      <c r="HQM395" s="497"/>
      <c r="HQN395" s="497"/>
      <c r="HQO395" s="497"/>
      <c r="HQP395" s="497"/>
      <c r="HQQ395" s="497"/>
      <c r="HQR395" s="497"/>
      <c r="HQS395" s="497"/>
      <c r="HQT395" s="497"/>
      <c r="HQU395" s="497"/>
      <c r="HQV395" s="497"/>
      <c r="HQW395" s="497"/>
      <c r="HQX395" s="497"/>
      <c r="HQY395" s="497"/>
      <c r="HQZ395" s="497"/>
      <c r="HRA395" s="497"/>
      <c r="HRB395" s="497"/>
      <c r="HRC395" s="497"/>
      <c r="HRD395" s="497"/>
      <c r="HRE395" s="497"/>
      <c r="HRF395" s="497"/>
      <c r="HRG395" s="497"/>
      <c r="HRH395" s="497"/>
      <c r="HRI395" s="497"/>
      <c r="HRJ395" s="497"/>
      <c r="HRK395" s="497"/>
      <c r="HRL395" s="497"/>
      <c r="HRM395" s="497"/>
      <c r="HRN395" s="497"/>
      <c r="HRO395" s="497"/>
      <c r="HRP395" s="497"/>
      <c r="HRQ395" s="497"/>
      <c r="HRR395" s="497"/>
      <c r="HRS395" s="497"/>
      <c r="HRT395" s="497"/>
      <c r="HRU395" s="497"/>
      <c r="HRV395" s="497"/>
      <c r="HRW395" s="497"/>
      <c r="HRX395" s="497"/>
      <c r="HRY395" s="497"/>
      <c r="HRZ395" s="497"/>
      <c r="HSA395" s="497"/>
      <c r="HSB395" s="497"/>
      <c r="HSC395" s="497"/>
      <c r="HSD395" s="497"/>
      <c r="HSE395" s="497"/>
      <c r="HSF395" s="497"/>
      <c r="HSG395" s="497"/>
      <c r="HSH395" s="497"/>
      <c r="HSI395" s="497"/>
      <c r="HSJ395" s="497"/>
      <c r="HSK395" s="497"/>
      <c r="HSL395" s="497"/>
      <c r="HSM395" s="497"/>
      <c r="HSN395" s="497"/>
      <c r="HSO395" s="497"/>
      <c r="HSP395" s="497"/>
      <c r="HSQ395" s="497"/>
      <c r="HSR395" s="497"/>
      <c r="HSS395" s="497"/>
      <c r="HST395" s="497"/>
      <c r="HSU395" s="497"/>
      <c r="HSV395" s="497"/>
      <c r="HSW395" s="497"/>
      <c r="HSX395" s="497"/>
      <c r="HSY395" s="497"/>
      <c r="HSZ395" s="497"/>
      <c r="HTA395" s="497"/>
      <c r="HTB395" s="497"/>
      <c r="HTC395" s="497"/>
      <c r="HTD395" s="497"/>
      <c r="HTE395" s="497"/>
      <c r="HTF395" s="497"/>
      <c r="HTG395" s="497"/>
      <c r="HTH395" s="497"/>
      <c r="HTI395" s="497"/>
      <c r="HTJ395" s="497"/>
      <c r="HTK395" s="497"/>
      <c r="HTL395" s="497"/>
      <c r="HTM395" s="497"/>
      <c r="HTN395" s="497"/>
      <c r="HTO395" s="497"/>
      <c r="HTP395" s="497"/>
      <c r="HTQ395" s="497"/>
      <c r="HTR395" s="497"/>
      <c r="HTS395" s="497"/>
      <c r="HTT395" s="497"/>
      <c r="HTU395" s="497"/>
      <c r="HTV395" s="497"/>
      <c r="HTW395" s="497"/>
      <c r="HTX395" s="497"/>
      <c r="HTY395" s="497"/>
      <c r="HTZ395" s="497"/>
      <c r="HUA395" s="497"/>
      <c r="HUB395" s="497"/>
      <c r="HUC395" s="497"/>
      <c r="HUD395" s="497"/>
      <c r="HUE395" s="497"/>
      <c r="HUF395" s="497"/>
      <c r="HUG395" s="497"/>
      <c r="HUH395" s="497"/>
      <c r="HUI395" s="497"/>
      <c r="HUJ395" s="497"/>
      <c r="HUK395" s="497"/>
      <c r="HUL395" s="497"/>
      <c r="HUM395" s="497"/>
      <c r="HUN395" s="497"/>
      <c r="HUO395" s="497"/>
      <c r="HUP395" s="497"/>
      <c r="HUQ395" s="497"/>
      <c r="HUR395" s="497"/>
      <c r="HUS395" s="497"/>
      <c r="HUT395" s="497"/>
      <c r="HUU395" s="497"/>
      <c r="HUV395" s="497"/>
      <c r="HUW395" s="497"/>
      <c r="HUX395" s="497"/>
      <c r="HUY395" s="497"/>
      <c r="HUZ395" s="497"/>
      <c r="HVA395" s="497"/>
      <c r="HVB395" s="497"/>
      <c r="HVC395" s="497"/>
      <c r="HVD395" s="497"/>
      <c r="HVE395" s="497"/>
      <c r="HVF395" s="497"/>
      <c r="HVG395" s="497"/>
      <c r="HVH395" s="497"/>
      <c r="HVI395" s="497"/>
      <c r="HVJ395" s="497"/>
      <c r="HVK395" s="497"/>
      <c r="HVL395" s="497"/>
      <c r="HVM395" s="497"/>
      <c r="HVN395" s="497"/>
      <c r="HVO395" s="497"/>
      <c r="HVP395" s="497"/>
      <c r="HVQ395" s="497"/>
      <c r="HVR395" s="497"/>
      <c r="HVS395" s="497"/>
      <c r="HVT395" s="497"/>
      <c r="HVU395" s="497"/>
      <c r="HVV395" s="497"/>
      <c r="HVW395" s="497"/>
      <c r="HVX395" s="497"/>
      <c r="HVY395" s="497"/>
      <c r="HVZ395" s="497"/>
      <c r="HWA395" s="497"/>
      <c r="HWB395" s="497"/>
      <c r="HWC395" s="497"/>
      <c r="HWD395" s="497"/>
      <c r="HWE395" s="497"/>
      <c r="HWF395" s="497"/>
      <c r="HWG395" s="497"/>
      <c r="HWH395" s="497"/>
      <c r="HWI395" s="497"/>
      <c r="HWJ395" s="497"/>
      <c r="HWK395" s="497"/>
      <c r="HWL395" s="497"/>
      <c r="HWM395" s="497"/>
      <c r="HWN395" s="497"/>
      <c r="HWO395" s="497"/>
      <c r="HWP395" s="497"/>
      <c r="HWQ395" s="497"/>
      <c r="HWR395" s="497"/>
      <c r="HWS395" s="497"/>
      <c r="HWT395" s="497"/>
      <c r="HWU395" s="497"/>
      <c r="HWV395" s="497"/>
      <c r="HWW395" s="497"/>
      <c r="HWX395" s="497"/>
      <c r="HWY395" s="497"/>
      <c r="HWZ395" s="497"/>
      <c r="HXA395" s="497"/>
      <c r="HXB395" s="497"/>
      <c r="HXC395" s="497"/>
      <c r="HXD395" s="497"/>
      <c r="HXE395" s="497"/>
      <c r="HXF395" s="497"/>
      <c r="HXG395" s="497"/>
      <c r="HXH395" s="497"/>
      <c r="HXI395" s="497"/>
      <c r="HXJ395" s="497"/>
      <c r="HXK395" s="497"/>
      <c r="HXL395" s="497"/>
      <c r="HXM395" s="497"/>
      <c r="HXN395" s="497"/>
      <c r="HXO395" s="497"/>
      <c r="HXP395" s="497"/>
      <c r="HXQ395" s="497"/>
      <c r="HXR395" s="497"/>
      <c r="HXS395" s="497"/>
      <c r="HXT395" s="497"/>
      <c r="HXU395" s="497"/>
      <c r="HXV395" s="497"/>
      <c r="HXW395" s="497"/>
      <c r="HXX395" s="497"/>
      <c r="HXY395" s="497"/>
      <c r="HXZ395" s="497"/>
      <c r="HYA395" s="497"/>
      <c r="HYB395" s="497"/>
      <c r="HYC395" s="497"/>
      <c r="HYD395" s="497"/>
      <c r="HYE395" s="497"/>
      <c r="HYF395" s="497"/>
      <c r="HYG395" s="497"/>
      <c r="HYH395" s="497"/>
      <c r="HYI395" s="497"/>
      <c r="HYJ395" s="497"/>
      <c r="HYK395" s="497"/>
      <c r="HYL395" s="497"/>
      <c r="HYM395" s="497"/>
      <c r="HYN395" s="497"/>
      <c r="HYO395" s="497"/>
      <c r="HYP395" s="497"/>
      <c r="HYQ395" s="497"/>
      <c r="HYR395" s="497"/>
      <c r="HYS395" s="497"/>
      <c r="HYT395" s="497"/>
      <c r="HYU395" s="497"/>
      <c r="HYV395" s="497"/>
      <c r="HYW395" s="497"/>
      <c r="HYX395" s="497"/>
      <c r="HYY395" s="497"/>
      <c r="HYZ395" s="497"/>
      <c r="HZA395" s="497"/>
      <c r="HZB395" s="497"/>
      <c r="HZC395" s="497"/>
      <c r="HZD395" s="497"/>
      <c r="HZE395" s="497"/>
      <c r="HZF395" s="497"/>
      <c r="HZG395" s="497"/>
      <c r="HZH395" s="497"/>
      <c r="HZI395" s="497"/>
      <c r="HZJ395" s="497"/>
      <c r="HZK395" s="497"/>
      <c r="HZL395" s="497"/>
      <c r="HZM395" s="497"/>
      <c r="HZN395" s="497"/>
      <c r="HZO395" s="497"/>
      <c r="HZP395" s="497"/>
      <c r="HZQ395" s="497"/>
      <c r="HZR395" s="497"/>
      <c r="HZS395" s="497"/>
      <c r="HZT395" s="497"/>
      <c r="HZU395" s="497"/>
      <c r="HZV395" s="497"/>
      <c r="HZW395" s="497"/>
      <c r="HZX395" s="497"/>
      <c r="HZY395" s="497"/>
      <c r="HZZ395" s="497"/>
      <c r="IAA395" s="497"/>
      <c r="IAB395" s="497"/>
      <c r="IAC395" s="497"/>
      <c r="IAD395" s="497"/>
      <c r="IAE395" s="497"/>
      <c r="IAF395" s="497"/>
      <c r="IAG395" s="497"/>
      <c r="IAH395" s="497"/>
      <c r="IAI395" s="497"/>
      <c r="IAJ395" s="497"/>
      <c r="IAK395" s="497"/>
      <c r="IAL395" s="497"/>
      <c r="IAM395" s="497"/>
      <c r="IAN395" s="497"/>
      <c r="IAO395" s="497"/>
      <c r="IAP395" s="497"/>
      <c r="IAQ395" s="497"/>
      <c r="IAR395" s="497"/>
      <c r="IAS395" s="497"/>
      <c r="IAT395" s="497"/>
      <c r="IAU395" s="497"/>
      <c r="IAV395" s="497"/>
      <c r="IAW395" s="497"/>
      <c r="IAX395" s="497"/>
      <c r="IAY395" s="497"/>
      <c r="IAZ395" s="497"/>
      <c r="IBA395" s="497"/>
      <c r="IBB395" s="497"/>
      <c r="IBC395" s="497"/>
      <c r="IBD395" s="497"/>
      <c r="IBE395" s="497"/>
      <c r="IBF395" s="497"/>
      <c r="IBG395" s="497"/>
      <c r="IBH395" s="497"/>
      <c r="IBI395" s="497"/>
      <c r="IBJ395" s="497"/>
      <c r="IBK395" s="497"/>
      <c r="IBL395" s="497"/>
      <c r="IBM395" s="497"/>
      <c r="IBN395" s="497"/>
      <c r="IBO395" s="497"/>
      <c r="IBP395" s="497"/>
      <c r="IBQ395" s="497"/>
      <c r="IBR395" s="497"/>
      <c r="IBS395" s="497"/>
      <c r="IBT395" s="497"/>
      <c r="IBU395" s="497"/>
      <c r="IBV395" s="497"/>
      <c r="IBW395" s="497"/>
      <c r="IBX395" s="497"/>
      <c r="IBY395" s="497"/>
      <c r="IBZ395" s="497"/>
      <c r="ICA395" s="497"/>
      <c r="ICB395" s="497"/>
      <c r="ICC395" s="497"/>
      <c r="ICD395" s="497"/>
      <c r="ICE395" s="497"/>
      <c r="ICF395" s="497"/>
      <c r="ICG395" s="497"/>
      <c r="ICH395" s="497"/>
      <c r="ICI395" s="497"/>
      <c r="ICJ395" s="497"/>
      <c r="ICK395" s="497"/>
      <c r="ICL395" s="497"/>
      <c r="ICM395" s="497"/>
      <c r="ICN395" s="497"/>
      <c r="ICO395" s="497"/>
      <c r="ICP395" s="497"/>
      <c r="ICQ395" s="497"/>
      <c r="ICR395" s="497"/>
      <c r="ICS395" s="497"/>
      <c r="ICT395" s="497"/>
      <c r="ICU395" s="497"/>
      <c r="ICV395" s="497"/>
      <c r="ICW395" s="497"/>
      <c r="ICX395" s="497"/>
      <c r="ICY395" s="497"/>
      <c r="ICZ395" s="497"/>
      <c r="IDA395" s="497"/>
      <c r="IDB395" s="497"/>
      <c r="IDC395" s="497"/>
      <c r="IDD395" s="497"/>
      <c r="IDE395" s="497"/>
      <c r="IDF395" s="497"/>
      <c r="IDG395" s="497"/>
      <c r="IDH395" s="497"/>
      <c r="IDI395" s="497"/>
      <c r="IDJ395" s="497"/>
      <c r="IDK395" s="497"/>
      <c r="IDL395" s="497"/>
      <c r="IDM395" s="497"/>
      <c r="IDN395" s="497"/>
      <c r="IDO395" s="497"/>
      <c r="IDP395" s="497"/>
      <c r="IDQ395" s="497"/>
      <c r="IDR395" s="497"/>
      <c r="IDS395" s="497"/>
      <c r="IDT395" s="497"/>
      <c r="IDU395" s="497"/>
      <c r="IDV395" s="497"/>
      <c r="IDW395" s="497"/>
      <c r="IDX395" s="497"/>
      <c r="IDY395" s="497"/>
      <c r="IDZ395" s="497"/>
      <c r="IEA395" s="497"/>
      <c r="IEB395" s="497"/>
      <c r="IEC395" s="497"/>
      <c r="IED395" s="497"/>
      <c r="IEE395" s="497"/>
      <c r="IEF395" s="497"/>
      <c r="IEG395" s="497"/>
      <c r="IEH395" s="497"/>
      <c r="IEI395" s="497"/>
      <c r="IEJ395" s="497"/>
      <c r="IEK395" s="497"/>
      <c r="IEL395" s="497"/>
      <c r="IEM395" s="497"/>
      <c r="IEN395" s="497"/>
      <c r="IEO395" s="497"/>
      <c r="IEP395" s="497"/>
      <c r="IEQ395" s="497"/>
      <c r="IER395" s="497"/>
      <c r="IES395" s="497"/>
      <c r="IET395" s="497"/>
      <c r="IEU395" s="497"/>
      <c r="IEV395" s="497"/>
      <c r="IEW395" s="497"/>
      <c r="IEX395" s="497"/>
      <c r="IEY395" s="497"/>
      <c r="IEZ395" s="497"/>
      <c r="IFA395" s="497"/>
      <c r="IFB395" s="497"/>
      <c r="IFC395" s="497"/>
      <c r="IFD395" s="497"/>
      <c r="IFE395" s="497"/>
      <c r="IFF395" s="497"/>
      <c r="IFG395" s="497"/>
      <c r="IFH395" s="497"/>
      <c r="IFI395" s="497"/>
      <c r="IFJ395" s="497"/>
      <c r="IFK395" s="497"/>
      <c r="IFL395" s="497"/>
      <c r="IFM395" s="497"/>
      <c r="IFN395" s="497"/>
      <c r="IFO395" s="497"/>
      <c r="IFP395" s="497"/>
      <c r="IFQ395" s="497"/>
      <c r="IFR395" s="497"/>
      <c r="IFS395" s="497"/>
      <c r="IFT395" s="497"/>
      <c r="IFU395" s="497"/>
      <c r="IFV395" s="497"/>
      <c r="IFW395" s="497"/>
      <c r="IFX395" s="497"/>
      <c r="IFY395" s="497"/>
      <c r="IFZ395" s="497"/>
      <c r="IGA395" s="497"/>
      <c r="IGB395" s="497"/>
      <c r="IGC395" s="497"/>
      <c r="IGD395" s="497"/>
      <c r="IGE395" s="497"/>
      <c r="IGF395" s="497"/>
      <c r="IGG395" s="497"/>
      <c r="IGH395" s="497"/>
      <c r="IGI395" s="497"/>
      <c r="IGJ395" s="497"/>
      <c r="IGK395" s="497"/>
      <c r="IGL395" s="497"/>
      <c r="IGM395" s="497"/>
      <c r="IGN395" s="497"/>
      <c r="IGO395" s="497"/>
      <c r="IGP395" s="497"/>
      <c r="IGQ395" s="497"/>
      <c r="IGR395" s="497"/>
      <c r="IGS395" s="497"/>
      <c r="IGT395" s="497"/>
      <c r="IGU395" s="497"/>
      <c r="IGV395" s="497"/>
      <c r="IGW395" s="497"/>
      <c r="IGX395" s="497"/>
      <c r="IGY395" s="497"/>
      <c r="IGZ395" s="497"/>
      <c r="IHA395" s="497"/>
      <c r="IHB395" s="497"/>
      <c r="IHC395" s="497"/>
      <c r="IHD395" s="497"/>
      <c r="IHE395" s="497"/>
      <c r="IHF395" s="497"/>
      <c r="IHG395" s="497"/>
      <c r="IHH395" s="497"/>
      <c r="IHI395" s="497"/>
      <c r="IHJ395" s="497"/>
      <c r="IHK395" s="497"/>
      <c r="IHL395" s="497"/>
      <c r="IHM395" s="497"/>
      <c r="IHN395" s="497"/>
      <c r="IHO395" s="497"/>
      <c r="IHP395" s="497"/>
      <c r="IHQ395" s="497"/>
      <c r="IHR395" s="497"/>
      <c r="IHS395" s="497"/>
      <c r="IHT395" s="497"/>
      <c r="IHU395" s="497"/>
      <c r="IHV395" s="497"/>
      <c r="IHW395" s="497"/>
      <c r="IHX395" s="497"/>
      <c r="IHY395" s="497"/>
      <c r="IHZ395" s="497"/>
      <c r="IIA395" s="497"/>
      <c r="IIB395" s="497"/>
      <c r="IIC395" s="497"/>
      <c r="IID395" s="497"/>
      <c r="IIE395" s="497"/>
      <c r="IIF395" s="497"/>
      <c r="IIG395" s="497"/>
      <c r="IIH395" s="497"/>
      <c r="III395" s="497"/>
      <c r="IIJ395" s="497"/>
      <c r="IIK395" s="497"/>
      <c r="IIL395" s="497"/>
      <c r="IIM395" s="497"/>
      <c r="IIN395" s="497"/>
      <c r="IIO395" s="497"/>
      <c r="IIP395" s="497"/>
      <c r="IIQ395" s="497"/>
      <c r="IIR395" s="497"/>
      <c r="IIS395" s="497"/>
      <c r="IIT395" s="497"/>
      <c r="IIU395" s="497"/>
      <c r="IIV395" s="497"/>
      <c r="IIW395" s="497"/>
      <c r="IIX395" s="497"/>
      <c r="IIY395" s="497"/>
      <c r="IIZ395" s="497"/>
      <c r="IJA395" s="497"/>
      <c r="IJB395" s="497"/>
      <c r="IJC395" s="497"/>
      <c r="IJD395" s="497"/>
      <c r="IJE395" s="497"/>
      <c r="IJF395" s="497"/>
      <c r="IJG395" s="497"/>
      <c r="IJH395" s="497"/>
      <c r="IJI395" s="497"/>
      <c r="IJJ395" s="497"/>
      <c r="IJK395" s="497"/>
      <c r="IJL395" s="497"/>
      <c r="IJM395" s="497"/>
      <c r="IJN395" s="497"/>
      <c r="IJO395" s="497"/>
      <c r="IJP395" s="497"/>
      <c r="IJQ395" s="497"/>
      <c r="IJR395" s="497"/>
      <c r="IJS395" s="497"/>
      <c r="IJT395" s="497"/>
      <c r="IJU395" s="497"/>
      <c r="IJV395" s="497"/>
      <c r="IJW395" s="497"/>
      <c r="IJX395" s="497"/>
      <c r="IJY395" s="497"/>
      <c r="IJZ395" s="497"/>
      <c r="IKA395" s="497"/>
      <c r="IKB395" s="497"/>
      <c r="IKC395" s="497"/>
      <c r="IKD395" s="497"/>
      <c r="IKE395" s="497"/>
      <c r="IKF395" s="497"/>
      <c r="IKG395" s="497"/>
      <c r="IKH395" s="497"/>
      <c r="IKI395" s="497"/>
      <c r="IKJ395" s="497"/>
      <c r="IKK395" s="497"/>
      <c r="IKL395" s="497"/>
      <c r="IKM395" s="497"/>
      <c r="IKN395" s="497"/>
      <c r="IKO395" s="497"/>
      <c r="IKP395" s="497"/>
      <c r="IKQ395" s="497"/>
      <c r="IKR395" s="497"/>
      <c r="IKS395" s="497"/>
      <c r="IKT395" s="497"/>
      <c r="IKU395" s="497"/>
      <c r="IKV395" s="497"/>
      <c r="IKW395" s="497"/>
      <c r="IKX395" s="497"/>
      <c r="IKY395" s="497"/>
      <c r="IKZ395" s="497"/>
      <c r="ILA395" s="497"/>
      <c r="ILB395" s="497"/>
      <c r="ILC395" s="497"/>
      <c r="ILD395" s="497"/>
      <c r="ILE395" s="497"/>
      <c r="ILF395" s="497"/>
      <c r="ILG395" s="497"/>
      <c r="ILH395" s="497"/>
      <c r="ILI395" s="497"/>
      <c r="ILJ395" s="497"/>
      <c r="ILK395" s="497"/>
      <c r="ILL395" s="497"/>
      <c r="ILM395" s="497"/>
      <c r="ILN395" s="497"/>
      <c r="ILO395" s="497"/>
      <c r="ILP395" s="497"/>
      <c r="ILQ395" s="497"/>
      <c r="ILR395" s="497"/>
      <c r="ILS395" s="497"/>
      <c r="ILT395" s="497"/>
      <c r="ILU395" s="497"/>
      <c r="ILV395" s="497"/>
      <c r="ILW395" s="497"/>
      <c r="ILX395" s="497"/>
      <c r="ILY395" s="497"/>
      <c r="ILZ395" s="497"/>
      <c r="IMA395" s="497"/>
      <c r="IMB395" s="497"/>
      <c r="IMC395" s="497"/>
      <c r="IMD395" s="497"/>
      <c r="IME395" s="497"/>
      <c r="IMF395" s="497"/>
      <c r="IMG395" s="497"/>
      <c r="IMH395" s="497"/>
      <c r="IMI395" s="497"/>
      <c r="IMJ395" s="497"/>
      <c r="IMK395" s="497"/>
      <c r="IML395" s="497"/>
      <c r="IMM395" s="497"/>
      <c r="IMN395" s="497"/>
      <c r="IMO395" s="497"/>
      <c r="IMP395" s="497"/>
      <c r="IMQ395" s="497"/>
      <c r="IMR395" s="497"/>
      <c r="IMS395" s="497"/>
      <c r="IMT395" s="497"/>
      <c r="IMU395" s="497"/>
      <c r="IMV395" s="497"/>
      <c r="IMW395" s="497"/>
      <c r="IMX395" s="497"/>
      <c r="IMY395" s="497"/>
      <c r="IMZ395" s="497"/>
      <c r="INA395" s="497"/>
      <c r="INB395" s="497"/>
      <c r="INC395" s="497"/>
      <c r="IND395" s="497"/>
      <c r="INE395" s="497"/>
      <c r="INF395" s="497"/>
      <c r="ING395" s="497"/>
      <c r="INH395" s="497"/>
      <c r="INI395" s="497"/>
      <c r="INJ395" s="497"/>
      <c r="INK395" s="497"/>
      <c r="INL395" s="497"/>
      <c r="INM395" s="497"/>
      <c r="INN395" s="497"/>
      <c r="INO395" s="497"/>
      <c r="INP395" s="497"/>
      <c r="INQ395" s="497"/>
      <c r="INR395" s="497"/>
      <c r="INS395" s="497"/>
      <c r="INT395" s="497"/>
      <c r="INU395" s="497"/>
      <c r="INV395" s="497"/>
      <c r="INW395" s="497"/>
      <c r="INX395" s="497"/>
      <c r="INY395" s="497"/>
      <c r="INZ395" s="497"/>
      <c r="IOA395" s="497"/>
      <c r="IOB395" s="497"/>
      <c r="IOC395" s="497"/>
      <c r="IOD395" s="497"/>
      <c r="IOE395" s="497"/>
      <c r="IOF395" s="497"/>
      <c r="IOG395" s="497"/>
      <c r="IOH395" s="497"/>
      <c r="IOI395" s="497"/>
      <c r="IOJ395" s="497"/>
      <c r="IOK395" s="497"/>
      <c r="IOL395" s="497"/>
      <c r="IOM395" s="497"/>
      <c r="ION395" s="497"/>
      <c r="IOO395" s="497"/>
      <c r="IOP395" s="497"/>
      <c r="IOQ395" s="497"/>
      <c r="IOR395" s="497"/>
      <c r="IOS395" s="497"/>
      <c r="IOT395" s="497"/>
      <c r="IOU395" s="497"/>
      <c r="IOV395" s="497"/>
      <c r="IOW395" s="497"/>
      <c r="IOX395" s="497"/>
      <c r="IOY395" s="497"/>
      <c r="IOZ395" s="497"/>
      <c r="IPA395" s="497"/>
      <c r="IPB395" s="497"/>
      <c r="IPC395" s="497"/>
      <c r="IPD395" s="497"/>
      <c r="IPE395" s="497"/>
      <c r="IPF395" s="497"/>
      <c r="IPG395" s="497"/>
      <c r="IPH395" s="497"/>
      <c r="IPI395" s="497"/>
      <c r="IPJ395" s="497"/>
      <c r="IPK395" s="497"/>
      <c r="IPL395" s="497"/>
      <c r="IPM395" s="497"/>
      <c r="IPN395" s="497"/>
      <c r="IPO395" s="497"/>
      <c r="IPP395" s="497"/>
      <c r="IPQ395" s="497"/>
      <c r="IPR395" s="497"/>
      <c r="IPS395" s="497"/>
      <c r="IPT395" s="497"/>
      <c r="IPU395" s="497"/>
      <c r="IPV395" s="497"/>
      <c r="IPW395" s="497"/>
      <c r="IPX395" s="497"/>
      <c r="IPY395" s="497"/>
      <c r="IPZ395" s="497"/>
      <c r="IQA395" s="497"/>
      <c r="IQB395" s="497"/>
      <c r="IQC395" s="497"/>
      <c r="IQD395" s="497"/>
      <c r="IQE395" s="497"/>
      <c r="IQF395" s="497"/>
      <c r="IQG395" s="497"/>
      <c r="IQH395" s="497"/>
      <c r="IQI395" s="497"/>
      <c r="IQJ395" s="497"/>
      <c r="IQK395" s="497"/>
      <c r="IQL395" s="497"/>
      <c r="IQM395" s="497"/>
      <c r="IQN395" s="497"/>
      <c r="IQO395" s="497"/>
      <c r="IQP395" s="497"/>
      <c r="IQQ395" s="497"/>
      <c r="IQR395" s="497"/>
      <c r="IQS395" s="497"/>
      <c r="IQT395" s="497"/>
      <c r="IQU395" s="497"/>
      <c r="IQV395" s="497"/>
      <c r="IQW395" s="497"/>
      <c r="IQX395" s="497"/>
      <c r="IQY395" s="497"/>
      <c r="IQZ395" s="497"/>
      <c r="IRA395" s="497"/>
      <c r="IRB395" s="497"/>
      <c r="IRC395" s="497"/>
      <c r="IRD395" s="497"/>
      <c r="IRE395" s="497"/>
      <c r="IRF395" s="497"/>
      <c r="IRG395" s="497"/>
      <c r="IRH395" s="497"/>
      <c r="IRI395" s="497"/>
      <c r="IRJ395" s="497"/>
      <c r="IRK395" s="497"/>
      <c r="IRL395" s="497"/>
      <c r="IRM395" s="497"/>
      <c r="IRN395" s="497"/>
      <c r="IRO395" s="497"/>
      <c r="IRP395" s="497"/>
      <c r="IRQ395" s="497"/>
      <c r="IRR395" s="497"/>
      <c r="IRS395" s="497"/>
      <c r="IRT395" s="497"/>
      <c r="IRU395" s="497"/>
      <c r="IRV395" s="497"/>
      <c r="IRW395" s="497"/>
      <c r="IRX395" s="497"/>
      <c r="IRY395" s="497"/>
      <c r="IRZ395" s="497"/>
      <c r="ISA395" s="497"/>
      <c r="ISB395" s="497"/>
      <c r="ISC395" s="497"/>
      <c r="ISD395" s="497"/>
      <c r="ISE395" s="497"/>
      <c r="ISF395" s="497"/>
      <c r="ISG395" s="497"/>
      <c r="ISH395" s="497"/>
      <c r="ISI395" s="497"/>
      <c r="ISJ395" s="497"/>
      <c r="ISK395" s="497"/>
      <c r="ISL395" s="497"/>
      <c r="ISM395" s="497"/>
      <c r="ISN395" s="497"/>
      <c r="ISO395" s="497"/>
      <c r="ISP395" s="497"/>
      <c r="ISQ395" s="497"/>
      <c r="ISR395" s="497"/>
      <c r="ISS395" s="497"/>
      <c r="IST395" s="497"/>
      <c r="ISU395" s="497"/>
      <c r="ISV395" s="497"/>
      <c r="ISW395" s="497"/>
      <c r="ISX395" s="497"/>
      <c r="ISY395" s="497"/>
      <c r="ISZ395" s="497"/>
      <c r="ITA395" s="497"/>
      <c r="ITB395" s="497"/>
      <c r="ITC395" s="497"/>
      <c r="ITD395" s="497"/>
      <c r="ITE395" s="497"/>
      <c r="ITF395" s="497"/>
      <c r="ITG395" s="497"/>
      <c r="ITH395" s="497"/>
      <c r="ITI395" s="497"/>
      <c r="ITJ395" s="497"/>
      <c r="ITK395" s="497"/>
      <c r="ITL395" s="497"/>
      <c r="ITM395" s="497"/>
      <c r="ITN395" s="497"/>
      <c r="ITO395" s="497"/>
      <c r="ITP395" s="497"/>
      <c r="ITQ395" s="497"/>
      <c r="ITR395" s="497"/>
      <c r="ITS395" s="497"/>
      <c r="ITT395" s="497"/>
      <c r="ITU395" s="497"/>
      <c r="ITV395" s="497"/>
      <c r="ITW395" s="497"/>
      <c r="ITX395" s="497"/>
      <c r="ITY395" s="497"/>
      <c r="ITZ395" s="497"/>
      <c r="IUA395" s="497"/>
      <c r="IUB395" s="497"/>
      <c r="IUC395" s="497"/>
      <c r="IUD395" s="497"/>
      <c r="IUE395" s="497"/>
      <c r="IUF395" s="497"/>
      <c r="IUG395" s="497"/>
      <c r="IUH395" s="497"/>
      <c r="IUI395" s="497"/>
      <c r="IUJ395" s="497"/>
      <c r="IUK395" s="497"/>
      <c r="IUL395" s="497"/>
      <c r="IUM395" s="497"/>
      <c r="IUN395" s="497"/>
      <c r="IUO395" s="497"/>
      <c r="IUP395" s="497"/>
      <c r="IUQ395" s="497"/>
      <c r="IUR395" s="497"/>
      <c r="IUS395" s="497"/>
      <c r="IUT395" s="497"/>
      <c r="IUU395" s="497"/>
      <c r="IUV395" s="497"/>
      <c r="IUW395" s="497"/>
      <c r="IUX395" s="497"/>
      <c r="IUY395" s="497"/>
      <c r="IUZ395" s="497"/>
      <c r="IVA395" s="497"/>
      <c r="IVB395" s="497"/>
      <c r="IVC395" s="497"/>
      <c r="IVD395" s="497"/>
      <c r="IVE395" s="497"/>
      <c r="IVF395" s="497"/>
      <c r="IVG395" s="497"/>
      <c r="IVH395" s="497"/>
      <c r="IVI395" s="497"/>
      <c r="IVJ395" s="497"/>
      <c r="IVK395" s="497"/>
      <c r="IVL395" s="497"/>
      <c r="IVM395" s="497"/>
      <c r="IVN395" s="497"/>
      <c r="IVO395" s="497"/>
      <c r="IVP395" s="497"/>
      <c r="IVQ395" s="497"/>
      <c r="IVR395" s="497"/>
      <c r="IVS395" s="497"/>
      <c r="IVT395" s="497"/>
      <c r="IVU395" s="497"/>
      <c r="IVV395" s="497"/>
      <c r="IVW395" s="497"/>
      <c r="IVX395" s="497"/>
      <c r="IVY395" s="497"/>
      <c r="IVZ395" s="497"/>
      <c r="IWA395" s="497"/>
      <c r="IWB395" s="497"/>
      <c r="IWC395" s="497"/>
      <c r="IWD395" s="497"/>
      <c r="IWE395" s="497"/>
      <c r="IWF395" s="497"/>
      <c r="IWG395" s="497"/>
      <c r="IWH395" s="497"/>
      <c r="IWI395" s="497"/>
      <c r="IWJ395" s="497"/>
      <c r="IWK395" s="497"/>
      <c r="IWL395" s="497"/>
      <c r="IWM395" s="497"/>
      <c r="IWN395" s="497"/>
      <c r="IWO395" s="497"/>
      <c r="IWP395" s="497"/>
      <c r="IWQ395" s="497"/>
      <c r="IWR395" s="497"/>
      <c r="IWS395" s="497"/>
      <c r="IWT395" s="497"/>
      <c r="IWU395" s="497"/>
      <c r="IWV395" s="497"/>
      <c r="IWW395" s="497"/>
      <c r="IWX395" s="497"/>
      <c r="IWY395" s="497"/>
      <c r="IWZ395" s="497"/>
      <c r="IXA395" s="497"/>
      <c r="IXB395" s="497"/>
      <c r="IXC395" s="497"/>
      <c r="IXD395" s="497"/>
      <c r="IXE395" s="497"/>
      <c r="IXF395" s="497"/>
      <c r="IXG395" s="497"/>
      <c r="IXH395" s="497"/>
      <c r="IXI395" s="497"/>
      <c r="IXJ395" s="497"/>
      <c r="IXK395" s="497"/>
      <c r="IXL395" s="497"/>
      <c r="IXM395" s="497"/>
      <c r="IXN395" s="497"/>
      <c r="IXO395" s="497"/>
      <c r="IXP395" s="497"/>
      <c r="IXQ395" s="497"/>
      <c r="IXR395" s="497"/>
      <c r="IXS395" s="497"/>
      <c r="IXT395" s="497"/>
      <c r="IXU395" s="497"/>
      <c r="IXV395" s="497"/>
      <c r="IXW395" s="497"/>
      <c r="IXX395" s="497"/>
      <c r="IXY395" s="497"/>
      <c r="IXZ395" s="497"/>
      <c r="IYA395" s="497"/>
      <c r="IYB395" s="497"/>
      <c r="IYC395" s="497"/>
      <c r="IYD395" s="497"/>
      <c r="IYE395" s="497"/>
      <c r="IYF395" s="497"/>
      <c r="IYG395" s="497"/>
      <c r="IYH395" s="497"/>
      <c r="IYI395" s="497"/>
      <c r="IYJ395" s="497"/>
      <c r="IYK395" s="497"/>
      <c r="IYL395" s="497"/>
      <c r="IYM395" s="497"/>
      <c r="IYN395" s="497"/>
      <c r="IYO395" s="497"/>
      <c r="IYP395" s="497"/>
      <c r="IYQ395" s="497"/>
      <c r="IYR395" s="497"/>
      <c r="IYS395" s="497"/>
      <c r="IYT395" s="497"/>
      <c r="IYU395" s="497"/>
      <c r="IYV395" s="497"/>
      <c r="IYW395" s="497"/>
      <c r="IYX395" s="497"/>
      <c r="IYY395" s="497"/>
      <c r="IYZ395" s="497"/>
      <c r="IZA395" s="497"/>
      <c r="IZB395" s="497"/>
      <c r="IZC395" s="497"/>
      <c r="IZD395" s="497"/>
      <c r="IZE395" s="497"/>
      <c r="IZF395" s="497"/>
      <c r="IZG395" s="497"/>
      <c r="IZH395" s="497"/>
      <c r="IZI395" s="497"/>
      <c r="IZJ395" s="497"/>
      <c r="IZK395" s="497"/>
      <c r="IZL395" s="497"/>
      <c r="IZM395" s="497"/>
      <c r="IZN395" s="497"/>
      <c r="IZO395" s="497"/>
      <c r="IZP395" s="497"/>
      <c r="IZQ395" s="497"/>
      <c r="IZR395" s="497"/>
      <c r="IZS395" s="497"/>
      <c r="IZT395" s="497"/>
      <c r="IZU395" s="497"/>
      <c r="IZV395" s="497"/>
      <c r="IZW395" s="497"/>
      <c r="IZX395" s="497"/>
      <c r="IZY395" s="497"/>
      <c r="IZZ395" s="497"/>
      <c r="JAA395" s="497"/>
      <c r="JAB395" s="497"/>
      <c r="JAC395" s="497"/>
      <c r="JAD395" s="497"/>
      <c r="JAE395" s="497"/>
      <c r="JAF395" s="497"/>
      <c r="JAG395" s="497"/>
      <c r="JAH395" s="497"/>
      <c r="JAI395" s="497"/>
      <c r="JAJ395" s="497"/>
      <c r="JAK395" s="497"/>
      <c r="JAL395" s="497"/>
      <c r="JAM395" s="497"/>
      <c r="JAN395" s="497"/>
      <c r="JAO395" s="497"/>
      <c r="JAP395" s="497"/>
      <c r="JAQ395" s="497"/>
      <c r="JAR395" s="497"/>
      <c r="JAS395" s="497"/>
      <c r="JAT395" s="497"/>
      <c r="JAU395" s="497"/>
      <c r="JAV395" s="497"/>
      <c r="JAW395" s="497"/>
      <c r="JAX395" s="497"/>
      <c r="JAY395" s="497"/>
      <c r="JAZ395" s="497"/>
      <c r="JBA395" s="497"/>
      <c r="JBB395" s="497"/>
      <c r="JBC395" s="497"/>
      <c r="JBD395" s="497"/>
      <c r="JBE395" s="497"/>
      <c r="JBF395" s="497"/>
      <c r="JBG395" s="497"/>
      <c r="JBH395" s="497"/>
      <c r="JBI395" s="497"/>
      <c r="JBJ395" s="497"/>
      <c r="JBK395" s="497"/>
      <c r="JBL395" s="497"/>
      <c r="JBM395" s="497"/>
      <c r="JBN395" s="497"/>
      <c r="JBO395" s="497"/>
      <c r="JBP395" s="497"/>
      <c r="JBQ395" s="497"/>
      <c r="JBR395" s="497"/>
      <c r="JBS395" s="497"/>
      <c r="JBT395" s="497"/>
      <c r="JBU395" s="497"/>
      <c r="JBV395" s="497"/>
      <c r="JBW395" s="497"/>
      <c r="JBX395" s="497"/>
      <c r="JBY395" s="497"/>
      <c r="JBZ395" s="497"/>
      <c r="JCA395" s="497"/>
      <c r="JCB395" s="497"/>
      <c r="JCC395" s="497"/>
      <c r="JCD395" s="497"/>
      <c r="JCE395" s="497"/>
      <c r="JCF395" s="497"/>
      <c r="JCG395" s="497"/>
      <c r="JCH395" s="497"/>
      <c r="JCI395" s="497"/>
      <c r="JCJ395" s="497"/>
      <c r="JCK395" s="497"/>
      <c r="JCL395" s="497"/>
      <c r="JCM395" s="497"/>
      <c r="JCN395" s="497"/>
      <c r="JCO395" s="497"/>
      <c r="JCP395" s="497"/>
      <c r="JCQ395" s="497"/>
      <c r="JCR395" s="497"/>
      <c r="JCS395" s="497"/>
      <c r="JCT395" s="497"/>
      <c r="JCU395" s="497"/>
      <c r="JCV395" s="497"/>
      <c r="JCW395" s="497"/>
      <c r="JCX395" s="497"/>
      <c r="JCY395" s="497"/>
      <c r="JCZ395" s="497"/>
      <c r="JDA395" s="497"/>
      <c r="JDB395" s="497"/>
      <c r="JDC395" s="497"/>
      <c r="JDD395" s="497"/>
      <c r="JDE395" s="497"/>
      <c r="JDF395" s="497"/>
      <c r="JDG395" s="497"/>
      <c r="JDH395" s="497"/>
      <c r="JDI395" s="497"/>
      <c r="JDJ395" s="497"/>
      <c r="JDK395" s="497"/>
      <c r="JDL395" s="497"/>
      <c r="JDM395" s="497"/>
      <c r="JDN395" s="497"/>
      <c r="JDO395" s="497"/>
      <c r="JDP395" s="497"/>
      <c r="JDQ395" s="497"/>
      <c r="JDR395" s="497"/>
      <c r="JDS395" s="497"/>
      <c r="JDT395" s="497"/>
      <c r="JDU395" s="497"/>
      <c r="JDV395" s="497"/>
      <c r="JDW395" s="497"/>
      <c r="JDX395" s="497"/>
      <c r="JDY395" s="497"/>
      <c r="JDZ395" s="497"/>
      <c r="JEA395" s="497"/>
      <c r="JEB395" s="497"/>
      <c r="JEC395" s="497"/>
      <c r="JED395" s="497"/>
      <c r="JEE395" s="497"/>
      <c r="JEF395" s="497"/>
      <c r="JEG395" s="497"/>
      <c r="JEH395" s="497"/>
      <c r="JEI395" s="497"/>
      <c r="JEJ395" s="497"/>
      <c r="JEK395" s="497"/>
      <c r="JEL395" s="497"/>
      <c r="JEM395" s="497"/>
      <c r="JEN395" s="497"/>
      <c r="JEO395" s="497"/>
      <c r="JEP395" s="497"/>
      <c r="JEQ395" s="497"/>
      <c r="JER395" s="497"/>
      <c r="JES395" s="497"/>
      <c r="JET395" s="497"/>
      <c r="JEU395" s="497"/>
      <c r="JEV395" s="497"/>
      <c r="JEW395" s="497"/>
      <c r="JEX395" s="497"/>
      <c r="JEY395" s="497"/>
      <c r="JEZ395" s="497"/>
      <c r="JFA395" s="497"/>
      <c r="JFB395" s="497"/>
      <c r="JFC395" s="497"/>
      <c r="JFD395" s="497"/>
      <c r="JFE395" s="497"/>
      <c r="JFF395" s="497"/>
      <c r="JFG395" s="497"/>
      <c r="JFH395" s="497"/>
      <c r="JFI395" s="497"/>
      <c r="JFJ395" s="497"/>
      <c r="JFK395" s="497"/>
      <c r="JFL395" s="497"/>
      <c r="JFM395" s="497"/>
      <c r="JFN395" s="497"/>
      <c r="JFO395" s="497"/>
      <c r="JFP395" s="497"/>
      <c r="JFQ395" s="497"/>
      <c r="JFR395" s="497"/>
      <c r="JFS395" s="497"/>
      <c r="JFT395" s="497"/>
      <c r="JFU395" s="497"/>
      <c r="JFV395" s="497"/>
      <c r="JFW395" s="497"/>
      <c r="JFX395" s="497"/>
      <c r="JFY395" s="497"/>
      <c r="JFZ395" s="497"/>
      <c r="JGA395" s="497"/>
      <c r="JGB395" s="497"/>
      <c r="JGC395" s="497"/>
      <c r="JGD395" s="497"/>
      <c r="JGE395" s="497"/>
      <c r="JGF395" s="497"/>
      <c r="JGG395" s="497"/>
      <c r="JGH395" s="497"/>
      <c r="JGI395" s="497"/>
      <c r="JGJ395" s="497"/>
      <c r="JGK395" s="497"/>
      <c r="JGL395" s="497"/>
      <c r="JGM395" s="497"/>
      <c r="JGN395" s="497"/>
      <c r="JGO395" s="497"/>
      <c r="JGP395" s="497"/>
      <c r="JGQ395" s="497"/>
      <c r="JGR395" s="497"/>
      <c r="JGS395" s="497"/>
      <c r="JGT395" s="497"/>
      <c r="JGU395" s="497"/>
      <c r="JGV395" s="497"/>
      <c r="JGW395" s="497"/>
      <c r="JGX395" s="497"/>
      <c r="JGY395" s="497"/>
      <c r="JGZ395" s="497"/>
      <c r="JHA395" s="497"/>
      <c r="JHB395" s="497"/>
      <c r="JHC395" s="497"/>
      <c r="JHD395" s="497"/>
      <c r="JHE395" s="497"/>
      <c r="JHF395" s="497"/>
      <c r="JHG395" s="497"/>
      <c r="JHH395" s="497"/>
      <c r="JHI395" s="497"/>
      <c r="JHJ395" s="497"/>
      <c r="JHK395" s="497"/>
      <c r="JHL395" s="497"/>
      <c r="JHM395" s="497"/>
      <c r="JHN395" s="497"/>
      <c r="JHO395" s="497"/>
      <c r="JHP395" s="497"/>
      <c r="JHQ395" s="497"/>
      <c r="JHR395" s="497"/>
      <c r="JHS395" s="497"/>
      <c r="JHT395" s="497"/>
      <c r="JHU395" s="497"/>
      <c r="JHV395" s="497"/>
      <c r="JHW395" s="497"/>
      <c r="JHX395" s="497"/>
      <c r="JHY395" s="497"/>
      <c r="JHZ395" s="497"/>
      <c r="JIA395" s="497"/>
      <c r="JIB395" s="497"/>
      <c r="JIC395" s="497"/>
      <c r="JID395" s="497"/>
      <c r="JIE395" s="497"/>
      <c r="JIF395" s="497"/>
      <c r="JIG395" s="497"/>
      <c r="JIH395" s="497"/>
      <c r="JII395" s="497"/>
      <c r="JIJ395" s="497"/>
      <c r="JIK395" s="497"/>
      <c r="JIL395" s="497"/>
      <c r="JIM395" s="497"/>
      <c r="JIN395" s="497"/>
      <c r="JIO395" s="497"/>
      <c r="JIP395" s="497"/>
      <c r="JIQ395" s="497"/>
      <c r="JIR395" s="497"/>
      <c r="JIS395" s="497"/>
      <c r="JIT395" s="497"/>
      <c r="JIU395" s="497"/>
      <c r="JIV395" s="497"/>
      <c r="JIW395" s="497"/>
      <c r="JIX395" s="497"/>
      <c r="JIY395" s="497"/>
      <c r="JIZ395" s="497"/>
      <c r="JJA395" s="497"/>
      <c r="JJB395" s="497"/>
      <c r="JJC395" s="497"/>
      <c r="JJD395" s="497"/>
      <c r="JJE395" s="497"/>
      <c r="JJF395" s="497"/>
      <c r="JJG395" s="497"/>
      <c r="JJH395" s="497"/>
      <c r="JJI395" s="497"/>
      <c r="JJJ395" s="497"/>
      <c r="JJK395" s="497"/>
      <c r="JJL395" s="497"/>
      <c r="JJM395" s="497"/>
      <c r="JJN395" s="497"/>
      <c r="JJO395" s="497"/>
      <c r="JJP395" s="497"/>
      <c r="JJQ395" s="497"/>
      <c r="JJR395" s="497"/>
      <c r="JJS395" s="497"/>
      <c r="JJT395" s="497"/>
      <c r="JJU395" s="497"/>
      <c r="JJV395" s="497"/>
      <c r="JJW395" s="497"/>
      <c r="JJX395" s="497"/>
      <c r="JJY395" s="497"/>
      <c r="JJZ395" s="497"/>
      <c r="JKA395" s="497"/>
      <c r="JKB395" s="497"/>
      <c r="JKC395" s="497"/>
      <c r="JKD395" s="497"/>
      <c r="JKE395" s="497"/>
      <c r="JKF395" s="497"/>
      <c r="JKG395" s="497"/>
      <c r="JKH395" s="497"/>
      <c r="JKI395" s="497"/>
      <c r="JKJ395" s="497"/>
      <c r="JKK395" s="497"/>
      <c r="JKL395" s="497"/>
      <c r="JKM395" s="497"/>
      <c r="JKN395" s="497"/>
      <c r="JKO395" s="497"/>
      <c r="JKP395" s="497"/>
      <c r="JKQ395" s="497"/>
      <c r="JKR395" s="497"/>
      <c r="JKS395" s="497"/>
      <c r="JKT395" s="497"/>
      <c r="JKU395" s="497"/>
      <c r="JKV395" s="497"/>
      <c r="JKW395" s="497"/>
      <c r="JKX395" s="497"/>
      <c r="JKY395" s="497"/>
      <c r="JKZ395" s="497"/>
      <c r="JLA395" s="497"/>
      <c r="JLB395" s="497"/>
      <c r="JLC395" s="497"/>
      <c r="JLD395" s="497"/>
      <c r="JLE395" s="497"/>
      <c r="JLF395" s="497"/>
      <c r="JLG395" s="497"/>
      <c r="JLH395" s="497"/>
      <c r="JLI395" s="497"/>
      <c r="JLJ395" s="497"/>
      <c r="JLK395" s="497"/>
      <c r="JLL395" s="497"/>
      <c r="JLM395" s="497"/>
      <c r="JLN395" s="497"/>
      <c r="JLO395" s="497"/>
      <c r="JLP395" s="497"/>
      <c r="JLQ395" s="497"/>
      <c r="JLR395" s="497"/>
      <c r="JLS395" s="497"/>
      <c r="JLT395" s="497"/>
      <c r="JLU395" s="497"/>
      <c r="JLV395" s="497"/>
      <c r="JLW395" s="497"/>
      <c r="JLX395" s="497"/>
      <c r="JLY395" s="497"/>
      <c r="JLZ395" s="497"/>
      <c r="JMA395" s="497"/>
      <c r="JMB395" s="497"/>
      <c r="JMC395" s="497"/>
      <c r="JMD395" s="497"/>
      <c r="JME395" s="497"/>
      <c r="JMF395" s="497"/>
      <c r="JMG395" s="497"/>
      <c r="JMH395" s="497"/>
      <c r="JMI395" s="497"/>
      <c r="JMJ395" s="497"/>
      <c r="JMK395" s="497"/>
      <c r="JML395" s="497"/>
      <c r="JMM395" s="497"/>
      <c r="JMN395" s="497"/>
      <c r="JMO395" s="497"/>
      <c r="JMP395" s="497"/>
      <c r="JMQ395" s="497"/>
      <c r="JMR395" s="497"/>
      <c r="JMS395" s="497"/>
      <c r="JMT395" s="497"/>
      <c r="JMU395" s="497"/>
      <c r="JMV395" s="497"/>
      <c r="JMW395" s="497"/>
      <c r="JMX395" s="497"/>
      <c r="JMY395" s="497"/>
      <c r="JMZ395" s="497"/>
      <c r="JNA395" s="497"/>
      <c r="JNB395" s="497"/>
      <c r="JNC395" s="497"/>
      <c r="JND395" s="497"/>
      <c r="JNE395" s="497"/>
      <c r="JNF395" s="497"/>
      <c r="JNG395" s="497"/>
      <c r="JNH395" s="497"/>
      <c r="JNI395" s="497"/>
      <c r="JNJ395" s="497"/>
      <c r="JNK395" s="497"/>
      <c r="JNL395" s="497"/>
      <c r="JNM395" s="497"/>
      <c r="JNN395" s="497"/>
      <c r="JNO395" s="497"/>
      <c r="JNP395" s="497"/>
      <c r="JNQ395" s="497"/>
      <c r="JNR395" s="497"/>
      <c r="JNS395" s="497"/>
      <c r="JNT395" s="497"/>
      <c r="JNU395" s="497"/>
      <c r="JNV395" s="497"/>
      <c r="JNW395" s="497"/>
      <c r="JNX395" s="497"/>
      <c r="JNY395" s="497"/>
      <c r="JNZ395" s="497"/>
      <c r="JOA395" s="497"/>
      <c r="JOB395" s="497"/>
      <c r="JOC395" s="497"/>
      <c r="JOD395" s="497"/>
      <c r="JOE395" s="497"/>
      <c r="JOF395" s="497"/>
      <c r="JOG395" s="497"/>
      <c r="JOH395" s="497"/>
      <c r="JOI395" s="497"/>
      <c r="JOJ395" s="497"/>
      <c r="JOK395" s="497"/>
      <c r="JOL395" s="497"/>
      <c r="JOM395" s="497"/>
      <c r="JON395" s="497"/>
      <c r="JOO395" s="497"/>
      <c r="JOP395" s="497"/>
      <c r="JOQ395" s="497"/>
      <c r="JOR395" s="497"/>
      <c r="JOS395" s="497"/>
      <c r="JOT395" s="497"/>
      <c r="JOU395" s="497"/>
      <c r="JOV395" s="497"/>
      <c r="JOW395" s="497"/>
      <c r="JOX395" s="497"/>
      <c r="JOY395" s="497"/>
      <c r="JOZ395" s="497"/>
      <c r="JPA395" s="497"/>
      <c r="JPB395" s="497"/>
      <c r="JPC395" s="497"/>
      <c r="JPD395" s="497"/>
      <c r="JPE395" s="497"/>
      <c r="JPF395" s="497"/>
      <c r="JPG395" s="497"/>
      <c r="JPH395" s="497"/>
      <c r="JPI395" s="497"/>
      <c r="JPJ395" s="497"/>
      <c r="JPK395" s="497"/>
      <c r="JPL395" s="497"/>
      <c r="JPM395" s="497"/>
      <c r="JPN395" s="497"/>
      <c r="JPO395" s="497"/>
      <c r="JPP395" s="497"/>
      <c r="JPQ395" s="497"/>
      <c r="JPR395" s="497"/>
      <c r="JPS395" s="497"/>
      <c r="JPT395" s="497"/>
      <c r="JPU395" s="497"/>
      <c r="JPV395" s="497"/>
      <c r="JPW395" s="497"/>
      <c r="JPX395" s="497"/>
      <c r="JPY395" s="497"/>
      <c r="JPZ395" s="497"/>
      <c r="JQA395" s="497"/>
      <c r="JQB395" s="497"/>
      <c r="JQC395" s="497"/>
      <c r="JQD395" s="497"/>
      <c r="JQE395" s="497"/>
      <c r="JQF395" s="497"/>
      <c r="JQG395" s="497"/>
      <c r="JQH395" s="497"/>
      <c r="JQI395" s="497"/>
      <c r="JQJ395" s="497"/>
      <c r="JQK395" s="497"/>
      <c r="JQL395" s="497"/>
      <c r="JQM395" s="497"/>
      <c r="JQN395" s="497"/>
      <c r="JQO395" s="497"/>
      <c r="JQP395" s="497"/>
      <c r="JQQ395" s="497"/>
      <c r="JQR395" s="497"/>
      <c r="JQS395" s="497"/>
      <c r="JQT395" s="497"/>
      <c r="JQU395" s="497"/>
      <c r="JQV395" s="497"/>
      <c r="JQW395" s="497"/>
      <c r="JQX395" s="497"/>
      <c r="JQY395" s="497"/>
      <c r="JQZ395" s="497"/>
      <c r="JRA395" s="497"/>
      <c r="JRB395" s="497"/>
      <c r="JRC395" s="497"/>
      <c r="JRD395" s="497"/>
      <c r="JRE395" s="497"/>
      <c r="JRF395" s="497"/>
      <c r="JRG395" s="497"/>
      <c r="JRH395" s="497"/>
      <c r="JRI395" s="497"/>
      <c r="JRJ395" s="497"/>
      <c r="JRK395" s="497"/>
      <c r="JRL395" s="497"/>
      <c r="JRM395" s="497"/>
      <c r="JRN395" s="497"/>
      <c r="JRO395" s="497"/>
      <c r="JRP395" s="497"/>
      <c r="JRQ395" s="497"/>
      <c r="JRR395" s="497"/>
      <c r="JRS395" s="497"/>
      <c r="JRT395" s="497"/>
      <c r="JRU395" s="497"/>
      <c r="JRV395" s="497"/>
      <c r="JRW395" s="497"/>
      <c r="JRX395" s="497"/>
      <c r="JRY395" s="497"/>
      <c r="JRZ395" s="497"/>
      <c r="JSA395" s="497"/>
      <c r="JSB395" s="497"/>
      <c r="JSC395" s="497"/>
      <c r="JSD395" s="497"/>
      <c r="JSE395" s="497"/>
      <c r="JSF395" s="497"/>
      <c r="JSG395" s="497"/>
      <c r="JSH395" s="497"/>
      <c r="JSI395" s="497"/>
      <c r="JSJ395" s="497"/>
      <c r="JSK395" s="497"/>
      <c r="JSL395" s="497"/>
      <c r="JSM395" s="497"/>
      <c r="JSN395" s="497"/>
      <c r="JSO395" s="497"/>
      <c r="JSP395" s="497"/>
      <c r="JSQ395" s="497"/>
      <c r="JSR395" s="497"/>
      <c r="JSS395" s="497"/>
      <c r="JST395" s="497"/>
      <c r="JSU395" s="497"/>
      <c r="JSV395" s="497"/>
      <c r="JSW395" s="497"/>
      <c r="JSX395" s="497"/>
      <c r="JSY395" s="497"/>
      <c r="JSZ395" s="497"/>
      <c r="JTA395" s="497"/>
      <c r="JTB395" s="497"/>
      <c r="JTC395" s="497"/>
      <c r="JTD395" s="497"/>
      <c r="JTE395" s="497"/>
      <c r="JTF395" s="497"/>
      <c r="JTG395" s="497"/>
      <c r="JTH395" s="497"/>
      <c r="JTI395" s="497"/>
      <c r="JTJ395" s="497"/>
      <c r="JTK395" s="497"/>
      <c r="JTL395" s="497"/>
      <c r="JTM395" s="497"/>
      <c r="JTN395" s="497"/>
      <c r="JTO395" s="497"/>
      <c r="JTP395" s="497"/>
      <c r="JTQ395" s="497"/>
      <c r="JTR395" s="497"/>
      <c r="JTS395" s="497"/>
      <c r="JTT395" s="497"/>
      <c r="JTU395" s="497"/>
      <c r="JTV395" s="497"/>
      <c r="JTW395" s="497"/>
      <c r="JTX395" s="497"/>
      <c r="JTY395" s="497"/>
      <c r="JTZ395" s="497"/>
      <c r="JUA395" s="497"/>
      <c r="JUB395" s="497"/>
      <c r="JUC395" s="497"/>
      <c r="JUD395" s="497"/>
      <c r="JUE395" s="497"/>
      <c r="JUF395" s="497"/>
      <c r="JUG395" s="497"/>
      <c r="JUH395" s="497"/>
      <c r="JUI395" s="497"/>
      <c r="JUJ395" s="497"/>
      <c r="JUK395" s="497"/>
      <c r="JUL395" s="497"/>
      <c r="JUM395" s="497"/>
      <c r="JUN395" s="497"/>
      <c r="JUO395" s="497"/>
      <c r="JUP395" s="497"/>
      <c r="JUQ395" s="497"/>
      <c r="JUR395" s="497"/>
      <c r="JUS395" s="497"/>
      <c r="JUT395" s="497"/>
      <c r="JUU395" s="497"/>
      <c r="JUV395" s="497"/>
      <c r="JUW395" s="497"/>
      <c r="JUX395" s="497"/>
      <c r="JUY395" s="497"/>
      <c r="JUZ395" s="497"/>
      <c r="JVA395" s="497"/>
      <c r="JVB395" s="497"/>
      <c r="JVC395" s="497"/>
      <c r="JVD395" s="497"/>
      <c r="JVE395" s="497"/>
      <c r="JVF395" s="497"/>
      <c r="JVG395" s="497"/>
      <c r="JVH395" s="497"/>
      <c r="JVI395" s="497"/>
      <c r="JVJ395" s="497"/>
      <c r="JVK395" s="497"/>
      <c r="JVL395" s="497"/>
      <c r="JVM395" s="497"/>
      <c r="JVN395" s="497"/>
      <c r="JVO395" s="497"/>
      <c r="JVP395" s="497"/>
      <c r="JVQ395" s="497"/>
      <c r="JVR395" s="497"/>
      <c r="JVS395" s="497"/>
      <c r="JVT395" s="497"/>
      <c r="JVU395" s="497"/>
      <c r="JVV395" s="497"/>
      <c r="JVW395" s="497"/>
      <c r="JVX395" s="497"/>
      <c r="JVY395" s="497"/>
      <c r="JVZ395" s="497"/>
      <c r="JWA395" s="497"/>
      <c r="JWB395" s="497"/>
      <c r="JWC395" s="497"/>
      <c r="JWD395" s="497"/>
      <c r="JWE395" s="497"/>
      <c r="JWF395" s="497"/>
      <c r="JWG395" s="497"/>
      <c r="JWH395" s="497"/>
      <c r="JWI395" s="497"/>
      <c r="JWJ395" s="497"/>
      <c r="JWK395" s="497"/>
      <c r="JWL395" s="497"/>
      <c r="JWM395" s="497"/>
      <c r="JWN395" s="497"/>
      <c r="JWO395" s="497"/>
      <c r="JWP395" s="497"/>
      <c r="JWQ395" s="497"/>
      <c r="JWR395" s="497"/>
      <c r="JWS395" s="497"/>
      <c r="JWT395" s="497"/>
      <c r="JWU395" s="497"/>
      <c r="JWV395" s="497"/>
      <c r="JWW395" s="497"/>
      <c r="JWX395" s="497"/>
      <c r="JWY395" s="497"/>
      <c r="JWZ395" s="497"/>
      <c r="JXA395" s="497"/>
      <c r="JXB395" s="497"/>
      <c r="JXC395" s="497"/>
      <c r="JXD395" s="497"/>
      <c r="JXE395" s="497"/>
      <c r="JXF395" s="497"/>
      <c r="JXG395" s="497"/>
      <c r="JXH395" s="497"/>
      <c r="JXI395" s="497"/>
      <c r="JXJ395" s="497"/>
      <c r="JXK395" s="497"/>
      <c r="JXL395" s="497"/>
      <c r="JXM395" s="497"/>
      <c r="JXN395" s="497"/>
      <c r="JXO395" s="497"/>
      <c r="JXP395" s="497"/>
      <c r="JXQ395" s="497"/>
      <c r="JXR395" s="497"/>
      <c r="JXS395" s="497"/>
      <c r="JXT395" s="497"/>
      <c r="JXU395" s="497"/>
      <c r="JXV395" s="497"/>
      <c r="JXW395" s="497"/>
      <c r="JXX395" s="497"/>
      <c r="JXY395" s="497"/>
      <c r="JXZ395" s="497"/>
      <c r="JYA395" s="497"/>
      <c r="JYB395" s="497"/>
      <c r="JYC395" s="497"/>
      <c r="JYD395" s="497"/>
      <c r="JYE395" s="497"/>
      <c r="JYF395" s="497"/>
      <c r="JYG395" s="497"/>
      <c r="JYH395" s="497"/>
      <c r="JYI395" s="497"/>
      <c r="JYJ395" s="497"/>
      <c r="JYK395" s="497"/>
      <c r="JYL395" s="497"/>
      <c r="JYM395" s="497"/>
      <c r="JYN395" s="497"/>
      <c r="JYO395" s="497"/>
      <c r="JYP395" s="497"/>
      <c r="JYQ395" s="497"/>
      <c r="JYR395" s="497"/>
      <c r="JYS395" s="497"/>
      <c r="JYT395" s="497"/>
      <c r="JYU395" s="497"/>
      <c r="JYV395" s="497"/>
      <c r="JYW395" s="497"/>
      <c r="JYX395" s="497"/>
      <c r="JYY395" s="497"/>
      <c r="JYZ395" s="497"/>
      <c r="JZA395" s="497"/>
      <c r="JZB395" s="497"/>
      <c r="JZC395" s="497"/>
      <c r="JZD395" s="497"/>
      <c r="JZE395" s="497"/>
      <c r="JZF395" s="497"/>
      <c r="JZG395" s="497"/>
      <c r="JZH395" s="497"/>
      <c r="JZI395" s="497"/>
      <c r="JZJ395" s="497"/>
      <c r="JZK395" s="497"/>
      <c r="JZL395" s="497"/>
      <c r="JZM395" s="497"/>
      <c r="JZN395" s="497"/>
      <c r="JZO395" s="497"/>
      <c r="JZP395" s="497"/>
      <c r="JZQ395" s="497"/>
      <c r="JZR395" s="497"/>
      <c r="JZS395" s="497"/>
      <c r="JZT395" s="497"/>
      <c r="JZU395" s="497"/>
      <c r="JZV395" s="497"/>
      <c r="JZW395" s="497"/>
      <c r="JZX395" s="497"/>
      <c r="JZY395" s="497"/>
      <c r="JZZ395" s="497"/>
      <c r="KAA395" s="497"/>
      <c r="KAB395" s="497"/>
      <c r="KAC395" s="497"/>
      <c r="KAD395" s="497"/>
      <c r="KAE395" s="497"/>
      <c r="KAF395" s="497"/>
      <c r="KAG395" s="497"/>
      <c r="KAH395" s="497"/>
      <c r="KAI395" s="497"/>
      <c r="KAJ395" s="497"/>
      <c r="KAK395" s="497"/>
      <c r="KAL395" s="497"/>
      <c r="KAM395" s="497"/>
      <c r="KAN395" s="497"/>
      <c r="KAO395" s="497"/>
      <c r="KAP395" s="497"/>
      <c r="KAQ395" s="497"/>
      <c r="KAR395" s="497"/>
      <c r="KAS395" s="497"/>
      <c r="KAT395" s="497"/>
      <c r="KAU395" s="497"/>
      <c r="KAV395" s="497"/>
      <c r="KAW395" s="497"/>
      <c r="KAX395" s="497"/>
      <c r="KAY395" s="497"/>
      <c r="KAZ395" s="497"/>
      <c r="KBA395" s="497"/>
      <c r="KBB395" s="497"/>
      <c r="KBC395" s="497"/>
      <c r="KBD395" s="497"/>
      <c r="KBE395" s="497"/>
      <c r="KBF395" s="497"/>
      <c r="KBG395" s="497"/>
      <c r="KBH395" s="497"/>
      <c r="KBI395" s="497"/>
      <c r="KBJ395" s="497"/>
      <c r="KBK395" s="497"/>
      <c r="KBL395" s="497"/>
      <c r="KBM395" s="497"/>
      <c r="KBN395" s="497"/>
      <c r="KBO395" s="497"/>
      <c r="KBP395" s="497"/>
      <c r="KBQ395" s="497"/>
      <c r="KBR395" s="497"/>
      <c r="KBS395" s="497"/>
      <c r="KBT395" s="497"/>
      <c r="KBU395" s="497"/>
      <c r="KBV395" s="497"/>
      <c r="KBW395" s="497"/>
      <c r="KBX395" s="497"/>
      <c r="KBY395" s="497"/>
      <c r="KBZ395" s="497"/>
      <c r="KCA395" s="497"/>
      <c r="KCB395" s="497"/>
      <c r="KCC395" s="497"/>
      <c r="KCD395" s="497"/>
      <c r="KCE395" s="497"/>
      <c r="KCF395" s="497"/>
      <c r="KCG395" s="497"/>
      <c r="KCH395" s="497"/>
      <c r="KCI395" s="497"/>
      <c r="KCJ395" s="497"/>
      <c r="KCK395" s="497"/>
      <c r="KCL395" s="497"/>
      <c r="KCM395" s="497"/>
      <c r="KCN395" s="497"/>
      <c r="KCO395" s="497"/>
      <c r="KCP395" s="497"/>
      <c r="KCQ395" s="497"/>
      <c r="KCR395" s="497"/>
      <c r="KCS395" s="497"/>
      <c r="KCT395" s="497"/>
      <c r="KCU395" s="497"/>
      <c r="KCV395" s="497"/>
      <c r="KCW395" s="497"/>
      <c r="KCX395" s="497"/>
      <c r="KCY395" s="497"/>
      <c r="KCZ395" s="497"/>
      <c r="KDA395" s="497"/>
      <c r="KDB395" s="497"/>
      <c r="KDC395" s="497"/>
      <c r="KDD395" s="497"/>
      <c r="KDE395" s="497"/>
      <c r="KDF395" s="497"/>
      <c r="KDG395" s="497"/>
      <c r="KDH395" s="497"/>
      <c r="KDI395" s="497"/>
      <c r="KDJ395" s="497"/>
      <c r="KDK395" s="497"/>
      <c r="KDL395" s="497"/>
      <c r="KDM395" s="497"/>
      <c r="KDN395" s="497"/>
      <c r="KDO395" s="497"/>
      <c r="KDP395" s="497"/>
      <c r="KDQ395" s="497"/>
      <c r="KDR395" s="497"/>
      <c r="KDS395" s="497"/>
      <c r="KDT395" s="497"/>
      <c r="KDU395" s="497"/>
      <c r="KDV395" s="497"/>
      <c r="KDW395" s="497"/>
      <c r="KDX395" s="497"/>
      <c r="KDY395" s="497"/>
      <c r="KDZ395" s="497"/>
      <c r="KEA395" s="497"/>
      <c r="KEB395" s="497"/>
      <c r="KEC395" s="497"/>
      <c r="KED395" s="497"/>
      <c r="KEE395" s="497"/>
      <c r="KEF395" s="497"/>
      <c r="KEG395" s="497"/>
      <c r="KEH395" s="497"/>
      <c r="KEI395" s="497"/>
      <c r="KEJ395" s="497"/>
      <c r="KEK395" s="497"/>
      <c r="KEL395" s="497"/>
      <c r="KEM395" s="497"/>
      <c r="KEN395" s="497"/>
      <c r="KEO395" s="497"/>
      <c r="KEP395" s="497"/>
      <c r="KEQ395" s="497"/>
      <c r="KER395" s="497"/>
      <c r="KES395" s="497"/>
      <c r="KET395" s="497"/>
      <c r="KEU395" s="497"/>
      <c r="KEV395" s="497"/>
      <c r="KEW395" s="497"/>
      <c r="KEX395" s="497"/>
      <c r="KEY395" s="497"/>
      <c r="KEZ395" s="497"/>
      <c r="KFA395" s="497"/>
      <c r="KFB395" s="497"/>
      <c r="KFC395" s="497"/>
      <c r="KFD395" s="497"/>
      <c r="KFE395" s="497"/>
      <c r="KFF395" s="497"/>
      <c r="KFG395" s="497"/>
      <c r="KFH395" s="497"/>
      <c r="KFI395" s="497"/>
      <c r="KFJ395" s="497"/>
      <c r="KFK395" s="497"/>
      <c r="KFL395" s="497"/>
      <c r="KFM395" s="497"/>
      <c r="KFN395" s="497"/>
      <c r="KFO395" s="497"/>
      <c r="KFP395" s="497"/>
      <c r="KFQ395" s="497"/>
      <c r="KFR395" s="497"/>
      <c r="KFS395" s="497"/>
      <c r="KFT395" s="497"/>
      <c r="KFU395" s="497"/>
      <c r="KFV395" s="497"/>
      <c r="KFW395" s="497"/>
      <c r="KFX395" s="497"/>
      <c r="KFY395" s="497"/>
      <c r="KFZ395" s="497"/>
      <c r="KGA395" s="497"/>
      <c r="KGB395" s="497"/>
      <c r="KGC395" s="497"/>
      <c r="KGD395" s="497"/>
      <c r="KGE395" s="497"/>
      <c r="KGF395" s="497"/>
      <c r="KGG395" s="497"/>
      <c r="KGH395" s="497"/>
      <c r="KGI395" s="497"/>
      <c r="KGJ395" s="497"/>
      <c r="KGK395" s="497"/>
      <c r="KGL395" s="497"/>
      <c r="KGM395" s="497"/>
      <c r="KGN395" s="497"/>
      <c r="KGO395" s="497"/>
      <c r="KGP395" s="497"/>
      <c r="KGQ395" s="497"/>
      <c r="KGR395" s="497"/>
      <c r="KGS395" s="497"/>
      <c r="KGT395" s="497"/>
      <c r="KGU395" s="497"/>
      <c r="KGV395" s="497"/>
      <c r="KGW395" s="497"/>
      <c r="KGX395" s="497"/>
      <c r="KGY395" s="497"/>
      <c r="KGZ395" s="497"/>
      <c r="KHA395" s="497"/>
      <c r="KHB395" s="497"/>
      <c r="KHC395" s="497"/>
      <c r="KHD395" s="497"/>
      <c r="KHE395" s="497"/>
      <c r="KHF395" s="497"/>
      <c r="KHG395" s="497"/>
      <c r="KHH395" s="497"/>
      <c r="KHI395" s="497"/>
      <c r="KHJ395" s="497"/>
      <c r="KHK395" s="497"/>
      <c r="KHL395" s="497"/>
      <c r="KHM395" s="497"/>
      <c r="KHN395" s="497"/>
      <c r="KHO395" s="497"/>
      <c r="KHP395" s="497"/>
      <c r="KHQ395" s="497"/>
      <c r="KHR395" s="497"/>
      <c r="KHS395" s="497"/>
      <c r="KHT395" s="497"/>
      <c r="KHU395" s="497"/>
      <c r="KHV395" s="497"/>
      <c r="KHW395" s="497"/>
      <c r="KHX395" s="497"/>
      <c r="KHY395" s="497"/>
      <c r="KHZ395" s="497"/>
      <c r="KIA395" s="497"/>
      <c r="KIB395" s="497"/>
      <c r="KIC395" s="497"/>
      <c r="KID395" s="497"/>
      <c r="KIE395" s="497"/>
      <c r="KIF395" s="497"/>
      <c r="KIG395" s="497"/>
      <c r="KIH395" s="497"/>
      <c r="KII395" s="497"/>
      <c r="KIJ395" s="497"/>
      <c r="KIK395" s="497"/>
      <c r="KIL395" s="497"/>
      <c r="KIM395" s="497"/>
      <c r="KIN395" s="497"/>
      <c r="KIO395" s="497"/>
      <c r="KIP395" s="497"/>
      <c r="KIQ395" s="497"/>
      <c r="KIR395" s="497"/>
      <c r="KIS395" s="497"/>
      <c r="KIT395" s="497"/>
      <c r="KIU395" s="497"/>
      <c r="KIV395" s="497"/>
      <c r="KIW395" s="497"/>
      <c r="KIX395" s="497"/>
      <c r="KIY395" s="497"/>
      <c r="KIZ395" s="497"/>
      <c r="KJA395" s="497"/>
      <c r="KJB395" s="497"/>
      <c r="KJC395" s="497"/>
      <c r="KJD395" s="497"/>
      <c r="KJE395" s="497"/>
      <c r="KJF395" s="497"/>
      <c r="KJG395" s="497"/>
      <c r="KJH395" s="497"/>
      <c r="KJI395" s="497"/>
      <c r="KJJ395" s="497"/>
      <c r="KJK395" s="497"/>
      <c r="KJL395" s="497"/>
      <c r="KJM395" s="497"/>
      <c r="KJN395" s="497"/>
      <c r="KJO395" s="497"/>
      <c r="KJP395" s="497"/>
      <c r="KJQ395" s="497"/>
      <c r="KJR395" s="497"/>
      <c r="KJS395" s="497"/>
      <c r="KJT395" s="497"/>
      <c r="KJU395" s="497"/>
      <c r="KJV395" s="497"/>
      <c r="KJW395" s="497"/>
      <c r="KJX395" s="497"/>
      <c r="KJY395" s="497"/>
      <c r="KJZ395" s="497"/>
      <c r="KKA395" s="497"/>
      <c r="KKB395" s="497"/>
      <c r="KKC395" s="497"/>
      <c r="KKD395" s="497"/>
      <c r="KKE395" s="497"/>
      <c r="KKF395" s="497"/>
      <c r="KKG395" s="497"/>
      <c r="KKH395" s="497"/>
      <c r="KKI395" s="497"/>
      <c r="KKJ395" s="497"/>
      <c r="KKK395" s="497"/>
      <c r="KKL395" s="497"/>
      <c r="KKM395" s="497"/>
      <c r="KKN395" s="497"/>
      <c r="KKO395" s="497"/>
      <c r="KKP395" s="497"/>
      <c r="KKQ395" s="497"/>
      <c r="KKR395" s="497"/>
      <c r="KKS395" s="497"/>
      <c r="KKT395" s="497"/>
      <c r="KKU395" s="497"/>
      <c r="KKV395" s="497"/>
      <c r="KKW395" s="497"/>
      <c r="KKX395" s="497"/>
      <c r="KKY395" s="497"/>
      <c r="KKZ395" s="497"/>
      <c r="KLA395" s="497"/>
      <c r="KLB395" s="497"/>
      <c r="KLC395" s="497"/>
      <c r="KLD395" s="497"/>
      <c r="KLE395" s="497"/>
      <c r="KLF395" s="497"/>
      <c r="KLG395" s="497"/>
      <c r="KLH395" s="497"/>
      <c r="KLI395" s="497"/>
      <c r="KLJ395" s="497"/>
      <c r="KLK395" s="497"/>
      <c r="KLL395" s="497"/>
      <c r="KLM395" s="497"/>
      <c r="KLN395" s="497"/>
      <c r="KLO395" s="497"/>
      <c r="KLP395" s="497"/>
      <c r="KLQ395" s="497"/>
      <c r="KLR395" s="497"/>
      <c r="KLS395" s="497"/>
      <c r="KLT395" s="497"/>
      <c r="KLU395" s="497"/>
      <c r="KLV395" s="497"/>
      <c r="KLW395" s="497"/>
      <c r="KLX395" s="497"/>
      <c r="KLY395" s="497"/>
      <c r="KLZ395" s="497"/>
      <c r="KMA395" s="497"/>
      <c r="KMB395" s="497"/>
      <c r="KMC395" s="497"/>
      <c r="KMD395" s="497"/>
      <c r="KME395" s="497"/>
      <c r="KMF395" s="497"/>
      <c r="KMG395" s="497"/>
      <c r="KMH395" s="497"/>
      <c r="KMI395" s="497"/>
      <c r="KMJ395" s="497"/>
      <c r="KMK395" s="497"/>
      <c r="KML395" s="497"/>
      <c r="KMM395" s="497"/>
      <c r="KMN395" s="497"/>
      <c r="KMO395" s="497"/>
      <c r="KMP395" s="497"/>
      <c r="KMQ395" s="497"/>
      <c r="KMR395" s="497"/>
      <c r="KMS395" s="497"/>
      <c r="KMT395" s="497"/>
      <c r="KMU395" s="497"/>
      <c r="KMV395" s="497"/>
      <c r="KMW395" s="497"/>
      <c r="KMX395" s="497"/>
      <c r="KMY395" s="497"/>
      <c r="KMZ395" s="497"/>
      <c r="KNA395" s="497"/>
      <c r="KNB395" s="497"/>
      <c r="KNC395" s="497"/>
      <c r="KND395" s="497"/>
      <c r="KNE395" s="497"/>
      <c r="KNF395" s="497"/>
      <c r="KNG395" s="497"/>
      <c r="KNH395" s="497"/>
      <c r="KNI395" s="497"/>
      <c r="KNJ395" s="497"/>
      <c r="KNK395" s="497"/>
      <c r="KNL395" s="497"/>
      <c r="KNM395" s="497"/>
      <c r="KNN395" s="497"/>
      <c r="KNO395" s="497"/>
      <c r="KNP395" s="497"/>
      <c r="KNQ395" s="497"/>
      <c r="KNR395" s="497"/>
      <c r="KNS395" s="497"/>
      <c r="KNT395" s="497"/>
      <c r="KNU395" s="497"/>
      <c r="KNV395" s="497"/>
      <c r="KNW395" s="497"/>
      <c r="KNX395" s="497"/>
      <c r="KNY395" s="497"/>
      <c r="KNZ395" s="497"/>
      <c r="KOA395" s="497"/>
      <c r="KOB395" s="497"/>
      <c r="KOC395" s="497"/>
      <c r="KOD395" s="497"/>
      <c r="KOE395" s="497"/>
      <c r="KOF395" s="497"/>
      <c r="KOG395" s="497"/>
      <c r="KOH395" s="497"/>
      <c r="KOI395" s="497"/>
      <c r="KOJ395" s="497"/>
      <c r="KOK395" s="497"/>
      <c r="KOL395" s="497"/>
      <c r="KOM395" s="497"/>
      <c r="KON395" s="497"/>
      <c r="KOO395" s="497"/>
      <c r="KOP395" s="497"/>
      <c r="KOQ395" s="497"/>
      <c r="KOR395" s="497"/>
      <c r="KOS395" s="497"/>
      <c r="KOT395" s="497"/>
      <c r="KOU395" s="497"/>
      <c r="KOV395" s="497"/>
      <c r="KOW395" s="497"/>
      <c r="KOX395" s="497"/>
      <c r="KOY395" s="497"/>
      <c r="KOZ395" s="497"/>
      <c r="KPA395" s="497"/>
      <c r="KPB395" s="497"/>
      <c r="KPC395" s="497"/>
      <c r="KPD395" s="497"/>
      <c r="KPE395" s="497"/>
      <c r="KPF395" s="497"/>
      <c r="KPG395" s="497"/>
      <c r="KPH395" s="497"/>
      <c r="KPI395" s="497"/>
      <c r="KPJ395" s="497"/>
      <c r="KPK395" s="497"/>
      <c r="KPL395" s="497"/>
      <c r="KPM395" s="497"/>
      <c r="KPN395" s="497"/>
      <c r="KPO395" s="497"/>
      <c r="KPP395" s="497"/>
      <c r="KPQ395" s="497"/>
      <c r="KPR395" s="497"/>
      <c r="KPS395" s="497"/>
      <c r="KPT395" s="497"/>
      <c r="KPU395" s="497"/>
      <c r="KPV395" s="497"/>
      <c r="KPW395" s="497"/>
      <c r="KPX395" s="497"/>
      <c r="KPY395" s="497"/>
      <c r="KPZ395" s="497"/>
      <c r="KQA395" s="497"/>
      <c r="KQB395" s="497"/>
      <c r="KQC395" s="497"/>
      <c r="KQD395" s="497"/>
      <c r="KQE395" s="497"/>
      <c r="KQF395" s="497"/>
      <c r="KQG395" s="497"/>
      <c r="KQH395" s="497"/>
      <c r="KQI395" s="497"/>
      <c r="KQJ395" s="497"/>
      <c r="KQK395" s="497"/>
      <c r="KQL395" s="497"/>
      <c r="KQM395" s="497"/>
      <c r="KQN395" s="497"/>
      <c r="KQO395" s="497"/>
      <c r="KQP395" s="497"/>
      <c r="KQQ395" s="497"/>
      <c r="KQR395" s="497"/>
      <c r="KQS395" s="497"/>
      <c r="KQT395" s="497"/>
      <c r="KQU395" s="497"/>
      <c r="KQV395" s="497"/>
      <c r="KQW395" s="497"/>
      <c r="KQX395" s="497"/>
      <c r="KQY395" s="497"/>
      <c r="KQZ395" s="497"/>
      <c r="KRA395" s="497"/>
      <c r="KRB395" s="497"/>
      <c r="KRC395" s="497"/>
      <c r="KRD395" s="497"/>
      <c r="KRE395" s="497"/>
      <c r="KRF395" s="497"/>
      <c r="KRG395" s="497"/>
      <c r="KRH395" s="497"/>
      <c r="KRI395" s="497"/>
      <c r="KRJ395" s="497"/>
      <c r="KRK395" s="497"/>
      <c r="KRL395" s="497"/>
      <c r="KRM395" s="497"/>
      <c r="KRN395" s="497"/>
      <c r="KRO395" s="497"/>
      <c r="KRP395" s="497"/>
      <c r="KRQ395" s="497"/>
      <c r="KRR395" s="497"/>
      <c r="KRS395" s="497"/>
      <c r="KRT395" s="497"/>
      <c r="KRU395" s="497"/>
      <c r="KRV395" s="497"/>
      <c r="KRW395" s="497"/>
      <c r="KRX395" s="497"/>
      <c r="KRY395" s="497"/>
      <c r="KRZ395" s="497"/>
      <c r="KSA395" s="497"/>
      <c r="KSB395" s="497"/>
      <c r="KSC395" s="497"/>
      <c r="KSD395" s="497"/>
      <c r="KSE395" s="497"/>
      <c r="KSF395" s="497"/>
      <c r="KSG395" s="497"/>
      <c r="KSH395" s="497"/>
      <c r="KSI395" s="497"/>
      <c r="KSJ395" s="497"/>
      <c r="KSK395" s="497"/>
      <c r="KSL395" s="497"/>
      <c r="KSM395" s="497"/>
      <c r="KSN395" s="497"/>
      <c r="KSO395" s="497"/>
      <c r="KSP395" s="497"/>
      <c r="KSQ395" s="497"/>
      <c r="KSR395" s="497"/>
      <c r="KSS395" s="497"/>
      <c r="KST395" s="497"/>
      <c r="KSU395" s="497"/>
      <c r="KSV395" s="497"/>
      <c r="KSW395" s="497"/>
      <c r="KSX395" s="497"/>
      <c r="KSY395" s="497"/>
      <c r="KSZ395" s="497"/>
      <c r="KTA395" s="497"/>
      <c r="KTB395" s="497"/>
      <c r="KTC395" s="497"/>
      <c r="KTD395" s="497"/>
      <c r="KTE395" s="497"/>
      <c r="KTF395" s="497"/>
      <c r="KTG395" s="497"/>
      <c r="KTH395" s="497"/>
      <c r="KTI395" s="497"/>
      <c r="KTJ395" s="497"/>
      <c r="KTK395" s="497"/>
      <c r="KTL395" s="497"/>
      <c r="KTM395" s="497"/>
      <c r="KTN395" s="497"/>
      <c r="KTO395" s="497"/>
      <c r="KTP395" s="497"/>
      <c r="KTQ395" s="497"/>
      <c r="KTR395" s="497"/>
      <c r="KTS395" s="497"/>
      <c r="KTT395" s="497"/>
      <c r="KTU395" s="497"/>
      <c r="KTV395" s="497"/>
      <c r="KTW395" s="497"/>
      <c r="KTX395" s="497"/>
      <c r="KTY395" s="497"/>
      <c r="KTZ395" s="497"/>
      <c r="KUA395" s="497"/>
      <c r="KUB395" s="497"/>
      <c r="KUC395" s="497"/>
      <c r="KUD395" s="497"/>
      <c r="KUE395" s="497"/>
      <c r="KUF395" s="497"/>
      <c r="KUG395" s="497"/>
      <c r="KUH395" s="497"/>
      <c r="KUI395" s="497"/>
      <c r="KUJ395" s="497"/>
      <c r="KUK395" s="497"/>
      <c r="KUL395" s="497"/>
      <c r="KUM395" s="497"/>
      <c r="KUN395" s="497"/>
      <c r="KUO395" s="497"/>
      <c r="KUP395" s="497"/>
      <c r="KUQ395" s="497"/>
      <c r="KUR395" s="497"/>
      <c r="KUS395" s="497"/>
      <c r="KUT395" s="497"/>
      <c r="KUU395" s="497"/>
      <c r="KUV395" s="497"/>
      <c r="KUW395" s="497"/>
      <c r="KUX395" s="497"/>
      <c r="KUY395" s="497"/>
      <c r="KUZ395" s="497"/>
      <c r="KVA395" s="497"/>
      <c r="KVB395" s="497"/>
      <c r="KVC395" s="497"/>
      <c r="KVD395" s="497"/>
      <c r="KVE395" s="497"/>
      <c r="KVF395" s="497"/>
      <c r="KVG395" s="497"/>
      <c r="KVH395" s="497"/>
      <c r="KVI395" s="497"/>
      <c r="KVJ395" s="497"/>
      <c r="KVK395" s="497"/>
      <c r="KVL395" s="497"/>
      <c r="KVM395" s="497"/>
      <c r="KVN395" s="497"/>
      <c r="KVO395" s="497"/>
      <c r="KVP395" s="497"/>
      <c r="KVQ395" s="497"/>
      <c r="KVR395" s="497"/>
      <c r="KVS395" s="497"/>
      <c r="KVT395" s="497"/>
      <c r="KVU395" s="497"/>
      <c r="KVV395" s="497"/>
      <c r="KVW395" s="497"/>
      <c r="KVX395" s="497"/>
      <c r="KVY395" s="497"/>
      <c r="KVZ395" s="497"/>
      <c r="KWA395" s="497"/>
      <c r="KWB395" s="497"/>
      <c r="KWC395" s="497"/>
      <c r="KWD395" s="497"/>
      <c r="KWE395" s="497"/>
      <c r="KWF395" s="497"/>
      <c r="KWG395" s="497"/>
      <c r="KWH395" s="497"/>
      <c r="KWI395" s="497"/>
      <c r="KWJ395" s="497"/>
      <c r="KWK395" s="497"/>
      <c r="KWL395" s="497"/>
      <c r="KWM395" s="497"/>
      <c r="KWN395" s="497"/>
      <c r="KWO395" s="497"/>
      <c r="KWP395" s="497"/>
      <c r="KWQ395" s="497"/>
      <c r="KWR395" s="497"/>
      <c r="KWS395" s="497"/>
      <c r="KWT395" s="497"/>
      <c r="KWU395" s="497"/>
      <c r="KWV395" s="497"/>
      <c r="KWW395" s="497"/>
      <c r="KWX395" s="497"/>
      <c r="KWY395" s="497"/>
      <c r="KWZ395" s="497"/>
      <c r="KXA395" s="497"/>
      <c r="KXB395" s="497"/>
      <c r="KXC395" s="497"/>
      <c r="KXD395" s="497"/>
      <c r="KXE395" s="497"/>
      <c r="KXF395" s="497"/>
      <c r="KXG395" s="497"/>
      <c r="KXH395" s="497"/>
      <c r="KXI395" s="497"/>
      <c r="KXJ395" s="497"/>
      <c r="KXK395" s="497"/>
      <c r="KXL395" s="497"/>
      <c r="KXM395" s="497"/>
      <c r="KXN395" s="497"/>
      <c r="KXO395" s="497"/>
      <c r="KXP395" s="497"/>
      <c r="KXQ395" s="497"/>
      <c r="KXR395" s="497"/>
      <c r="KXS395" s="497"/>
      <c r="KXT395" s="497"/>
      <c r="KXU395" s="497"/>
      <c r="KXV395" s="497"/>
      <c r="KXW395" s="497"/>
      <c r="KXX395" s="497"/>
      <c r="KXY395" s="497"/>
      <c r="KXZ395" s="497"/>
      <c r="KYA395" s="497"/>
      <c r="KYB395" s="497"/>
      <c r="KYC395" s="497"/>
      <c r="KYD395" s="497"/>
      <c r="KYE395" s="497"/>
      <c r="KYF395" s="497"/>
      <c r="KYG395" s="497"/>
      <c r="KYH395" s="497"/>
      <c r="KYI395" s="497"/>
      <c r="KYJ395" s="497"/>
      <c r="KYK395" s="497"/>
      <c r="KYL395" s="497"/>
      <c r="KYM395" s="497"/>
      <c r="KYN395" s="497"/>
      <c r="KYO395" s="497"/>
      <c r="KYP395" s="497"/>
      <c r="KYQ395" s="497"/>
      <c r="KYR395" s="497"/>
      <c r="KYS395" s="497"/>
      <c r="KYT395" s="497"/>
      <c r="KYU395" s="497"/>
      <c r="KYV395" s="497"/>
      <c r="KYW395" s="497"/>
      <c r="KYX395" s="497"/>
      <c r="KYY395" s="497"/>
      <c r="KYZ395" s="497"/>
      <c r="KZA395" s="497"/>
      <c r="KZB395" s="497"/>
      <c r="KZC395" s="497"/>
      <c r="KZD395" s="497"/>
      <c r="KZE395" s="497"/>
      <c r="KZF395" s="497"/>
      <c r="KZG395" s="497"/>
      <c r="KZH395" s="497"/>
      <c r="KZI395" s="497"/>
      <c r="KZJ395" s="497"/>
      <c r="KZK395" s="497"/>
      <c r="KZL395" s="497"/>
      <c r="KZM395" s="497"/>
      <c r="KZN395" s="497"/>
      <c r="KZO395" s="497"/>
      <c r="KZP395" s="497"/>
      <c r="KZQ395" s="497"/>
      <c r="KZR395" s="497"/>
      <c r="KZS395" s="497"/>
      <c r="KZT395" s="497"/>
      <c r="KZU395" s="497"/>
      <c r="KZV395" s="497"/>
      <c r="KZW395" s="497"/>
      <c r="KZX395" s="497"/>
      <c r="KZY395" s="497"/>
      <c r="KZZ395" s="497"/>
      <c r="LAA395" s="497"/>
      <c r="LAB395" s="497"/>
      <c r="LAC395" s="497"/>
      <c r="LAD395" s="497"/>
      <c r="LAE395" s="497"/>
      <c r="LAF395" s="497"/>
      <c r="LAG395" s="497"/>
      <c r="LAH395" s="497"/>
      <c r="LAI395" s="497"/>
      <c r="LAJ395" s="497"/>
      <c r="LAK395" s="497"/>
      <c r="LAL395" s="497"/>
      <c r="LAM395" s="497"/>
      <c r="LAN395" s="497"/>
      <c r="LAO395" s="497"/>
      <c r="LAP395" s="497"/>
      <c r="LAQ395" s="497"/>
      <c r="LAR395" s="497"/>
      <c r="LAS395" s="497"/>
      <c r="LAT395" s="497"/>
      <c r="LAU395" s="497"/>
      <c r="LAV395" s="497"/>
      <c r="LAW395" s="497"/>
      <c r="LAX395" s="497"/>
      <c r="LAY395" s="497"/>
      <c r="LAZ395" s="497"/>
      <c r="LBA395" s="497"/>
      <c r="LBB395" s="497"/>
      <c r="LBC395" s="497"/>
      <c r="LBD395" s="497"/>
      <c r="LBE395" s="497"/>
      <c r="LBF395" s="497"/>
      <c r="LBG395" s="497"/>
      <c r="LBH395" s="497"/>
      <c r="LBI395" s="497"/>
      <c r="LBJ395" s="497"/>
      <c r="LBK395" s="497"/>
      <c r="LBL395" s="497"/>
      <c r="LBM395" s="497"/>
      <c r="LBN395" s="497"/>
      <c r="LBO395" s="497"/>
      <c r="LBP395" s="497"/>
      <c r="LBQ395" s="497"/>
      <c r="LBR395" s="497"/>
      <c r="LBS395" s="497"/>
      <c r="LBT395" s="497"/>
      <c r="LBU395" s="497"/>
      <c r="LBV395" s="497"/>
      <c r="LBW395" s="497"/>
      <c r="LBX395" s="497"/>
      <c r="LBY395" s="497"/>
      <c r="LBZ395" s="497"/>
      <c r="LCA395" s="497"/>
      <c r="LCB395" s="497"/>
      <c r="LCC395" s="497"/>
      <c r="LCD395" s="497"/>
      <c r="LCE395" s="497"/>
      <c r="LCF395" s="497"/>
      <c r="LCG395" s="497"/>
      <c r="LCH395" s="497"/>
      <c r="LCI395" s="497"/>
      <c r="LCJ395" s="497"/>
      <c r="LCK395" s="497"/>
      <c r="LCL395" s="497"/>
      <c r="LCM395" s="497"/>
      <c r="LCN395" s="497"/>
      <c r="LCO395" s="497"/>
      <c r="LCP395" s="497"/>
      <c r="LCQ395" s="497"/>
      <c r="LCR395" s="497"/>
      <c r="LCS395" s="497"/>
      <c r="LCT395" s="497"/>
      <c r="LCU395" s="497"/>
      <c r="LCV395" s="497"/>
      <c r="LCW395" s="497"/>
      <c r="LCX395" s="497"/>
      <c r="LCY395" s="497"/>
      <c r="LCZ395" s="497"/>
      <c r="LDA395" s="497"/>
      <c r="LDB395" s="497"/>
      <c r="LDC395" s="497"/>
      <c r="LDD395" s="497"/>
      <c r="LDE395" s="497"/>
      <c r="LDF395" s="497"/>
      <c r="LDG395" s="497"/>
      <c r="LDH395" s="497"/>
      <c r="LDI395" s="497"/>
      <c r="LDJ395" s="497"/>
      <c r="LDK395" s="497"/>
      <c r="LDL395" s="497"/>
      <c r="LDM395" s="497"/>
      <c r="LDN395" s="497"/>
      <c r="LDO395" s="497"/>
      <c r="LDP395" s="497"/>
      <c r="LDQ395" s="497"/>
      <c r="LDR395" s="497"/>
      <c r="LDS395" s="497"/>
      <c r="LDT395" s="497"/>
      <c r="LDU395" s="497"/>
      <c r="LDV395" s="497"/>
      <c r="LDW395" s="497"/>
      <c r="LDX395" s="497"/>
      <c r="LDY395" s="497"/>
      <c r="LDZ395" s="497"/>
      <c r="LEA395" s="497"/>
      <c r="LEB395" s="497"/>
      <c r="LEC395" s="497"/>
      <c r="LED395" s="497"/>
      <c r="LEE395" s="497"/>
      <c r="LEF395" s="497"/>
      <c r="LEG395" s="497"/>
      <c r="LEH395" s="497"/>
      <c r="LEI395" s="497"/>
      <c r="LEJ395" s="497"/>
      <c r="LEK395" s="497"/>
      <c r="LEL395" s="497"/>
      <c r="LEM395" s="497"/>
      <c r="LEN395" s="497"/>
      <c r="LEO395" s="497"/>
      <c r="LEP395" s="497"/>
      <c r="LEQ395" s="497"/>
      <c r="LER395" s="497"/>
      <c r="LES395" s="497"/>
      <c r="LET395" s="497"/>
      <c r="LEU395" s="497"/>
      <c r="LEV395" s="497"/>
      <c r="LEW395" s="497"/>
      <c r="LEX395" s="497"/>
      <c r="LEY395" s="497"/>
      <c r="LEZ395" s="497"/>
      <c r="LFA395" s="497"/>
      <c r="LFB395" s="497"/>
      <c r="LFC395" s="497"/>
      <c r="LFD395" s="497"/>
      <c r="LFE395" s="497"/>
      <c r="LFF395" s="497"/>
      <c r="LFG395" s="497"/>
      <c r="LFH395" s="497"/>
      <c r="LFI395" s="497"/>
      <c r="LFJ395" s="497"/>
      <c r="LFK395" s="497"/>
      <c r="LFL395" s="497"/>
      <c r="LFM395" s="497"/>
      <c r="LFN395" s="497"/>
      <c r="LFO395" s="497"/>
      <c r="LFP395" s="497"/>
      <c r="LFQ395" s="497"/>
      <c r="LFR395" s="497"/>
      <c r="LFS395" s="497"/>
      <c r="LFT395" s="497"/>
      <c r="LFU395" s="497"/>
      <c r="LFV395" s="497"/>
      <c r="LFW395" s="497"/>
      <c r="LFX395" s="497"/>
      <c r="LFY395" s="497"/>
      <c r="LFZ395" s="497"/>
      <c r="LGA395" s="497"/>
      <c r="LGB395" s="497"/>
      <c r="LGC395" s="497"/>
      <c r="LGD395" s="497"/>
      <c r="LGE395" s="497"/>
      <c r="LGF395" s="497"/>
      <c r="LGG395" s="497"/>
      <c r="LGH395" s="497"/>
      <c r="LGI395" s="497"/>
      <c r="LGJ395" s="497"/>
      <c r="LGK395" s="497"/>
      <c r="LGL395" s="497"/>
      <c r="LGM395" s="497"/>
      <c r="LGN395" s="497"/>
      <c r="LGO395" s="497"/>
      <c r="LGP395" s="497"/>
      <c r="LGQ395" s="497"/>
      <c r="LGR395" s="497"/>
      <c r="LGS395" s="497"/>
      <c r="LGT395" s="497"/>
      <c r="LGU395" s="497"/>
      <c r="LGV395" s="497"/>
      <c r="LGW395" s="497"/>
      <c r="LGX395" s="497"/>
      <c r="LGY395" s="497"/>
      <c r="LGZ395" s="497"/>
      <c r="LHA395" s="497"/>
      <c r="LHB395" s="497"/>
      <c r="LHC395" s="497"/>
      <c r="LHD395" s="497"/>
      <c r="LHE395" s="497"/>
      <c r="LHF395" s="497"/>
      <c r="LHG395" s="497"/>
      <c r="LHH395" s="497"/>
      <c r="LHI395" s="497"/>
      <c r="LHJ395" s="497"/>
      <c r="LHK395" s="497"/>
      <c r="LHL395" s="497"/>
      <c r="LHM395" s="497"/>
      <c r="LHN395" s="497"/>
      <c r="LHO395" s="497"/>
      <c r="LHP395" s="497"/>
      <c r="LHQ395" s="497"/>
      <c r="LHR395" s="497"/>
      <c r="LHS395" s="497"/>
      <c r="LHT395" s="497"/>
      <c r="LHU395" s="497"/>
      <c r="LHV395" s="497"/>
      <c r="LHW395" s="497"/>
      <c r="LHX395" s="497"/>
      <c r="LHY395" s="497"/>
      <c r="LHZ395" s="497"/>
      <c r="LIA395" s="497"/>
      <c r="LIB395" s="497"/>
      <c r="LIC395" s="497"/>
      <c r="LID395" s="497"/>
      <c r="LIE395" s="497"/>
      <c r="LIF395" s="497"/>
      <c r="LIG395" s="497"/>
      <c r="LIH395" s="497"/>
      <c r="LII395" s="497"/>
      <c r="LIJ395" s="497"/>
      <c r="LIK395" s="497"/>
      <c r="LIL395" s="497"/>
      <c r="LIM395" s="497"/>
      <c r="LIN395" s="497"/>
      <c r="LIO395" s="497"/>
      <c r="LIP395" s="497"/>
      <c r="LIQ395" s="497"/>
      <c r="LIR395" s="497"/>
      <c r="LIS395" s="497"/>
      <c r="LIT395" s="497"/>
      <c r="LIU395" s="497"/>
      <c r="LIV395" s="497"/>
      <c r="LIW395" s="497"/>
      <c r="LIX395" s="497"/>
      <c r="LIY395" s="497"/>
      <c r="LIZ395" s="497"/>
      <c r="LJA395" s="497"/>
      <c r="LJB395" s="497"/>
      <c r="LJC395" s="497"/>
      <c r="LJD395" s="497"/>
      <c r="LJE395" s="497"/>
      <c r="LJF395" s="497"/>
      <c r="LJG395" s="497"/>
      <c r="LJH395" s="497"/>
      <c r="LJI395" s="497"/>
      <c r="LJJ395" s="497"/>
      <c r="LJK395" s="497"/>
      <c r="LJL395" s="497"/>
      <c r="LJM395" s="497"/>
      <c r="LJN395" s="497"/>
      <c r="LJO395" s="497"/>
      <c r="LJP395" s="497"/>
      <c r="LJQ395" s="497"/>
      <c r="LJR395" s="497"/>
      <c r="LJS395" s="497"/>
      <c r="LJT395" s="497"/>
      <c r="LJU395" s="497"/>
      <c r="LJV395" s="497"/>
      <c r="LJW395" s="497"/>
      <c r="LJX395" s="497"/>
      <c r="LJY395" s="497"/>
      <c r="LJZ395" s="497"/>
      <c r="LKA395" s="497"/>
      <c r="LKB395" s="497"/>
      <c r="LKC395" s="497"/>
      <c r="LKD395" s="497"/>
      <c r="LKE395" s="497"/>
      <c r="LKF395" s="497"/>
      <c r="LKG395" s="497"/>
      <c r="LKH395" s="497"/>
      <c r="LKI395" s="497"/>
      <c r="LKJ395" s="497"/>
      <c r="LKK395" s="497"/>
      <c r="LKL395" s="497"/>
      <c r="LKM395" s="497"/>
      <c r="LKN395" s="497"/>
      <c r="LKO395" s="497"/>
      <c r="LKP395" s="497"/>
      <c r="LKQ395" s="497"/>
      <c r="LKR395" s="497"/>
      <c r="LKS395" s="497"/>
      <c r="LKT395" s="497"/>
      <c r="LKU395" s="497"/>
      <c r="LKV395" s="497"/>
      <c r="LKW395" s="497"/>
      <c r="LKX395" s="497"/>
      <c r="LKY395" s="497"/>
      <c r="LKZ395" s="497"/>
      <c r="LLA395" s="497"/>
      <c r="LLB395" s="497"/>
      <c r="LLC395" s="497"/>
      <c r="LLD395" s="497"/>
      <c r="LLE395" s="497"/>
      <c r="LLF395" s="497"/>
      <c r="LLG395" s="497"/>
      <c r="LLH395" s="497"/>
      <c r="LLI395" s="497"/>
      <c r="LLJ395" s="497"/>
      <c r="LLK395" s="497"/>
      <c r="LLL395" s="497"/>
      <c r="LLM395" s="497"/>
      <c r="LLN395" s="497"/>
      <c r="LLO395" s="497"/>
      <c r="LLP395" s="497"/>
      <c r="LLQ395" s="497"/>
      <c r="LLR395" s="497"/>
      <c r="LLS395" s="497"/>
      <c r="LLT395" s="497"/>
      <c r="LLU395" s="497"/>
      <c r="LLV395" s="497"/>
      <c r="LLW395" s="497"/>
      <c r="LLX395" s="497"/>
      <c r="LLY395" s="497"/>
      <c r="LLZ395" s="497"/>
      <c r="LMA395" s="497"/>
      <c r="LMB395" s="497"/>
      <c r="LMC395" s="497"/>
      <c r="LMD395" s="497"/>
      <c r="LME395" s="497"/>
      <c r="LMF395" s="497"/>
      <c r="LMG395" s="497"/>
      <c r="LMH395" s="497"/>
      <c r="LMI395" s="497"/>
      <c r="LMJ395" s="497"/>
      <c r="LMK395" s="497"/>
      <c r="LML395" s="497"/>
      <c r="LMM395" s="497"/>
      <c r="LMN395" s="497"/>
      <c r="LMO395" s="497"/>
      <c r="LMP395" s="497"/>
      <c r="LMQ395" s="497"/>
      <c r="LMR395" s="497"/>
      <c r="LMS395" s="497"/>
      <c r="LMT395" s="497"/>
      <c r="LMU395" s="497"/>
      <c r="LMV395" s="497"/>
      <c r="LMW395" s="497"/>
      <c r="LMX395" s="497"/>
      <c r="LMY395" s="497"/>
      <c r="LMZ395" s="497"/>
      <c r="LNA395" s="497"/>
      <c r="LNB395" s="497"/>
      <c r="LNC395" s="497"/>
      <c r="LND395" s="497"/>
      <c r="LNE395" s="497"/>
      <c r="LNF395" s="497"/>
      <c r="LNG395" s="497"/>
      <c r="LNH395" s="497"/>
      <c r="LNI395" s="497"/>
      <c r="LNJ395" s="497"/>
      <c r="LNK395" s="497"/>
      <c r="LNL395" s="497"/>
      <c r="LNM395" s="497"/>
      <c r="LNN395" s="497"/>
      <c r="LNO395" s="497"/>
      <c r="LNP395" s="497"/>
      <c r="LNQ395" s="497"/>
      <c r="LNR395" s="497"/>
      <c r="LNS395" s="497"/>
      <c r="LNT395" s="497"/>
      <c r="LNU395" s="497"/>
      <c r="LNV395" s="497"/>
      <c r="LNW395" s="497"/>
      <c r="LNX395" s="497"/>
      <c r="LNY395" s="497"/>
      <c r="LNZ395" s="497"/>
      <c r="LOA395" s="497"/>
      <c r="LOB395" s="497"/>
      <c r="LOC395" s="497"/>
      <c r="LOD395" s="497"/>
      <c r="LOE395" s="497"/>
      <c r="LOF395" s="497"/>
      <c r="LOG395" s="497"/>
      <c r="LOH395" s="497"/>
      <c r="LOI395" s="497"/>
      <c r="LOJ395" s="497"/>
      <c r="LOK395" s="497"/>
      <c r="LOL395" s="497"/>
      <c r="LOM395" s="497"/>
      <c r="LON395" s="497"/>
      <c r="LOO395" s="497"/>
      <c r="LOP395" s="497"/>
      <c r="LOQ395" s="497"/>
      <c r="LOR395" s="497"/>
      <c r="LOS395" s="497"/>
      <c r="LOT395" s="497"/>
      <c r="LOU395" s="497"/>
      <c r="LOV395" s="497"/>
      <c r="LOW395" s="497"/>
      <c r="LOX395" s="497"/>
      <c r="LOY395" s="497"/>
      <c r="LOZ395" s="497"/>
      <c r="LPA395" s="497"/>
      <c r="LPB395" s="497"/>
      <c r="LPC395" s="497"/>
      <c r="LPD395" s="497"/>
      <c r="LPE395" s="497"/>
      <c r="LPF395" s="497"/>
      <c r="LPG395" s="497"/>
      <c r="LPH395" s="497"/>
      <c r="LPI395" s="497"/>
      <c r="LPJ395" s="497"/>
      <c r="LPK395" s="497"/>
      <c r="LPL395" s="497"/>
      <c r="LPM395" s="497"/>
      <c r="LPN395" s="497"/>
      <c r="LPO395" s="497"/>
      <c r="LPP395" s="497"/>
      <c r="LPQ395" s="497"/>
      <c r="LPR395" s="497"/>
      <c r="LPS395" s="497"/>
      <c r="LPT395" s="497"/>
      <c r="LPU395" s="497"/>
      <c r="LPV395" s="497"/>
      <c r="LPW395" s="497"/>
      <c r="LPX395" s="497"/>
      <c r="LPY395" s="497"/>
      <c r="LPZ395" s="497"/>
      <c r="LQA395" s="497"/>
      <c r="LQB395" s="497"/>
      <c r="LQC395" s="497"/>
      <c r="LQD395" s="497"/>
      <c r="LQE395" s="497"/>
      <c r="LQF395" s="497"/>
      <c r="LQG395" s="497"/>
      <c r="LQH395" s="497"/>
      <c r="LQI395" s="497"/>
      <c r="LQJ395" s="497"/>
      <c r="LQK395" s="497"/>
      <c r="LQL395" s="497"/>
      <c r="LQM395" s="497"/>
      <c r="LQN395" s="497"/>
      <c r="LQO395" s="497"/>
      <c r="LQP395" s="497"/>
      <c r="LQQ395" s="497"/>
      <c r="LQR395" s="497"/>
      <c r="LQS395" s="497"/>
      <c r="LQT395" s="497"/>
      <c r="LQU395" s="497"/>
      <c r="LQV395" s="497"/>
      <c r="LQW395" s="497"/>
      <c r="LQX395" s="497"/>
      <c r="LQY395" s="497"/>
      <c r="LQZ395" s="497"/>
      <c r="LRA395" s="497"/>
      <c r="LRB395" s="497"/>
      <c r="LRC395" s="497"/>
      <c r="LRD395" s="497"/>
      <c r="LRE395" s="497"/>
      <c r="LRF395" s="497"/>
      <c r="LRG395" s="497"/>
      <c r="LRH395" s="497"/>
      <c r="LRI395" s="497"/>
      <c r="LRJ395" s="497"/>
      <c r="LRK395" s="497"/>
      <c r="LRL395" s="497"/>
      <c r="LRM395" s="497"/>
      <c r="LRN395" s="497"/>
      <c r="LRO395" s="497"/>
      <c r="LRP395" s="497"/>
      <c r="LRQ395" s="497"/>
      <c r="LRR395" s="497"/>
      <c r="LRS395" s="497"/>
      <c r="LRT395" s="497"/>
      <c r="LRU395" s="497"/>
      <c r="LRV395" s="497"/>
      <c r="LRW395" s="497"/>
      <c r="LRX395" s="497"/>
      <c r="LRY395" s="497"/>
      <c r="LRZ395" s="497"/>
      <c r="LSA395" s="497"/>
      <c r="LSB395" s="497"/>
      <c r="LSC395" s="497"/>
      <c r="LSD395" s="497"/>
      <c r="LSE395" s="497"/>
      <c r="LSF395" s="497"/>
      <c r="LSG395" s="497"/>
      <c r="LSH395" s="497"/>
      <c r="LSI395" s="497"/>
      <c r="LSJ395" s="497"/>
      <c r="LSK395" s="497"/>
      <c r="LSL395" s="497"/>
      <c r="LSM395" s="497"/>
      <c r="LSN395" s="497"/>
      <c r="LSO395" s="497"/>
      <c r="LSP395" s="497"/>
      <c r="LSQ395" s="497"/>
      <c r="LSR395" s="497"/>
      <c r="LSS395" s="497"/>
      <c r="LST395" s="497"/>
      <c r="LSU395" s="497"/>
      <c r="LSV395" s="497"/>
      <c r="LSW395" s="497"/>
      <c r="LSX395" s="497"/>
      <c r="LSY395" s="497"/>
      <c r="LSZ395" s="497"/>
      <c r="LTA395" s="497"/>
      <c r="LTB395" s="497"/>
      <c r="LTC395" s="497"/>
      <c r="LTD395" s="497"/>
      <c r="LTE395" s="497"/>
      <c r="LTF395" s="497"/>
      <c r="LTG395" s="497"/>
      <c r="LTH395" s="497"/>
      <c r="LTI395" s="497"/>
      <c r="LTJ395" s="497"/>
      <c r="LTK395" s="497"/>
      <c r="LTL395" s="497"/>
      <c r="LTM395" s="497"/>
      <c r="LTN395" s="497"/>
      <c r="LTO395" s="497"/>
      <c r="LTP395" s="497"/>
      <c r="LTQ395" s="497"/>
      <c r="LTR395" s="497"/>
      <c r="LTS395" s="497"/>
      <c r="LTT395" s="497"/>
      <c r="LTU395" s="497"/>
      <c r="LTV395" s="497"/>
      <c r="LTW395" s="497"/>
      <c r="LTX395" s="497"/>
      <c r="LTY395" s="497"/>
      <c r="LTZ395" s="497"/>
      <c r="LUA395" s="497"/>
      <c r="LUB395" s="497"/>
      <c r="LUC395" s="497"/>
      <c r="LUD395" s="497"/>
      <c r="LUE395" s="497"/>
      <c r="LUF395" s="497"/>
      <c r="LUG395" s="497"/>
      <c r="LUH395" s="497"/>
      <c r="LUI395" s="497"/>
      <c r="LUJ395" s="497"/>
      <c r="LUK395" s="497"/>
      <c r="LUL395" s="497"/>
      <c r="LUM395" s="497"/>
      <c r="LUN395" s="497"/>
      <c r="LUO395" s="497"/>
      <c r="LUP395" s="497"/>
      <c r="LUQ395" s="497"/>
      <c r="LUR395" s="497"/>
      <c r="LUS395" s="497"/>
      <c r="LUT395" s="497"/>
      <c r="LUU395" s="497"/>
      <c r="LUV395" s="497"/>
      <c r="LUW395" s="497"/>
      <c r="LUX395" s="497"/>
      <c r="LUY395" s="497"/>
      <c r="LUZ395" s="497"/>
      <c r="LVA395" s="497"/>
      <c r="LVB395" s="497"/>
      <c r="LVC395" s="497"/>
      <c r="LVD395" s="497"/>
      <c r="LVE395" s="497"/>
      <c r="LVF395" s="497"/>
      <c r="LVG395" s="497"/>
      <c r="LVH395" s="497"/>
      <c r="LVI395" s="497"/>
      <c r="LVJ395" s="497"/>
      <c r="LVK395" s="497"/>
      <c r="LVL395" s="497"/>
      <c r="LVM395" s="497"/>
      <c r="LVN395" s="497"/>
      <c r="LVO395" s="497"/>
      <c r="LVP395" s="497"/>
      <c r="LVQ395" s="497"/>
      <c r="LVR395" s="497"/>
      <c r="LVS395" s="497"/>
      <c r="LVT395" s="497"/>
      <c r="LVU395" s="497"/>
      <c r="LVV395" s="497"/>
      <c r="LVW395" s="497"/>
      <c r="LVX395" s="497"/>
      <c r="LVY395" s="497"/>
      <c r="LVZ395" s="497"/>
      <c r="LWA395" s="497"/>
      <c r="LWB395" s="497"/>
      <c r="LWC395" s="497"/>
      <c r="LWD395" s="497"/>
      <c r="LWE395" s="497"/>
      <c r="LWF395" s="497"/>
      <c r="LWG395" s="497"/>
      <c r="LWH395" s="497"/>
      <c r="LWI395" s="497"/>
      <c r="LWJ395" s="497"/>
      <c r="LWK395" s="497"/>
      <c r="LWL395" s="497"/>
      <c r="LWM395" s="497"/>
      <c r="LWN395" s="497"/>
      <c r="LWO395" s="497"/>
      <c r="LWP395" s="497"/>
      <c r="LWQ395" s="497"/>
      <c r="LWR395" s="497"/>
      <c r="LWS395" s="497"/>
      <c r="LWT395" s="497"/>
      <c r="LWU395" s="497"/>
      <c r="LWV395" s="497"/>
      <c r="LWW395" s="497"/>
      <c r="LWX395" s="497"/>
      <c r="LWY395" s="497"/>
      <c r="LWZ395" s="497"/>
      <c r="LXA395" s="497"/>
      <c r="LXB395" s="497"/>
      <c r="LXC395" s="497"/>
      <c r="LXD395" s="497"/>
      <c r="LXE395" s="497"/>
      <c r="LXF395" s="497"/>
      <c r="LXG395" s="497"/>
      <c r="LXH395" s="497"/>
      <c r="LXI395" s="497"/>
      <c r="LXJ395" s="497"/>
      <c r="LXK395" s="497"/>
      <c r="LXL395" s="497"/>
      <c r="LXM395" s="497"/>
      <c r="LXN395" s="497"/>
      <c r="LXO395" s="497"/>
      <c r="LXP395" s="497"/>
      <c r="LXQ395" s="497"/>
      <c r="LXR395" s="497"/>
      <c r="LXS395" s="497"/>
      <c r="LXT395" s="497"/>
      <c r="LXU395" s="497"/>
      <c r="LXV395" s="497"/>
      <c r="LXW395" s="497"/>
      <c r="LXX395" s="497"/>
      <c r="LXY395" s="497"/>
      <c r="LXZ395" s="497"/>
      <c r="LYA395" s="497"/>
      <c r="LYB395" s="497"/>
      <c r="LYC395" s="497"/>
      <c r="LYD395" s="497"/>
      <c r="LYE395" s="497"/>
      <c r="LYF395" s="497"/>
      <c r="LYG395" s="497"/>
      <c r="LYH395" s="497"/>
      <c r="LYI395" s="497"/>
      <c r="LYJ395" s="497"/>
      <c r="LYK395" s="497"/>
      <c r="LYL395" s="497"/>
      <c r="LYM395" s="497"/>
      <c r="LYN395" s="497"/>
      <c r="LYO395" s="497"/>
      <c r="LYP395" s="497"/>
      <c r="LYQ395" s="497"/>
      <c r="LYR395" s="497"/>
      <c r="LYS395" s="497"/>
      <c r="LYT395" s="497"/>
      <c r="LYU395" s="497"/>
      <c r="LYV395" s="497"/>
      <c r="LYW395" s="497"/>
      <c r="LYX395" s="497"/>
      <c r="LYY395" s="497"/>
      <c r="LYZ395" s="497"/>
      <c r="LZA395" s="497"/>
      <c r="LZB395" s="497"/>
      <c r="LZC395" s="497"/>
      <c r="LZD395" s="497"/>
      <c r="LZE395" s="497"/>
      <c r="LZF395" s="497"/>
      <c r="LZG395" s="497"/>
      <c r="LZH395" s="497"/>
      <c r="LZI395" s="497"/>
      <c r="LZJ395" s="497"/>
      <c r="LZK395" s="497"/>
      <c r="LZL395" s="497"/>
      <c r="LZM395" s="497"/>
      <c r="LZN395" s="497"/>
      <c r="LZO395" s="497"/>
      <c r="LZP395" s="497"/>
      <c r="LZQ395" s="497"/>
      <c r="LZR395" s="497"/>
      <c r="LZS395" s="497"/>
      <c r="LZT395" s="497"/>
      <c r="LZU395" s="497"/>
      <c r="LZV395" s="497"/>
      <c r="LZW395" s="497"/>
      <c r="LZX395" s="497"/>
      <c r="LZY395" s="497"/>
      <c r="LZZ395" s="497"/>
      <c r="MAA395" s="497"/>
      <c r="MAB395" s="497"/>
      <c r="MAC395" s="497"/>
      <c r="MAD395" s="497"/>
      <c r="MAE395" s="497"/>
      <c r="MAF395" s="497"/>
      <c r="MAG395" s="497"/>
      <c r="MAH395" s="497"/>
      <c r="MAI395" s="497"/>
      <c r="MAJ395" s="497"/>
      <c r="MAK395" s="497"/>
      <c r="MAL395" s="497"/>
      <c r="MAM395" s="497"/>
      <c r="MAN395" s="497"/>
      <c r="MAO395" s="497"/>
      <c r="MAP395" s="497"/>
      <c r="MAQ395" s="497"/>
      <c r="MAR395" s="497"/>
      <c r="MAS395" s="497"/>
      <c r="MAT395" s="497"/>
      <c r="MAU395" s="497"/>
      <c r="MAV395" s="497"/>
      <c r="MAW395" s="497"/>
      <c r="MAX395" s="497"/>
      <c r="MAY395" s="497"/>
      <c r="MAZ395" s="497"/>
      <c r="MBA395" s="497"/>
      <c r="MBB395" s="497"/>
      <c r="MBC395" s="497"/>
      <c r="MBD395" s="497"/>
      <c r="MBE395" s="497"/>
      <c r="MBF395" s="497"/>
      <c r="MBG395" s="497"/>
      <c r="MBH395" s="497"/>
      <c r="MBI395" s="497"/>
      <c r="MBJ395" s="497"/>
      <c r="MBK395" s="497"/>
      <c r="MBL395" s="497"/>
      <c r="MBM395" s="497"/>
      <c r="MBN395" s="497"/>
      <c r="MBO395" s="497"/>
      <c r="MBP395" s="497"/>
      <c r="MBQ395" s="497"/>
      <c r="MBR395" s="497"/>
      <c r="MBS395" s="497"/>
      <c r="MBT395" s="497"/>
      <c r="MBU395" s="497"/>
      <c r="MBV395" s="497"/>
      <c r="MBW395" s="497"/>
      <c r="MBX395" s="497"/>
      <c r="MBY395" s="497"/>
      <c r="MBZ395" s="497"/>
      <c r="MCA395" s="497"/>
      <c r="MCB395" s="497"/>
      <c r="MCC395" s="497"/>
      <c r="MCD395" s="497"/>
      <c r="MCE395" s="497"/>
      <c r="MCF395" s="497"/>
      <c r="MCG395" s="497"/>
      <c r="MCH395" s="497"/>
      <c r="MCI395" s="497"/>
      <c r="MCJ395" s="497"/>
      <c r="MCK395" s="497"/>
      <c r="MCL395" s="497"/>
      <c r="MCM395" s="497"/>
      <c r="MCN395" s="497"/>
      <c r="MCO395" s="497"/>
      <c r="MCP395" s="497"/>
      <c r="MCQ395" s="497"/>
      <c r="MCR395" s="497"/>
      <c r="MCS395" s="497"/>
      <c r="MCT395" s="497"/>
      <c r="MCU395" s="497"/>
      <c r="MCV395" s="497"/>
      <c r="MCW395" s="497"/>
      <c r="MCX395" s="497"/>
      <c r="MCY395" s="497"/>
      <c r="MCZ395" s="497"/>
      <c r="MDA395" s="497"/>
      <c r="MDB395" s="497"/>
      <c r="MDC395" s="497"/>
      <c r="MDD395" s="497"/>
      <c r="MDE395" s="497"/>
      <c r="MDF395" s="497"/>
      <c r="MDG395" s="497"/>
      <c r="MDH395" s="497"/>
      <c r="MDI395" s="497"/>
      <c r="MDJ395" s="497"/>
      <c r="MDK395" s="497"/>
      <c r="MDL395" s="497"/>
      <c r="MDM395" s="497"/>
      <c r="MDN395" s="497"/>
      <c r="MDO395" s="497"/>
      <c r="MDP395" s="497"/>
      <c r="MDQ395" s="497"/>
      <c r="MDR395" s="497"/>
      <c r="MDS395" s="497"/>
      <c r="MDT395" s="497"/>
      <c r="MDU395" s="497"/>
      <c r="MDV395" s="497"/>
      <c r="MDW395" s="497"/>
      <c r="MDX395" s="497"/>
      <c r="MDY395" s="497"/>
      <c r="MDZ395" s="497"/>
      <c r="MEA395" s="497"/>
      <c r="MEB395" s="497"/>
      <c r="MEC395" s="497"/>
      <c r="MED395" s="497"/>
      <c r="MEE395" s="497"/>
      <c r="MEF395" s="497"/>
      <c r="MEG395" s="497"/>
      <c r="MEH395" s="497"/>
      <c r="MEI395" s="497"/>
      <c r="MEJ395" s="497"/>
      <c r="MEK395" s="497"/>
      <c r="MEL395" s="497"/>
      <c r="MEM395" s="497"/>
      <c r="MEN395" s="497"/>
      <c r="MEO395" s="497"/>
      <c r="MEP395" s="497"/>
      <c r="MEQ395" s="497"/>
      <c r="MER395" s="497"/>
      <c r="MES395" s="497"/>
      <c r="MET395" s="497"/>
      <c r="MEU395" s="497"/>
      <c r="MEV395" s="497"/>
      <c r="MEW395" s="497"/>
      <c r="MEX395" s="497"/>
      <c r="MEY395" s="497"/>
      <c r="MEZ395" s="497"/>
      <c r="MFA395" s="497"/>
      <c r="MFB395" s="497"/>
      <c r="MFC395" s="497"/>
      <c r="MFD395" s="497"/>
      <c r="MFE395" s="497"/>
      <c r="MFF395" s="497"/>
      <c r="MFG395" s="497"/>
      <c r="MFH395" s="497"/>
      <c r="MFI395" s="497"/>
      <c r="MFJ395" s="497"/>
      <c r="MFK395" s="497"/>
      <c r="MFL395" s="497"/>
      <c r="MFM395" s="497"/>
      <c r="MFN395" s="497"/>
      <c r="MFO395" s="497"/>
      <c r="MFP395" s="497"/>
      <c r="MFQ395" s="497"/>
      <c r="MFR395" s="497"/>
      <c r="MFS395" s="497"/>
      <c r="MFT395" s="497"/>
      <c r="MFU395" s="497"/>
      <c r="MFV395" s="497"/>
      <c r="MFW395" s="497"/>
      <c r="MFX395" s="497"/>
      <c r="MFY395" s="497"/>
      <c r="MFZ395" s="497"/>
      <c r="MGA395" s="497"/>
      <c r="MGB395" s="497"/>
      <c r="MGC395" s="497"/>
      <c r="MGD395" s="497"/>
      <c r="MGE395" s="497"/>
      <c r="MGF395" s="497"/>
      <c r="MGG395" s="497"/>
      <c r="MGH395" s="497"/>
      <c r="MGI395" s="497"/>
      <c r="MGJ395" s="497"/>
      <c r="MGK395" s="497"/>
      <c r="MGL395" s="497"/>
      <c r="MGM395" s="497"/>
      <c r="MGN395" s="497"/>
      <c r="MGO395" s="497"/>
      <c r="MGP395" s="497"/>
      <c r="MGQ395" s="497"/>
      <c r="MGR395" s="497"/>
      <c r="MGS395" s="497"/>
      <c r="MGT395" s="497"/>
      <c r="MGU395" s="497"/>
      <c r="MGV395" s="497"/>
      <c r="MGW395" s="497"/>
      <c r="MGX395" s="497"/>
      <c r="MGY395" s="497"/>
      <c r="MGZ395" s="497"/>
      <c r="MHA395" s="497"/>
      <c r="MHB395" s="497"/>
      <c r="MHC395" s="497"/>
      <c r="MHD395" s="497"/>
      <c r="MHE395" s="497"/>
      <c r="MHF395" s="497"/>
      <c r="MHG395" s="497"/>
      <c r="MHH395" s="497"/>
      <c r="MHI395" s="497"/>
      <c r="MHJ395" s="497"/>
      <c r="MHK395" s="497"/>
      <c r="MHL395" s="497"/>
      <c r="MHM395" s="497"/>
      <c r="MHN395" s="497"/>
      <c r="MHO395" s="497"/>
      <c r="MHP395" s="497"/>
      <c r="MHQ395" s="497"/>
      <c r="MHR395" s="497"/>
      <c r="MHS395" s="497"/>
      <c r="MHT395" s="497"/>
      <c r="MHU395" s="497"/>
      <c r="MHV395" s="497"/>
      <c r="MHW395" s="497"/>
      <c r="MHX395" s="497"/>
      <c r="MHY395" s="497"/>
      <c r="MHZ395" s="497"/>
      <c r="MIA395" s="497"/>
      <c r="MIB395" s="497"/>
      <c r="MIC395" s="497"/>
      <c r="MID395" s="497"/>
      <c r="MIE395" s="497"/>
      <c r="MIF395" s="497"/>
      <c r="MIG395" s="497"/>
      <c r="MIH395" s="497"/>
      <c r="MII395" s="497"/>
      <c r="MIJ395" s="497"/>
      <c r="MIK395" s="497"/>
      <c r="MIL395" s="497"/>
      <c r="MIM395" s="497"/>
      <c r="MIN395" s="497"/>
      <c r="MIO395" s="497"/>
      <c r="MIP395" s="497"/>
      <c r="MIQ395" s="497"/>
      <c r="MIR395" s="497"/>
      <c r="MIS395" s="497"/>
      <c r="MIT395" s="497"/>
      <c r="MIU395" s="497"/>
      <c r="MIV395" s="497"/>
      <c r="MIW395" s="497"/>
      <c r="MIX395" s="497"/>
      <c r="MIY395" s="497"/>
      <c r="MIZ395" s="497"/>
      <c r="MJA395" s="497"/>
      <c r="MJB395" s="497"/>
      <c r="MJC395" s="497"/>
      <c r="MJD395" s="497"/>
      <c r="MJE395" s="497"/>
      <c r="MJF395" s="497"/>
      <c r="MJG395" s="497"/>
      <c r="MJH395" s="497"/>
      <c r="MJI395" s="497"/>
      <c r="MJJ395" s="497"/>
      <c r="MJK395" s="497"/>
      <c r="MJL395" s="497"/>
      <c r="MJM395" s="497"/>
      <c r="MJN395" s="497"/>
      <c r="MJO395" s="497"/>
      <c r="MJP395" s="497"/>
      <c r="MJQ395" s="497"/>
      <c r="MJR395" s="497"/>
      <c r="MJS395" s="497"/>
      <c r="MJT395" s="497"/>
      <c r="MJU395" s="497"/>
      <c r="MJV395" s="497"/>
      <c r="MJW395" s="497"/>
      <c r="MJX395" s="497"/>
      <c r="MJY395" s="497"/>
      <c r="MJZ395" s="497"/>
      <c r="MKA395" s="497"/>
      <c r="MKB395" s="497"/>
      <c r="MKC395" s="497"/>
      <c r="MKD395" s="497"/>
      <c r="MKE395" s="497"/>
      <c r="MKF395" s="497"/>
      <c r="MKG395" s="497"/>
      <c r="MKH395" s="497"/>
      <c r="MKI395" s="497"/>
      <c r="MKJ395" s="497"/>
      <c r="MKK395" s="497"/>
      <c r="MKL395" s="497"/>
      <c r="MKM395" s="497"/>
      <c r="MKN395" s="497"/>
      <c r="MKO395" s="497"/>
      <c r="MKP395" s="497"/>
      <c r="MKQ395" s="497"/>
      <c r="MKR395" s="497"/>
      <c r="MKS395" s="497"/>
      <c r="MKT395" s="497"/>
      <c r="MKU395" s="497"/>
      <c r="MKV395" s="497"/>
      <c r="MKW395" s="497"/>
      <c r="MKX395" s="497"/>
      <c r="MKY395" s="497"/>
      <c r="MKZ395" s="497"/>
      <c r="MLA395" s="497"/>
      <c r="MLB395" s="497"/>
      <c r="MLC395" s="497"/>
      <c r="MLD395" s="497"/>
      <c r="MLE395" s="497"/>
      <c r="MLF395" s="497"/>
      <c r="MLG395" s="497"/>
      <c r="MLH395" s="497"/>
      <c r="MLI395" s="497"/>
      <c r="MLJ395" s="497"/>
      <c r="MLK395" s="497"/>
      <c r="MLL395" s="497"/>
      <c r="MLM395" s="497"/>
      <c r="MLN395" s="497"/>
      <c r="MLO395" s="497"/>
      <c r="MLP395" s="497"/>
      <c r="MLQ395" s="497"/>
      <c r="MLR395" s="497"/>
      <c r="MLS395" s="497"/>
      <c r="MLT395" s="497"/>
      <c r="MLU395" s="497"/>
      <c r="MLV395" s="497"/>
      <c r="MLW395" s="497"/>
      <c r="MLX395" s="497"/>
      <c r="MLY395" s="497"/>
      <c r="MLZ395" s="497"/>
      <c r="MMA395" s="497"/>
      <c r="MMB395" s="497"/>
      <c r="MMC395" s="497"/>
      <c r="MMD395" s="497"/>
      <c r="MME395" s="497"/>
      <c r="MMF395" s="497"/>
      <c r="MMG395" s="497"/>
      <c r="MMH395" s="497"/>
      <c r="MMI395" s="497"/>
      <c r="MMJ395" s="497"/>
      <c r="MMK395" s="497"/>
      <c r="MML395" s="497"/>
      <c r="MMM395" s="497"/>
      <c r="MMN395" s="497"/>
      <c r="MMO395" s="497"/>
      <c r="MMP395" s="497"/>
      <c r="MMQ395" s="497"/>
      <c r="MMR395" s="497"/>
      <c r="MMS395" s="497"/>
      <c r="MMT395" s="497"/>
      <c r="MMU395" s="497"/>
      <c r="MMV395" s="497"/>
      <c r="MMW395" s="497"/>
      <c r="MMX395" s="497"/>
      <c r="MMY395" s="497"/>
      <c r="MMZ395" s="497"/>
      <c r="MNA395" s="497"/>
      <c r="MNB395" s="497"/>
      <c r="MNC395" s="497"/>
      <c r="MND395" s="497"/>
      <c r="MNE395" s="497"/>
      <c r="MNF395" s="497"/>
      <c r="MNG395" s="497"/>
      <c r="MNH395" s="497"/>
      <c r="MNI395" s="497"/>
      <c r="MNJ395" s="497"/>
      <c r="MNK395" s="497"/>
      <c r="MNL395" s="497"/>
      <c r="MNM395" s="497"/>
      <c r="MNN395" s="497"/>
      <c r="MNO395" s="497"/>
      <c r="MNP395" s="497"/>
      <c r="MNQ395" s="497"/>
      <c r="MNR395" s="497"/>
      <c r="MNS395" s="497"/>
      <c r="MNT395" s="497"/>
      <c r="MNU395" s="497"/>
      <c r="MNV395" s="497"/>
      <c r="MNW395" s="497"/>
      <c r="MNX395" s="497"/>
      <c r="MNY395" s="497"/>
      <c r="MNZ395" s="497"/>
      <c r="MOA395" s="497"/>
      <c r="MOB395" s="497"/>
      <c r="MOC395" s="497"/>
      <c r="MOD395" s="497"/>
      <c r="MOE395" s="497"/>
      <c r="MOF395" s="497"/>
      <c r="MOG395" s="497"/>
      <c r="MOH395" s="497"/>
      <c r="MOI395" s="497"/>
      <c r="MOJ395" s="497"/>
      <c r="MOK395" s="497"/>
      <c r="MOL395" s="497"/>
      <c r="MOM395" s="497"/>
      <c r="MON395" s="497"/>
      <c r="MOO395" s="497"/>
      <c r="MOP395" s="497"/>
      <c r="MOQ395" s="497"/>
      <c r="MOR395" s="497"/>
      <c r="MOS395" s="497"/>
      <c r="MOT395" s="497"/>
      <c r="MOU395" s="497"/>
      <c r="MOV395" s="497"/>
      <c r="MOW395" s="497"/>
      <c r="MOX395" s="497"/>
      <c r="MOY395" s="497"/>
      <c r="MOZ395" s="497"/>
      <c r="MPA395" s="497"/>
      <c r="MPB395" s="497"/>
      <c r="MPC395" s="497"/>
      <c r="MPD395" s="497"/>
      <c r="MPE395" s="497"/>
      <c r="MPF395" s="497"/>
      <c r="MPG395" s="497"/>
      <c r="MPH395" s="497"/>
      <c r="MPI395" s="497"/>
      <c r="MPJ395" s="497"/>
      <c r="MPK395" s="497"/>
      <c r="MPL395" s="497"/>
      <c r="MPM395" s="497"/>
      <c r="MPN395" s="497"/>
      <c r="MPO395" s="497"/>
      <c r="MPP395" s="497"/>
      <c r="MPQ395" s="497"/>
      <c r="MPR395" s="497"/>
      <c r="MPS395" s="497"/>
      <c r="MPT395" s="497"/>
      <c r="MPU395" s="497"/>
      <c r="MPV395" s="497"/>
      <c r="MPW395" s="497"/>
      <c r="MPX395" s="497"/>
      <c r="MPY395" s="497"/>
      <c r="MPZ395" s="497"/>
      <c r="MQA395" s="497"/>
      <c r="MQB395" s="497"/>
      <c r="MQC395" s="497"/>
      <c r="MQD395" s="497"/>
      <c r="MQE395" s="497"/>
      <c r="MQF395" s="497"/>
      <c r="MQG395" s="497"/>
      <c r="MQH395" s="497"/>
      <c r="MQI395" s="497"/>
      <c r="MQJ395" s="497"/>
      <c r="MQK395" s="497"/>
      <c r="MQL395" s="497"/>
      <c r="MQM395" s="497"/>
      <c r="MQN395" s="497"/>
      <c r="MQO395" s="497"/>
      <c r="MQP395" s="497"/>
      <c r="MQQ395" s="497"/>
      <c r="MQR395" s="497"/>
      <c r="MQS395" s="497"/>
      <c r="MQT395" s="497"/>
      <c r="MQU395" s="497"/>
      <c r="MQV395" s="497"/>
      <c r="MQW395" s="497"/>
      <c r="MQX395" s="497"/>
      <c r="MQY395" s="497"/>
      <c r="MQZ395" s="497"/>
      <c r="MRA395" s="497"/>
      <c r="MRB395" s="497"/>
      <c r="MRC395" s="497"/>
      <c r="MRD395" s="497"/>
      <c r="MRE395" s="497"/>
      <c r="MRF395" s="497"/>
      <c r="MRG395" s="497"/>
      <c r="MRH395" s="497"/>
      <c r="MRI395" s="497"/>
      <c r="MRJ395" s="497"/>
      <c r="MRK395" s="497"/>
      <c r="MRL395" s="497"/>
      <c r="MRM395" s="497"/>
      <c r="MRN395" s="497"/>
      <c r="MRO395" s="497"/>
      <c r="MRP395" s="497"/>
      <c r="MRQ395" s="497"/>
      <c r="MRR395" s="497"/>
      <c r="MRS395" s="497"/>
      <c r="MRT395" s="497"/>
      <c r="MRU395" s="497"/>
      <c r="MRV395" s="497"/>
      <c r="MRW395" s="497"/>
      <c r="MRX395" s="497"/>
      <c r="MRY395" s="497"/>
      <c r="MRZ395" s="497"/>
      <c r="MSA395" s="497"/>
      <c r="MSB395" s="497"/>
      <c r="MSC395" s="497"/>
      <c r="MSD395" s="497"/>
      <c r="MSE395" s="497"/>
      <c r="MSF395" s="497"/>
      <c r="MSG395" s="497"/>
      <c r="MSH395" s="497"/>
      <c r="MSI395" s="497"/>
      <c r="MSJ395" s="497"/>
      <c r="MSK395" s="497"/>
      <c r="MSL395" s="497"/>
      <c r="MSM395" s="497"/>
      <c r="MSN395" s="497"/>
      <c r="MSO395" s="497"/>
      <c r="MSP395" s="497"/>
      <c r="MSQ395" s="497"/>
      <c r="MSR395" s="497"/>
      <c r="MSS395" s="497"/>
      <c r="MST395" s="497"/>
      <c r="MSU395" s="497"/>
      <c r="MSV395" s="497"/>
      <c r="MSW395" s="497"/>
      <c r="MSX395" s="497"/>
      <c r="MSY395" s="497"/>
      <c r="MSZ395" s="497"/>
      <c r="MTA395" s="497"/>
      <c r="MTB395" s="497"/>
      <c r="MTC395" s="497"/>
      <c r="MTD395" s="497"/>
      <c r="MTE395" s="497"/>
      <c r="MTF395" s="497"/>
      <c r="MTG395" s="497"/>
      <c r="MTH395" s="497"/>
      <c r="MTI395" s="497"/>
      <c r="MTJ395" s="497"/>
      <c r="MTK395" s="497"/>
      <c r="MTL395" s="497"/>
      <c r="MTM395" s="497"/>
      <c r="MTN395" s="497"/>
      <c r="MTO395" s="497"/>
      <c r="MTP395" s="497"/>
      <c r="MTQ395" s="497"/>
      <c r="MTR395" s="497"/>
      <c r="MTS395" s="497"/>
      <c r="MTT395" s="497"/>
      <c r="MTU395" s="497"/>
      <c r="MTV395" s="497"/>
      <c r="MTW395" s="497"/>
      <c r="MTX395" s="497"/>
      <c r="MTY395" s="497"/>
      <c r="MTZ395" s="497"/>
      <c r="MUA395" s="497"/>
      <c r="MUB395" s="497"/>
      <c r="MUC395" s="497"/>
      <c r="MUD395" s="497"/>
      <c r="MUE395" s="497"/>
      <c r="MUF395" s="497"/>
      <c r="MUG395" s="497"/>
      <c r="MUH395" s="497"/>
      <c r="MUI395" s="497"/>
      <c r="MUJ395" s="497"/>
      <c r="MUK395" s="497"/>
      <c r="MUL395" s="497"/>
      <c r="MUM395" s="497"/>
      <c r="MUN395" s="497"/>
      <c r="MUO395" s="497"/>
      <c r="MUP395" s="497"/>
      <c r="MUQ395" s="497"/>
      <c r="MUR395" s="497"/>
      <c r="MUS395" s="497"/>
      <c r="MUT395" s="497"/>
      <c r="MUU395" s="497"/>
      <c r="MUV395" s="497"/>
      <c r="MUW395" s="497"/>
      <c r="MUX395" s="497"/>
      <c r="MUY395" s="497"/>
      <c r="MUZ395" s="497"/>
      <c r="MVA395" s="497"/>
      <c r="MVB395" s="497"/>
      <c r="MVC395" s="497"/>
      <c r="MVD395" s="497"/>
      <c r="MVE395" s="497"/>
      <c r="MVF395" s="497"/>
      <c r="MVG395" s="497"/>
      <c r="MVH395" s="497"/>
      <c r="MVI395" s="497"/>
      <c r="MVJ395" s="497"/>
      <c r="MVK395" s="497"/>
      <c r="MVL395" s="497"/>
      <c r="MVM395" s="497"/>
      <c r="MVN395" s="497"/>
      <c r="MVO395" s="497"/>
      <c r="MVP395" s="497"/>
      <c r="MVQ395" s="497"/>
      <c r="MVR395" s="497"/>
      <c r="MVS395" s="497"/>
      <c r="MVT395" s="497"/>
      <c r="MVU395" s="497"/>
      <c r="MVV395" s="497"/>
      <c r="MVW395" s="497"/>
      <c r="MVX395" s="497"/>
      <c r="MVY395" s="497"/>
      <c r="MVZ395" s="497"/>
      <c r="MWA395" s="497"/>
      <c r="MWB395" s="497"/>
      <c r="MWC395" s="497"/>
      <c r="MWD395" s="497"/>
      <c r="MWE395" s="497"/>
      <c r="MWF395" s="497"/>
      <c r="MWG395" s="497"/>
      <c r="MWH395" s="497"/>
      <c r="MWI395" s="497"/>
      <c r="MWJ395" s="497"/>
      <c r="MWK395" s="497"/>
      <c r="MWL395" s="497"/>
      <c r="MWM395" s="497"/>
      <c r="MWN395" s="497"/>
      <c r="MWO395" s="497"/>
      <c r="MWP395" s="497"/>
      <c r="MWQ395" s="497"/>
      <c r="MWR395" s="497"/>
      <c r="MWS395" s="497"/>
      <c r="MWT395" s="497"/>
      <c r="MWU395" s="497"/>
      <c r="MWV395" s="497"/>
      <c r="MWW395" s="497"/>
      <c r="MWX395" s="497"/>
      <c r="MWY395" s="497"/>
      <c r="MWZ395" s="497"/>
      <c r="MXA395" s="497"/>
      <c r="MXB395" s="497"/>
      <c r="MXC395" s="497"/>
      <c r="MXD395" s="497"/>
      <c r="MXE395" s="497"/>
      <c r="MXF395" s="497"/>
      <c r="MXG395" s="497"/>
      <c r="MXH395" s="497"/>
      <c r="MXI395" s="497"/>
      <c r="MXJ395" s="497"/>
      <c r="MXK395" s="497"/>
      <c r="MXL395" s="497"/>
      <c r="MXM395" s="497"/>
      <c r="MXN395" s="497"/>
      <c r="MXO395" s="497"/>
      <c r="MXP395" s="497"/>
      <c r="MXQ395" s="497"/>
      <c r="MXR395" s="497"/>
      <c r="MXS395" s="497"/>
      <c r="MXT395" s="497"/>
      <c r="MXU395" s="497"/>
      <c r="MXV395" s="497"/>
      <c r="MXW395" s="497"/>
      <c r="MXX395" s="497"/>
      <c r="MXY395" s="497"/>
      <c r="MXZ395" s="497"/>
      <c r="MYA395" s="497"/>
      <c r="MYB395" s="497"/>
      <c r="MYC395" s="497"/>
      <c r="MYD395" s="497"/>
      <c r="MYE395" s="497"/>
      <c r="MYF395" s="497"/>
      <c r="MYG395" s="497"/>
      <c r="MYH395" s="497"/>
      <c r="MYI395" s="497"/>
      <c r="MYJ395" s="497"/>
      <c r="MYK395" s="497"/>
      <c r="MYL395" s="497"/>
      <c r="MYM395" s="497"/>
      <c r="MYN395" s="497"/>
      <c r="MYO395" s="497"/>
      <c r="MYP395" s="497"/>
      <c r="MYQ395" s="497"/>
      <c r="MYR395" s="497"/>
      <c r="MYS395" s="497"/>
      <c r="MYT395" s="497"/>
      <c r="MYU395" s="497"/>
      <c r="MYV395" s="497"/>
      <c r="MYW395" s="497"/>
      <c r="MYX395" s="497"/>
      <c r="MYY395" s="497"/>
      <c r="MYZ395" s="497"/>
      <c r="MZA395" s="497"/>
      <c r="MZB395" s="497"/>
      <c r="MZC395" s="497"/>
      <c r="MZD395" s="497"/>
      <c r="MZE395" s="497"/>
      <c r="MZF395" s="497"/>
      <c r="MZG395" s="497"/>
      <c r="MZH395" s="497"/>
      <c r="MZI395" s="497"/>
      <c r="MZJ395" s="497"/>
      <c r="MZK395" s="497"/>
      <c r="MZL395" s="497"/>
      <c r="MZM395" s="497"/>
      <c r="MZN395" s="497"/>
      <c r="MZO395" s="497"/>
      <c r="MZP395" s="497"/>
      <c r="MZQ395" s="497"/>
      <c r="MZR395" s="497"/>
      <c r="MZS395" s="497"/>
      <c r="MZT395" s="497"/>
      <c r="MZU395" s="497"/>
      <c r="MZV395" s="497"/>
      <c r="MZW395" s="497"/>
      <c r="MZX395" s="497"/>
      <c r="MZY395" s="497"/>
      <c r="MZZ395" s="497"/>
      <c r="NAA395" s="497"/>
      <c r="NAB395" s="497"/>
      <c r="NAC395" s="497"/>
      <c r="NAD395" s="497"/>
      <c r="NAE395" s="497"/>
      <c r="NAF395" s="497"/>
      <c r="NAG395" s="497"/>
      <c r="NAH395" s="497"/>
      <c r="NAI395" s="497"/>
      <c r="NAJ395" s="497"/>
      <c r="NAK395" s="497"/>
      <c r="NAL395" s="497"/>
      <c r="NAM395" s="497"/>
      <c r="NAN395" s="497"/>
      <c r="NAO395" s="497"/>
      <c r="NAP395" s="497"/>
      <c r="NAQ395" s="497"/>
      <c r="NAR395" s="497"/>
      <c r="NAS395" s="497"/>
      <c r="NAT395" s="497"/>
      <c r="NAU395" s="497"/>
      <c r="NAV395" s="497"/>
      <c r="NAW395" s="497"/>
      <c r="NAX395" s="497"/>
      <c r="NAY395" s="497"/>
      <c r="NAZ395" s="497"/>
      <c r="NBA395" s="497"/>
      <c r="NBB395" s="497"/>
      <c r="NBC395" s="497"/>
      <c r="NBD395" s="497"/>
      <c r="NBE395" s="497"/>
      <c r="NBF395" s="497"/>
      <c r="NBG395" s="497"/>
      <c r="NBH395" s="497"/>
      <c r="NBI395" s="497"/>
      <c r="NBJ395" s="497"/>
      <c r="NBK395" s="497"/>
      <c r="NBL395" s="497"/>
      <c r="NBM395" s="497"/>
      <c r="NBN395" s="497"/>
      <c r="NBO395" s="497"/>
      <c r="NBP395" s="497"/>
      <c r="NBQ395" s="497"/>
      <c r="NBR395" s="497"/>
      <c r="NBS395" s="497"/>
      <c r="NBT395" s="497"/>
      <c r="NBU395" s="497"/>
      <c r="NBV395" s="497"/>
      <c r="NBW395" s="497"/>
      <c r="NBX395" s="497"/>
      <c r="NBY395" s="497"/>
      <c r="NBZ395" s="497"/>
      <c r="NCA395" s="497"/>
      <c r="NCB395" s="497"/>
      <c r="NCC395" s="497"/>
      <c r="NCD395" s="497"/>
      <c r="NCE395" s="497"/>
      <c r="NCF395" s="497"/>
      <c r="NCG395" s="497"/>
      <c r="NCH395" s="497"/>
      <c r="NCI395" s="497"/>
      <c r="NCJ395" s="497"/>
      <c r="NCK395" s="497"/>
      <c r="NCL395" s="497"/>
      <c r="NCM395" s="497"/>
      <c r="NCN395" s="497"/>
      <c r="NCO395" s="497"/>
      <c r="NCP395" s="497"/>
      <c r="NCQ395" s="497"/>
      <c r="NCR395" s="497"/>
      <c r="NCS395" s="497"/>
      <c r="NCT395" s="497"/>
      <c r="NCU395" s="497"/>
      <c r="NCV395" s="497"/>
      <c r="NCW395" s="497"/>
      <c r="NCX395" s="497"/>
      <c r="NCY395" s="497"/>
      <c r="NCZ395" s="497"/>
      <c r="NDA395" s="497"/>
      <c r="NDB395" s="497"/>
      <c r="NDC395" s="497"/>
      <c r="NDD395" s="497"/>
      <c r="NDE395" s="497"/>
      <c r="NDF395" s="497"/>
      <c r="NDG395" s="497"/>
      <c r="NDH395" s="497"/>
      <c r="NDI395" s="497"/>
      <c r="NDJ395" s="497"/>
      <c r="NDK395" s="497"/>
      <c r="NDL395" s="497"/>
      <c r="NDM395" s="497"/>
      <c r="NDN395" s="497"/>
      <c r="NDO395" s="497"/>
      <c r="NDP395" s="497"/>
      <c r="NDQ395" s="497"/>
      <c r="NDR395" s="497"/>
      <c r="NDS395" s="497"/>
      <c r="NDT395" s="497"/>
      <c r="NDU395" s="497"/>
      <c r="NDV395" s="497"/>
      <c r="NDW395" s="497"/>
      <c r="NDX395" s="497"/>
      <c r="NDY395" s="497"/>
      <c r="NDZ395" s="497"/>
      <c r="NEA395" s="497"/>
      <c r="NEB395" s="497"/>
      <c r="NEC395" s="497"/>
      <c r="NED395" s="497"/>
      <c r="NEE395" s="497"/>
      <c r="NEF395" s="497"/>
      <c r="NEG395" s="497"/>
      <c r="NEH395" s="497"/>
      <c r="NEI395" s="497"/>
      <c r="NEJ395" s="497"/>
      <c r="NEK395" s="497"/>
      <c r="NEL395" s="497"/>
      <c r="NEM395" s="497"/>
      <c r="NEN395" s="497"/>
      <c r="NEO395" s="497"/>
      <c r="NEP395" s="497"/>
      <c r="NEQ395" s="497"/>
      <c r="NER395" s="497"/>
      <c r="NES395" s="497"/>
      <c r="NET395" s="497"/>
      <c r="NEU395" s="497"/>
      <c r="NEV395" s="497"/>
      <c r="NEW395" s="497"/>
      <c r="NEX395" s="497"/>
      <c r="NEY395" s="497"/>
      <c r="NEZ395" s="497"/>
      <c r="NFA395" s="497"/>
      <c r="NFB395" s="497"/>
      <c r="NFC395" s="497"/>
      <c r="NFD395" s="497"/>
      <c r="NFE395" s="497"/>
      <c r="NFF395" s="497"/>
      <c r="NFG395" s="497"/>
      <c r="NFH395" s="497"/>
      <c r="NFI395" s="497"/>
      <c r="NFJ395" s="497"/>
      <c r="NFK395" s="497"/>
      <c r="NFL395" s="497"/>
      <c r="NFM395" s="497"/>
      <c r="NFN395" s="497"/>
      <c r="NFO395" s="497"/>
      <c r="NFP395" s="497"/>
      <c r="NFQ395" s="497"/>
      <c r="NFR395" s="497"/>
      <c r="NFS395" s="497"/>
      <c r="NFT395" s="497"/>
      <c r="NFU395" s="497"/>
      <c r="NFV395" s="497"/>
      <c r="NFW395" s="497"/>
      <c r="NFX395" s="497"/>
      <c r="NFY395" s="497"/>
      <c r="NFZ395" s="497"/>
      <c r="NGA395" s="497"/>
      <c r="NGB395" s="497"/>
      <c r="NGC395" s="497"/>
      <c r="NGD395" s="497"/>
      <c r="NGE395" s="497"/>
      <c r="NGF395" s="497"/>
      <c r="NGG395" s="497"/>
      <c r="NGH395" s="497"/>
      <c r="NGI395" s="497"/>
      <c r="NGJ395" s="497"/>
      <c r="NGK395" s="497"/>
      <c r="NGL395" s="497"/>
      <c r="NGM395" s="497"/>
      <c r="NGN395" s="497"/>
      <c r="NGO395" s="497"/>
      <c r="NGP395" s="497"/>
      <c r="NGQ395" s="497"/>
      <c r="NGR395" s="497"/>
      <c r="NGS395" s="497"/>
      <c r="NGT395" s="497"/>
      <c r="NGU395" s="497"/>
      <c r="NGV395" s="497"/>
      <c r="NGW395" s="497"/>
      <c r="NGX395" s="497"/>
      <c r="NGY395" s="497"/>
      <c r="NGZ395" s="497"/>
      <c r="NHA395" s="497"/>
      <c r="NHB395" s="497"/>
      <c r="NHC395" s="497"/>
      <c r="NHD395" s="497"/>
      <c r="NHE395" s="497"/>
      <c r="NHF395" s="497"/>
      <c r="NHG395" s="497"/>
      <c r="NHH395" s="497"/>
      <c r="NHI395" s="497"/>
      <c r="NHJ395" s="497"/>
      <c r="NHK395" s="497"/>
      <c r="NHL395" s="497"/>
      <c r="NHM395" s="497"/>
      <c r="NHN395" s="497"/>
      <c r="NHO395" s="497"/>
      <c r="NHP395" s="497"/>
      <c r="NHQ395" s="497"/>
      <c r="NHR395" s="497"/>
      <c r="NHS395" s="497"/>
      <c r="NHT395" s="497"/>
      <c r="NHU395" s="497"/>
      <c r="NHV395" s="497"/>
      <c r="NHW395" s="497"/>
      <c r="NHX395" s="497"/>
      <c r="NHY395" s="497"/>
      <c r="NHZ395" s="497"/>
      <c r="NIA395" s="497"/>
      <c r="NIB395" s="497"/>
      <c r="NIC395" s="497"/>
      <c r="NID395" s="497"/>
      <c r="NIE395" s="497"/>
      <c r="NIF395" s="497"/>
      <c r="NIG395" s="497"/>
      <c r="NIH395" s="497"/>
      <c r="NII395" s="497"/>
      <c r="NIJ395" s="497"/>
      <c r="NIK395" s="497"/>
      <c r="NIL395" s="497"/>
      <c r="NIM395" s="497"/>
      <c r="NIN395" s="497"/>
      <c r="NIO395" s="497"/>
      <c r="NIP395" s="497"/>
      <c r="NIQ395" s="497"/>
      <c r="NIR395" s="497"/>
      <c r="NIS395" s="497"/>
      <c r="NIT395" s="497"/>
      <c r="NIU395" s="497"/>
      <c r="NIV395" s="497"/>
      <c r="NIW395" s="497"/>
      <c r="NIX395" s="497"/>
      <c r="NIY395" s="497"/>
      <c r="NIZ395" s="497"/>
      <c r="NJA395" s="497"/>
      <c r="NJB395" s="497"/>
      <c r="NJC395" s="497"/>
      <c r="NJD395" s="497"/>
      <c r="NJE395" s="497"/>
      <c r="NJF395" s="497"/>
      <c r="NJG395" s="497"/>
      <c r="NJH395" s="497"/>
      <c r="NJI395" s="497"/>
      <c r="NJJ395" s="497"/>
      <c r="NJK395" s="497"/>
      <c r="NJL395" s="497"/>
      <c r="NJM395" s="497"/>
      <c r="NJN395" s="497"/>
      <c r="NJO395" s="497"/>
      <c r="NJP395" s="497"/>
      <c r="NJQ395" s="497"/>
      <c r="NJR395" s="497"/>
      <c r="NJS395" s="497"/>
      <c r="NJT395" s="497"/>
      <c r="NJU395" s="497"/>
      <c r="NJV395" s="497"/>
      <c r="NJW395" s="497"/>
      <c r="NJX395" s="497"/>
      <c r="NJY395" s="497"/>
      <c r="NJZ395" s="497"/>
      <c r="NKA395" s="497"/>
      <c r="NKB395" s="497"/>
      <c r="NKC395" s="497"/>
      <c r="NKD395" s="497"/>
      <c r="NKE395" s="497"/>
      <c r="NKF395" s="497"/>
      <c r="NKG395" s="497"/>
      <c r="NKH395" s="497"/>
      <c r="NKI395" s="497"/>
      <c r="NKJ395" s="497"/>
      <c r="NKK395" s="497"/>
      <c r="NKL395" s="497"/>
      <c r="NKM395" s="497"/>
      <c r="NKN395" s="497"/>
      <c r="NKO395" s="497"/>
      <c r="NKP395" s="497"/>
      <c r="NKQ395" s="497"/>
      <c r="NKR395" s="497"/>
      <c r="NKS395" s="497"/>
      <c r="NKT395" s="497"/>
      <c r="NKU395" s="497"/>
      <c r="NKV395" s="497"/>
      <c r="NKW395" s="497"/>
      <c r="NKX395" s="497"/>
      <c r="NKY395" s="497"/>
      <c r="NKZ395" s="497"/>
      <c r="NLA395" s="497"/>
      <c r="NLB395" s="497"/>
      <c r="NLC395" s="497"/>
      <c r="NLD395" s="497"/>
      <c r="NLE395" s="497"/>
      <c r="NLF395" s="497"/>
      <c r="NLG395" s="497"/>
      <c r="NLH395" s="497"/>
      <c r="NLI395" s="497"/>
      <c r="NLJ395" s="497"/>
      <c r="NLK395" s="497"/>
      <c r="NLL395" s="497"/>
      <c r="NLM395" s="497"/>
      <c r="NLN395" s="497"/>
      <c r="NLO395" s="497"/>
      <c r="NLP395" s="497"/>
      <c r="NLQ395" s="497"/>
      <c r="NLR395" s="497"/>
      <c r="NLS395" s="497"/>
      <c r="NLT395" s="497"/>
      <c r="NLU395" s="497"/>
      <c r="NLV395" s="497"/>
      <c r="NLW395" s="497"/>
      <c r="NLX395" s="497"/>
      <c r="NLY395" s="497"/>
      <c r="NLZ395" s="497"/>
      <c r="NMA395" s="497"/>
      <c r="NMB395" s="497"/>
      <c r="NMC395" s="497"/>
      <c r="NMD395" s="497"/>
      <c r="NME395" s="497"/>
      <c r="NMF395" s="497"/>
      <c r="NMG395" s="497"/>
      <c r="NMH395" s="497"/>
      <c r="NMI395" s="497"/>
      <c r="NMJ395" s="497"/>
      <c r="NMK395" s="497"/>
      <c r="NML395" s="497"/>
      <c r="NMM395" s="497"/>
      <c r="NMN395" s="497"/>
      <c r="NMO395" s="497"/>
      <c r="NMP395" s="497"/>
      <c r="NMQ395" s="497"/>
      <c r="NMR395" s="497"/>
      <c r="NMS395" s="497"/>
      <c r="NMT395" s="497"/>
      <c r="NMU395" s="497"/>
      <c r="NMV395" s="497"/>
      <c r="NMW395" s="497"/>
      <c r="NMX395" s="497"/>
      <c r="NMY395" s="497"/>
      <c r="NMZ395" s="497"/>
      <c r="NNA395" s="497"/>
      <c r="NNB395" s="497"/>
      <c r="NNC395" s="497"/>
      <c r="NND395" s="497"/>
      <c r="NNE395" s="497"/>
      <c r="NNF395" s="497"/>
      <c r="NNG395" s="497"/>
      <c r="NNH395" s="497"/>
      <c r="NNI395" s="497"/>
      <c r="NNJ395" s="497"/>
      <c r="NNK395" s="497"/>
      <c r="NNL395" s="497"/>
      <c r="NNM395" s="497"/>
      <c r="NNN395" s="497"/>
      <c r="NNO395" s="497"/>
      <c r="NNP395" s="497"/>
      <c r="NNQ395" s="497"/>
      <c r="NNR395" s="497"/>
      <c r="NNS395" s="497"/>
      <c r="NNT395" s="497"/>
      <c r="NNU395" s="497"/>
      <c r="NNV395" s="497"/>
      <c r="NNW395" s="497"/>
      <c r="NNX395" s="497"/>
      <c r="NNY395" s="497"/>
      <c r="NNZ395" s="497"/>
      <c r="NOA395" s="497"/>
      <c r="NOB395" s="497"/>
      <c r="NOC395" s="497"/>
      <c r="NOD395" s="497"/>
      <c r="NOE395" s="497"/>
      <c r="NOF395" s="497"/>
      <c r="NOG395" s="497"/>
      <c r="NOH395" s="497"/>
      <c r="NOI395" s="497"/>
      <c r="NOJ395" s="497"/>
      <c r="NOK395" s="497"/>
      <c r="NOL395" s="497"/>
      <c r="NOM395" s="497"/>
      <c r="NON395" s="497"/>
      <c r="NOO395" s="497"/>
      <c r="NOP395" s="497"/>
      <c r="NOQ395" s="497"/>
      <c r="NOR395" s="497"/>
      <c r="NOS395" s="497"/>
      <c r="NOT395" s="497"/>
      <c r="NOU395" s="497"/>
      <c r="NOV395" s="497"/>
      <c r="NOW395" s="497"/>
      <c r="NOX395" s="497"/>
      <c r="NOY395" s="497"/>
      <c r="NOZ395" s="497"/>
      <c r="NPA395" s="497"/>
      <c r="NPB395" s="497"/>
      <c r="NPC395" s="497"/>
      <c r="NPD395" s="497"/>
      <c r="NPE395" s="497"/>
      <c r="NPF395" s="497"/>
      <c r="NPG395" s="497"/>
      <c r="NPH395" s="497"/>
      <c r="NPI395" s="497"/>
      <c r="NPJ395" s="497"/>
      <c r="NPK395" s="497"/>
      <c r="NPL395" s="497"/>
      <c r="NPM395" s="497"/>
      <c r="NPN395" s="497"/>
      <c r="NPO395" s="497"/>
      <c r="NPP395" s="497"/>
      <c r="NPQ395" s="497"/>
      <c r="NPR395" s="497"/>
      <c r="NPS395" s="497"/>
      <c r="NPT395" s="497"/>
      <c r="NPU395" s="497"/>
      <c r="NPV395" s="497"/>
      <c r="NPW395" s="497"/>
      <c r="NPX395" s="497"/>
      <c r="NPY395" s="497"/>
      <c r="NPZ395" s="497"/>
      <c r="NQA395" s="497"/>
      <c r="NQB395" s="497"/>
      <c r="NQC395" s="497"/>
      <c r="NQD395" s="497"/>
      <c r="NQE395" s="497"/>
      <c r="NQF395" s="497"/>
      <c r="NQG395" s="497"/>
      <c r="NQH395" s="497"/>
      <c r="NQI395" s="497"/>
      <c r="NQJ395" s="497"/>
      <c r="NQK395" s="497"/>
      <c r="NQL395" s="497"/>
      <c r="NQM395" s="497"/>
      <c r="NQN395" s="497"/>
      <c r="NQO395" s="497"/>
      <c r="NQP395" s="497"/>
      <c r="NQQ395" s="497"/>
      <c r="NQR395" s="497"/>
      <c r="NQS395" s="497"/>
      <c r="NQT395" s="497"/>
      <c r="NQU395" s="497"/>
      <c r="NQV395" s="497"/>
      <c r="NQW395" s="497"/>
      <c r="NQX395" s="497"/>
      <c r="NQY395" s="497"/>
      <c r="NQZ395" s="497"/>
      <c r="NRA395" s="497"/>
      <c r="NRB395" s="497"/>
      <c r="NRC395" s="497"/>
      <c r="NRD395" s="497"/>
      <c r="NRE395" s="497"/>
      <c r="NRF395" s="497"/>
      <c r="NRG395" s="497"/>
      <c r="NRH395" s="497"/>
      <c r="NRI395" s="497"/>
      <c r="NRJ395" s="497"/>
      <c r="NRK395" s="497"/>
      <c r="NRL395" s="497"/>
      <c r="NRM395" s="497"/>
      <c r="NRN395" s="497"/>
      <c r="NRO395" s="497"/>
      <c r="NRP395" s="497"/>
      <c r="NRQ395" s="497"/>
      <c r="NRR395" s="497"/>
      <c r="NRS395" s="497"/>
      <c r="NRT395" s="497"/>
      <c r="NRU395" s="497"/>
      <c r="NRV395" s="497"/>
      <c r="NRW395" s="497"/>
      <c r="NRX395" s="497"/>
      <c r="NRY395" s="497"/>
      <c r="NRZ395" s="497"/>
      <c r="NSA395" s="497"/>
      <c r="NSB395" s="497"/>
      <c r="NSC395" s="497"/>
      <c r="NSD395" s="497"/>
      <c r="NSE395" s="497"/>
      <c r="NSF395" s="497"/>
      <c r="NSG395" s="497"/>
      <c r="NSH395" s="497"/>
      <c r="NSI395" s="497"/>
      <c r="NSJ395" s="497"/>
      <c r="NSK395" s="497"/>
      <c r="NSL395" s="497"/>
      <c r="NSM395" s="497"/>
      <c r="NSN395" s="497"/>
      <c r="NSO395" s="497"/>
      <c r="NSP395" s="497"/>
      <c r="NSQ395" s="497"/>
      <c r="NSR395" s="497"/>
      <c r="NSS395" s="497"/>
      <c r="NST395" s="497"/>
      <c r="NSU395" s="497"/>
      <c r="NSV395" s="497"/>
      <c r="NSW395" s="497"/>
      <c r="NSX395" s="497"/>
      <c r="NSY395" s="497"/>
      <c r="NSZ395" s="497"/>
      <c r="NTA395" s="497"/>
      <c r="NTB395" s="497"/>
      <c r="NTC395" s="497"/>
      <c r="NTD395" s="497"/>
      <c r="NTE395" s="497"/>
      <c r="NTF395" s="497"/>
      <c r="NTG395" s="497"/>
      <c r="NTH395" s="497"/>
      <c r="NTI395" s="497"/>
      <c r="NTJ395" s="497"/>
      <c r="NTK395" s="497"/>
      <c r="NTL395" s="497"/>
      <c r="NTM395" s="497"/>
      <c r="NTN395" s="497"/>
      <c r="NTO395" s="497"/>
      <c r="NTP395" s="497"/>
      <c r="NTQ395" s="497"/>
      <c r="NTR395" s="497"/>
      <c r="NTS395" s="497"/>
      <c r="NTT395" s="497"/>
      <c r="NTU395" s="497"/>
      <c r="NTV395" s="497"/>
      <c r="NTW395" s="497"/>
      <c r="NTX395" s="497"/>
      <c r="NTY395" s="497"/>
      <c r="NTZ395" s="497"/>
      <c r="NUA395" s="497"/>
      <c r="NUB395" s="497"/>
      <c r="NUC395" s="497"/>
      <c r="NUD395" s="497"/>
      <c r="NUE395" s="497"/>
      <c r="NUF395" s="497"/>
      <c r="NUG395" s="497"/>
      <c r="NUH395" s="497"/>
      <c r="NUI395" s="497"/>
      <c r="NUJ395" s="497"/>
      <c r="NUK395" s="497"/>
      <c r="NUL395" s="497"/>
      <c r="NUM395" s="497"/>
      <c r="NUN395" s="497"/>
      <c r="NUO395" s="497"/>
      <c r="NUP395" s="497"/>
      <c r="NUQ395" s="497"/>
      <c r="NUR395" s="497"/>
      <c r="NUS395" s="497"/>
      <c r="NUT395" s="497"/>
      <c r="NUU395" s="497"/>
      <c r="NUV395" s="497"/>
      <c r="NUW395" s="497"/>
      <c r="NUX395" s="497"/>
      <c r="NUY395" s="497"/>
      <c r="NUZ395" s="497"/>
      <c r="NVA395" s="497"/>
      <c r="NVB395" s="497"/>
      <c r="NVC395" s="497"/>
      <c r="NVD395" s="497"/>
      <c r="NVE395" s="497"/>
      <c r="NVF395" s="497"/>
      <c r="NVG395" s="497"/>
      <c r="NVH395" s="497"/>
      <c r="NVI395" s="497"/>
      <c r="NVJ395" s="497"/>
      <c r="NVK395" s="497"/>
      <c r="NVL395" s="497"/>
      <c r="NVM395" s="497"/>
      <c r="NVN395" s="497"/>
      <c r="NVO395" s="497"/>
      <c r="NVP395" s="497"/>
      <c r="NVQ395" s="497"/>
      <c r="NVR395" s="497"/>
      <c r="NVS395" s="497"/>
      <c r="NVT395" s="497"/>
      <c r="NVU395" s="497"/>
      <c r="NVV395" s="497"/>
      <c r="NVW395" s="497"/>
      <c r="NVX395" s="497"/>
      <c r="NVY395" s="497"/>
      <c r="NVZ395" s="497"/>
      <c r="NWA395" s="497"/>
      <c r="NWB395" s="497"/>
      <c r="NWC395" s="497"/>
      <c r="NWD395" s="497"/>
      <c r="NWE395" s="497"/>
      <c r="NWF395" s="497"/>
      <c r="NWG395" s="497"/>
      <c r="NWH395" s="497"/>
      <c r="NWI395" s="497"/>
      <c r="NWJ395" s="497"/>
      <c r="NWK395" s="497"/>
      <c r="NWL395" s="497"/>
      <c r="NWM395" s="497"/>
      <c r="NWN395" s="497"/>
      <c r="NWO395" s="497"/>
      <c r="NWP395" s="497"/>
      <c r="NWQ395" s="497"/>
      <c r="NWR395" s="497"/>
      <c r="NWS395" s="497"/>
      <c r="NWT395" s="497"/>
      <c r="NWU395" s="497"/>
      <c r="NWV395" s="497"/>
      <c r="NWW395" s="497"/>
      <c r="NWX395" s="497"/>
      <c r="NWY395" s="497"/>
      <c r="NWZ395" s="497"/>
      <c r="NXA395" s="497"/>
      <c r="NXB395" s="497"/>
      <c r="NXC395" s="497"/>
      <c r="NXD395" s="497"/>
      <c r="NXE395" s="497"/>
      <c r="NXF395" s="497"/>
      <c r="NXG395" s="497"/>
      <c r="NXH395" s="497"/>
      <c r="NXI395" s="497"/>
      <c r="NXJ395" s="497"/>
      <c r="NXK395" s="497"/>
      <c r="NXL395" s="497"/>
      <c r="NXM395" s="497"/>
      <c r="NXN395" s="497"/>
      <c r="NXO395" s="497"/>
      <c r="NXP395" s="497"/>
      <c r="NXQ395" s="497"/>
      <c r="NXR395" s="497"/>
      <c r="NXS395" s="497"/>
      <c r="NXT395" s="497"/>
      <c r="NXU395" s="497"/>
      <c r="NXV395" s="497"/>
      <c r="NXW395" s="497"/>
      <c r="NXX395" s="497"/>
      <c r="NXY395" s="497"/>
      <c r="NXZ395" s="497"/>
      <c r="NYA395" s="497"/>
      <c r="NYB395" s="497"/>
      <c r="NYC395" s="497"/>
      <c r="NYD395" s="497"/>
      <c r="NYE395" s="497"/>
      <c r="NYF395" s="497"/>
      <c r="NYG395" s="497"/>
      <c r="NYH395" s="497"/>
      <c r="NYI395" s="497"/>
      <c r="NYJ395" s="497"/>
      <c r="NYK395" s="497"/>
      <c r="NYL395" s="497"/>
      <c r="NYM395" s="497"/>
      <c r="NYN395" s="497"/>
      <c r="NYO395" s="497"/>
      <c r="NYP395" s="497"/>
      <c r="NYQ395" s="497"/>
      <c r="NYR395" s="497"/>
      <c r="NYS395" s="497"/>
      <c r="NYT395" s="497"/>
      <c r="NYU395" s="497"/>
      <c r="NYV395" s="497"/>
      <c r="NYW395" s="497"/>
      <c r="NYX395" s="497"/>
      <c r="NYY395" s="497"/>
      <c r="NYZ395" s="497"/>
      <c r="NZA395" s="497"/>
      <c r="NZB395" s="497"/>
      <c r="NZC395" s="497"/>
      <c r="NZD395" s="497"/>
      <c r="NZE395" s="497"/>
      <c r="NZF395" s="497"/>
      <c r="NZG395" s="497"/>
      <c r="NZH395" s="497"/>
      <c r="NZI395" s="497"/>
      <c r="NZJ395" s="497"/>
      <c r="NZK395" s="497"/>
      <c r="NZL395" s="497"/>
      <c r="NZM395" s="497"/>
      <c r="NZN395" s="497"/>
      <c r="NZO395" s="497"/>
      <c r="NZP395" s="497"/>
      <c r="NZQ395" s="497"/>
      <c r="NZR395" s="497"/>
      <c r="NZS395" s="497"/>
      <c r="NZT395" s="497"/>
      <c r="NZU395" s="497"/>
      <c r="NZV395" s="497"/>
      <c r="NZW395" s="497"/>
      <c r="NZX395" s="497"/>
      <c r="NZY395" s="497"/>
      <c r="NZZ395" s="497"/>
      <c r="OAA395" s="497"/>
      <c r="OAB395" s="497"/>
      <c r="OAC395" s="497"/>
      <c r="OAD395" s="497"/>
      <c r="OAE395" s="497"/>
      <c r="OAF395" s="497"/>
      <c r="OAG395" s="497"/>
      <c r="OAH395" s="497"/>
      <c r="OAI395" s="497"/>
      <c r="OAJ395" s="497"/>
      <c r="OAK395" s="497"/>
      <c r="OAL395" s="497"/>
      <c r="OAM395" s="497"/>
      <c r="OAN395" s="497"/>
      <c r="OAO395" s="497"/>
      <c r="OAP395" s="497"/>
      <c r="OAQ395" s="497"/>
      <c r="OAR395" s="497"/>
      <c r="OAS395" s="497"/>
      <c r="OAT395" s="497"/>
      <c r="OAU395" s="497"/>
      <c r="OAV395" s="497"/>
      <c r="OAW395" s="497"/>
      <c r="OAX395" s="497"/>
      <c r="OAY395" s="497"/>
      <c r="OAZ395" s="497"/>
      <c r="OBA395" s="497"/>
      <c r="OBB395" s="497"/>
      <c r="OBC395" s="497"/>
      <c r="OBD395" s="497"/>
      <c r="OBE395" s="497"/>
      <c r="OBF395" s="497"/>
      <c r="OBG395" s="497"/>
      <c r="OBH395" s="497"/>
      <c r="OBI395" s="497"/>
      <c r="OBJ395" s="497"/>
      <c r="OBK395" s="497"/>
      <c r="OBL395" s="497"/>
      <c r="OBM395" s="497"/>
      <c r="OBN395" s="497"/>
      <c r="OBO395" s="497"/>
      <c r="OBP395" s="497"/>
      <c r="OBQ395" s="497"/>
      <c r="OBR395" s="497"/>
      <c r="OBS395" s="497"/>
      <c r="OBT395" s="497"/>
      <c r="OBU395" s="497"/>
      <c r="OBV395" s="497"/>
      <c r="OBW395" s="497"/>
      <c r="OBX395" s="497"/>
      <c r="OBY395" s="497"/>
      <c r="OBZ395" s="497"/>
      <c r="OCA395" s="497"/>
      <c r="OCB395" s="497"/>
      <c r="OCC395" s="497"/>
      <c r="OCD395" s="497"/>
      <c r="OCE395" s="497"/>
      <c r="OCF395" s="497"/>
      <c r="OCG395" s="497"/>
      <c r="OCH395" s="497"/>
      <c r="OCI395" s="497"/>
      <c r="OCJ395" s="497"/>
      <c r="OCK395" s="497"/>
      <c r="OCL395" s="497"/>
      <c r="OCM395" s="497"/>
      <c r="OCN395" s="497"/>
      <c r="OCO395" s="497"/>
      <c r="OCP395" s="497"/>
      <c r="OCQ395" s="497"/>
      <c r="OCR395" s="497"/>
      <c r="OCS395" s="497"/>
      <c r="OCT395" s="497"/>
      <c r="OCU395" s="497"/>
      <c r="OCV395" s="497"/>
      <c r="OCW395" s="497"/>
      <c r="OCX395" s="497"/>
      <c r="OCY395" s="497"/>
      <c r="OCZ395" s="497"/>
      <c r="ODA395" s="497"/>
      <c r="ODB395" s="497"/>
      <c r="ODC395" s="497"/>
      <c r="ODD395" s="497"/>
      <c r="ODE395" s="497"/>
      <c r="ODF395" s="497"/>
      <c r="ODG395" s="497"/>
      <c r="ODH395" s="497"/>
      <c r="ODI395" s="497"/>
      <c r="ODJ395" s="497"/>
      <c r="ODK395" s="497"/>
      <c r="ODL395" s="497"/>
      <c r="ODM395" s="497"/>
      <c r="ODN395" s="497"/>
      <c r="ODO395" s="497"/>
      <c r="ODP395" s="497"/>
      <c r="ODQ395" s="497"/>
      <c r="ODR395" s="497"/>
      <c r="ODS395" s="497"/>
      <c r="ODT395" s="497"/>
      <c r="ODU395" s="497"/>
      <c r="ODV395" s="497"/>
      <c r="ODW395" s="497"/>
      <c r="ODX395" s="497"/>
      <c r="ODY395" s="497"/>
      <c r="ODZ395" s="497"/>
      <c r="OEA395" s="497"/>
      <c r="OEB395" s="497"/>
      <c r="OEC395" s="497"/>
      <c r="OED395" s="497"/>
      <c r="OEE395" s="497"/>
      <c r="OEF395" s="497"/>
      <c r="OEG395" s="497"/>
      <c r="OEH395" s="497"/>
      <c r="OEI395" s="497"/>
      <c r="OEJ395" s="497"/>
      <c r="OEK395" s="497"/>
      <c r="OEL395" s="497"/>
      <c r="OEM395" s="497"/>
      <c r="OEN395" s="497"/>
      <c r="OEO395" s="497"/>
      <c r="OEP395" s="497"/>
      <c r="OEQ395" s="497"/>
      <c r="OER395" s="497"/>
      <c r="OES395" s="497"/>
      <c r="OET395" s="497"/>
      <c r="OEU395" s="497"/>
      <c r="OEV395" s="497"/>
      <c r="OEW395" s="497"/>
      <c r="OEX395" s="497"/>
      <c r="OEY395" s="497"/>
      <c r="OEZ395" s="497"/>
      <c r="OFA395" s="497"/>
      <c r="OFB395" s="497"/>
      <c r="OFC395" s="497"/>
      <c r="OFD395" s="497"/>
      <c r="OFE395" s="497"/>
      <c r="OFF395" s="497"/>
      <c r="OFG395" s="497"/>
      <c r="OFH395" s="497"/>
      <c r="OFI395" s="497"/>
      <c r="OFJ395" s="497"/>
      <c r="OFK395" s="497"/>
      <c r="OFL395" s="497"/>
      <c r="OFM395" s="497"/>
      <c r="OFN395" s="497"/>
      <c r="OFO395" s="497"/>
      <c r="OFP395" s="497"/>
      <c r="OFQ395" s="497"/>
      <c r="OFR395" s="497"/>
      <c r="OFS395" s="497"/>
      <c r="OFT395" s="497"/>
      <c r="OFU395" s="497"/>
      <c r="OFV395" s="497"/>
      <c r="OFW395" s="497"/>
      <c r="OFX395" s="497"/>
      <c r="OFY395" s="497"/>
      <c r="OFZ395" s="497"/>
      <c r="OGA395" s="497"/>
      <c r="OGB395" s="497"/>
      <c r="OGC395" s="497"/>
      <c r="OGD395" s="497"/>
      <c r="OGE395" s="497"/>
      <c r="OGF395" s="497"/>
      <c r="OGG395" s="497"/>
      <c r="OGH395" s="497"/>
      <c r="OGI395" s="497"/>
      <c r="OGJ395" s="497"/>
      <c r="OGK395" s="497"/>
      <c r="OGL395" s="497"/>
      <c r="OGM395" s="497"/>
      <c r="OGN395" s="497"/>
      <c r="OGO395" s="497"/>
      <c r="OGP395" s="497"/>
      <c r="OGQ395" s="497"/>
      <c r="OGR395" s="497"/>
      <c r="OGS395" s="497"/>
      <c r="OGT395" s="497"/>
      <c r="OGU395" s="497"/>
      <c r="OGV395" s="497"/>
      <c r="OGW395" s="497"/>
      <c r="OGX395" s="497"/>
      <c r="OGY395" s="497"/>
      <c r="OGZ395" s="497"/>
      <c r="OHA395" s="497"/>
      <c r="OHB395" s="497"/>
      <c r="OHC395" s="497"/>
      <c r="OHD395" s="497"/>
      <c r="OHE395" s="497"/>
      <c r="OHF395" s="497"/>
      <c r="OHG395" s="497"/>
      <c r="OHH395" s="497"/>
      <c r="OHI395" s="497"/>
      <c r="OHJ395" s="497"/>
      <c r="OHK395" s="497"/>
      <c r="OHL395" s="497"/>
      <c r="OHM395" s="497"/>
      <c r="OHN395" s="497"/>
      <c r="OHO395" s="497"/>
      <c r="OHP395" s="497"/>
      <c r="OHQ395" s="497"/>
      <c r="OHR395" s="497"/>
      <c r="OHS395" s="497"/>
      <c r="OHT395" s="497"/>
      <c r="OHU395" s="497"/>
      <c r="OHV395" s="497"/>
      <c r="OHW395" s="497"/>
      <c r="OHX395" s="497"/>
      <c r="OHY395" s="497"/>
      <c r="OHZ395" s="497"/>
      <c r="OIA395" s="497"/>
      <c r="OIB395" s="497"/>
      <c r="OIC395" s="497"/>
      <c r="OID395" s="497"/>
      <c r="OIE395" s="497"/>
      <c r="OIF395" s="497"/>
      <c r="OIG395" s="497"/>
      <c r="OIH395" s="497"/>
      <c r="OII395" s="497"/>
      <c r="OIJ395" s="497"/>
      <c r="OIK395" s="497"/>
      <c r="OIL395" s="497"/>
      <c r="OIM395" s="497"/>
      <c r="OIN395" s="497"/>
      <c r="OIO395" s="497"/>
      <c r="OIP395" s="497"/>
      <c r="OIQ395" s="497"/>
      <c r="OIR395" s="497"/>
      <c r="OIS395" s="497"/>
      <c r="OIT395" s="497"/>
      <c r="OIU395" s="497"/>
      <c r="OIV395" s="497"/>
      <c r="OIW395" s="497"/>
      <c r="OIX395" s="497"/>
      <c r="OIY395" s="497"/>
      <c r="OIZ395" s="497"/>
      <c r="OJA395" s="497"/>
      <c r="OJB395" s="497"/>
      <c r="OJC395" s="497"/>
      <c r="OJD395" s="497"/>
      <c r="OJE395" s="497"/>
      <c r="OJF395" s="497"/>
      <c r="OJG395" s="497"/>
      <c r="OJH395" s="497"/>
      <c r="OJI395" s="497"/>
      <c r="OJJ395" s="497"/>
      <c r="OJK395" s="497"/>
      <c r="OJL395" s="497"/>
      <c r="OJM395" s="497"/>
      <c r="OJN395" s="497"/>
      <c r="OJO395" s="497"/>
      <c r="OJP395" s="497"/>
      <c r="OJQ395" s="497"/>
      <c r="OJR395" s="497"/>
      <c r="OJS395" s="497"/>
      <c r="OJT395" s="497"/>
      <c r="OJU395" s="497"/>
      <c r="OJV395" s="497"/>
      <c r="OJW395" s="497"/>
      <c r="OJX395" s="497"/>
      <c r="OJY395" s="497"/>
      <c r="OJZ395" s="497"/>
      <c r="OKA395" s="497"/>
      <c r="OKB395" s="497"/>
      <c r="OKC395" s="497"/>
      <c r="OKD395" s="497"/>
      <c r="OKE395" s="497"/>
      <c r="OKF395" s="497"/>
      <c r="OKG395" s="497"/>
      <c r="OKH395" s="497"/>
      <c r="OKI395" s="497"/>
      <c r="OKJ395" s="497"/>
      <c r="OKK395" s="497"/>
      <c r="OKL395" s="497"/>
      <c r="OKM395" s="497"/>
      <c r="OKN395" s="497"/>
      <c r="OKO395" s="497"/>
      <c r="OKP395" s="497"/>
      <c r="OKQ395" s="497"/>
      <c r="OKR395" s="497"/>
      <c r="OKS395" s="497"/>
      <c r="OKT395" s="497"/>
      <c r="OKU395" s="497"/>
      <c r="OKV395" s="497"/>
      <c r="OKW395" s="497"/>
      <c r="OKX395" s="497"/>
      <c r="OKY395" s="497"/>
      <c r="OKZ395" s="497"/>
      <c r="OLA395" s="497"/>
      <c r="OLB395" s="497"/>
      <c r="OLC395" s="497"/>
      <c r="OLD395" s="497"/>
      <c r="OLE395" s="497"/>
      <c r="OLF395" s="497"/>
      <c r="OLG395" s="497"/>
      <c r="OLH395" s="497"/>
      <c r="OLI395" s="497"/>
      <c r="OLJ395" s="497"/>
      <c r="OLK395" s="497"/>
      <c r="OLL395" s="497"/>
      <c r="OLM395" s="497"/>
      <c r="OLN395" s="497"/>
      <c r="OLO395" s="497"/>
      <c r="OLP395" s="497"/>
      <c r="OLQ395" s="497"/>
      <c r="OLR395" s="497"/>
      <c r="OLS395" s="497"/>
      <c r="OLT395" s="497"/>
      <c r="OLU395" s="497"/>
      <c r="OLV395" s="497"/>
      <c r="OLW395" s="497"/>
      <c r="OLX395" s="497"/>
      <c r="OLY395" s="497"/>
      <c r="OLZ395" s="497"/>
      <c r="OMA395" s="497"/>
      <c r="OMB395" s="497"/>
      <c r="OMC395" s="497"/>
      <c r="OMD395" s="497"/>
      <c r="OME395" s="497"/>
      <c r="OMF395" s="497"/>
      <c r="OMG395" s="497"/>
      <c r="OMH395" s="497"/>
      <c r="OMI395" s="497"/>
      <c r="OMJ395" s="497"/>
      <c r="OMK395" s="497"/>
      <c r="OML395" s="497"/>
      <c r="OMM395" s="497"/>
      <c r="OMN395" s="497"/>
      <c r="OMO395" s="497"/>
      <c r="OMP395" s="497"/>
      <c r="OMQ395" s="497"/>
      <c r="OMR395" s="497"/>
      <c r="OMS395" s="497"/>
      <c r="OMT395" s="497"/>
      <c r="OMU395" s="497"/>
      <c r="OMV395" s="497"/>
      <c r="OMW395" s="497"/>
      <c r="OMX395" s="497"/>
      <c r="OMY395" s="497"/>
      <c r="OMZ395" s="497"/>
      <c r="ONA395" s="497"/>
      <c r="ONB395" s="497"/>
      <c r="ONC395" s="497"/>
      <c r="OND395" s="497"/>
      <c r="ONE395" s="497"/>
      <c r="ONF395" s="497"/>
      <c r="ONG395" s="497"/>
      <c r="ONH395" s="497"/>
      <c r="ONI395" s="497"/>
      <c r="ONJ395" s="497"/>
      <c r="ONK395" s="497"/>
      <c r="ONL395" s="497"/>
      <c r="ONM395" s="497"/>
      <c r="ONN395" s="497"/>
      <c r="ONO395" s="497"/>
      <c r="ONP395" s="497"/>
      <c r="ONQ395" s="497"/>
      <c r="ONR395" s="497"/>
      <c r="ONS395" s="497"/>
      <c r="ONT395" s="497"/>
      <c r="ONU395" s="497"/>
      <c r="ONV395" s="497"/>
      <c r="ONW395" s="497"/>
      <c r="ONX395" s="497"/>
      <c r="ONY395" s="497"/>
      <c r="ONZ395" s="497"/>
      <c r="OOA395" s="497"/>
      <c r="OOB395" s="497"/>
      <c r="OOC395" s="497"/>
      <c r="OOD395" s="497"/>
      <c r="OOE395" s="497"/>
      <c r="OOF395" s="497"/>
      <c r="OOG395" s="497"/>
      <c r="OOH395" s="497"/>
      <c r="OOI395" s="497"/>
      <c r="OOJ395" s="497"/>
      <c r="OOK395" s="497"/>
      <c r="OOL395" s="497"/>
      <c r="OOM395" s="497"/>
      <c r="OON395" s="497"/>
      <c r="OOO395" s="497"/>
      <c r="OOP395" s="497"/>
      <c r="OOQ395" s="497"/>
      <c r="OOR395" s="497"/>
      <c r="OOS395" s="497"/>
      <c r="OOT395" s="497"/>
      <c r="OOU395" s="497"/>
      <c r="OOV395" s="497"/>
      <c r="OOW395" s="497"/>
      <c r="OOX395" s="497"/>
      <c r="OOY395" s="497"/>
      <c r="OOZ395" s="497"/>
      <c r="OPA395" s="497"/>
      <c r="OPB395" s="497"/>
      <c r="OPC395" s="497"/>
      <c r="OPD395" s="497"/>
      <c r="OPE395" s="497"/>
      <c r="OPF395" s="497"/>
      <c r="OPG395" s="497"/>
      <c r="OPH395" s="497"/>
      <c r="OPI395" s="497"/>
      <c r="OPJ395" s="497"/>
      <c r="OPK395" s="497"/>
      <c r="OPL395" s="497"/>
      <c r="OPM395" s="497"/>
      <c r="OPN395" s="497"/>
      <c r="OPO395" s="497"/>
      <c r="OPP395" s="497"/>
      <c r="OPQ395" s="497"/>
      <c r="OPR395" s="497"/>
      <c r="OPS395" s="497"/>
      <c r="OPT395" s="497"/>
      <c r="OPU395" s="497"/>
      <c r="OPV395" s="497"/>
      <c r="OPW395" s="497"/>
      <c r="OPX395" s="497"/>
      <c r="OPY395" s="497"/>
      <c r="OPZ395" s="497"/>
      <c r="OQA395" s="497"/>
      <c r="OQB395" s="497"/>
      <c r="OQC395" s="497"/>
      <c r="OQD395" s="497"/>
      <c r="OQE395" s="497"/>
      <c r="OQF395" s="497"/>
      <c r="OQG395" s="497"/>
      <c r="OQH395" s="497"/>
      <c r="OQI395" s="497"/>
      <c r="OQJ395" s="497"/>
      <c r="OQK395" s="497"/>
      <c r="OQL395" s="497"/>
      <c r="OQM395" s="497"/>
      <c r="OQN395" s="497"/>
      <c r="OQO395" s="497"/>
      <c r="OQP395" s="497"/>
      <c r="OQQ395" s="497"/>
      <c r="OQR395" s="497"/>
      <c r="OQS395" s="497"/>
      <c r="OQT395" s="497"/>
      <c r="OQU395" s="497"/>
      <c r="OQV395" s="497"/>
      <c r="OQW395" s="497"/>
      <c r="OQX395" s="497"/>
      <c r="OQY395" s="497"/>
      <c r="OQZ395" s="497"/>
      <c r="ORA395" s="497"/>
      <c r="ORB395" s="497"/>
      <c r="ORC395" s="497"/>
      <c r="ORD395" s="497"/>
      <c r="ORE395" s="497"/>
      <c r="ORF395" s="497"/>
      <c r="ORG395" s="497"/>
      <c r="ORH395" s="497"/>
      <c r="ORI395" s="497"/>
      <c r="ORJ395" s="497"/>
      <c r="ORK395" s="497"/>
      <c r="ORL395" s="497"/>
      <c r="ORM395" s="497"/>
      <c r="ORN395" s="497"/>
      <c r="ORO395" s="497"/>
      <c r="ORP395" s="497"/>
      <c r="ORQ395" s="497"/>
      <c r="ORR395" s="497"/>
      <c r="ORS395" s="497"/>
      <c r="ORT395" s="497"/>
      <c r="ORU395" s="497"/>
      <c r="ORV395" s="497"/>
      <c r="ORW395" s="497"/>
      <c r="ORX395" s="497"/>
      <c r="ORY395" s="497"/>
      <c r="ORZ395" s="497"/>
      <c r="OSA395" s="497"/>
      <c r="OSB395" s="497"/>
      <c r="OSC395" s="497"/>
      <c r="OSD395" s="497"/>
      <c r="OSE395" s="497"/>
      <c r="OSF395" s="497"/>
      <c r="OSG395" s="497"/>
      <c r="OSH395" s="497"/>
      <c r="OSI395" s="497"/>
      <c r="OSJ395" s="497"/>
      <c r="OSK395" s="497"/>
      <c r="OSL395" s="497"/>
      <c r="OSM395" s="497"/>
      <c r="OSN395" s="497"/>
      <c r="OSO395" s="497"/>
      <c r="OSP395" s="497"/>
      <c r="OSQ395" s="497"/>
      <c r="OSR395" s="497"/>
      <c r="OSS395" s="497"/>
      <c r="OST395" s="497"/>
      <c r="OSU395" s="497"/>
      <c r="OSV395" s="497"/>
      <c r="OSW395" s="497"/>
      <c r="OSX395" s="497"/>
      <c r="OSY395" s="497"/>
      <c r="OSZ395" s="497"/>
      <c r="OTA395" s="497"/>
      <c r="OTB395" s="497"/>
      <c r="OTC395" s="497"/>
      <c r="OTD395" s="497"/>
      <c r="OTE395" s="497"/>
      <c r="OTF395" s="497"/>
      <c r="OTG395" s="497"/>
      <c r="OTH395" s="497"/>
      <c r="OTI395" s="497"/>
      <c r="OTJ395" s="497"/>
      <c r="OTK395" s="497"/>
      <c r="OTL395" s="497"/>
      <c r="OTM395" s="497"/>
      <c r="OTN395" s="497"/>
      <c r="OTO395" s="497"/>
      <c r="OTP395" s="497"/>
      <c r="OTQ395" s="497"/>
      <c r="OTR395" s="497"/>
      <c r="OTS395" s="497"/>
      <c r="OTT395" s="497"/>
      <c r="OTU395" s="497"/>
      <c r="OTV395" s="497"/>
      <c r="OTW395" s="497"/>
      <c r="OTX395" s="497"/>
      <c r="OTY395" s="497"/>
      <c r="OTZ395" s="497"/>
      <c r="OUA395" s="497"/>
      <c r="OUB395" s="497"/>
      <c r="OUC395" s="497"/>
      <c r="OUD395" s="497"/>
      <c r="OUE395" s="497"/>
      <c r="OUF395" s="497"/>
      <c r="OUG395" s="497"/>
      <c r="OUH395" s="497"/>
      <c r="OUI395" s="497"/>
      <c r="OUJ395" s="497"/>
      <c r="OUK395" s="497"/>
      <c r="OUL395" s="497"/>
      <c r="OUM395" s="497"/>
      <c r="OUN395" s="497"/>
      <c r="OUO395" s="497"/>
      <c r="OUP395" s="497"/>
      <c r="OUQ395" s="497"/>
      <c r="OUR395" s="497"/>
      <c r="OUS395" s="497"/>
      <c r="OUT395" s="497"/>
      <c r="OUU395" s="497"/>
      <c r="OUV395" s="497"/>
      <c r="OUW395" s="497"/>
      <c r="OUX395" s="497"/>
      <c r="OUY395" s="497"/>
      <c r="OUZ395" s="497"/>
      <c r="OVA395" s="497"/>
      <c r="OVB395" s="497"/>
      <c r="OVC395" s="497"/>
      <c r="OVD395" s="497"/>
      <c r="OVE395" s="497"/>
      <c r="OVF395" s="497"/>
      <c r="OVG395" s="497"/>
      <c r="OVH395" s="497"/>
      <c r="OVI395" s="497"/>
      <c r="OVJ395" s="497"/>
      <c r="OVK395" s="497"/>
      <c r="OVL395" s="497"/>
      <c r="OVM395" s="497"/>
      <c r="OVN395" s="497"/>
      <c r="OVO395" s="497"/>
      <c r="OVP395" s="497"/>
      <c r="OVQ395" s="497"/>
      <c r="OVR395" s="497"/>
      <c r="OVS395" s="497"/>
      <c r="OVT395" s="497"/>
      <c r="OVU395" s="497"/>
      <c r="OVV395" s="497"/>
      <c r="OVW395" s="497"/>
      <c r="OVX395" s="497"/>
      <c r="OVY395" s="497"/>
      <c r="OVZ395" s="497"/>
      <c r="OWA395" s="497"/>
      <c r="OWB395" s="497"/>
      <c r="OWC395" s="497"/>
      <c r="OWD395" s="497"/>
      <c r="OWE395" s="497"/>
      <c r="OWF395" s="497"/>
      <c r="OWG395" s="497"/>
      <c r="OWH395" s="497"/>
      <c r="OWI395" s="497"/>
      <c r="OWJ395" s="497"/>
      <c r="OWK395" s="497"/>
      <c r="OWL395" s="497"/>
      <c r="OWM395" s="497"/>
      <c r="OWN395" s="497"/>
      <c r="OWO395" s="497"/>
      <c r="OWP395" s="497"/>
      <c r="OWQ395" s="497"/>
      <c r="OWR395" s="497"/>
      <c r="OWS395" s="497"/>
      <c r="OWT395" s="497"/>
      <c r="OWU395" s="497"/>
      <c r="OWV395" s="497"/>
      <c r="OWW395" s="497"/>
      <c r="OWX395" s="497"/>
      <c r="OWY395" s="497"/>
      <c r="OWZ395" s="497"/>
      <c r="OXA395" s="497"/>
      <c r="OXB395" s="497"/>
      <c r="OXC395" s="497"/>
      <c r="OXD395" s="497"/>
      <c r="OXE395" s="497"/>
      <c r="OXF395" s="497"/>
      <c r="OXG395" s="497"/>
      <c r="OXH395" s="497"/>
      <c r="OXI395" s="497"/>
      <c r="OXJ395" s="497"/>
      <c r="OXK395" s="497"/>
      <c r="OXL395" s="497"/>
      <c r="OXM395" s="497"/>
      <c r="OXN395" s="497"/>
      <c r="OXO395" s="497"/>
      <c r="OXP395" s="497"/>
      <c r="OXQ395" s="497"/>
      <c r="OXR395" s="497"/>
      <c r="OXS395" s="497"/>
      <c r="OXT395" s="497"/>
      <c r="OXU395" s="497"/>
      <c r="OXV395" s="497"/>
      <c r="OXW395" s="497"/>
      <c r="OXX395" s="497"/>
      <c r="OXY395" s="497"/>
      <c r="OXZ395" s="497"/>
      <c r="OYA395" s="497"/>
      <c r="OYB395" s="497"/>
      <c r="OYC395" s="497"/>
      <c r="OYD395" s="497"/>
      <c r="OYE395" s="497"/>
      <c r="OYF395" s="497"/>
      <c r="OYG395" s="497"/>
      <c r="OYH395" s="497"/>
      <c r="OYI395" s="497"/>
      <c r="OYJ395" s="497"/>
      <c r="OYK395" s="497"/>
      <c r="OYL395" s="497"/>
      <c r="OYM395" s="497"/>
      <c r="OYN395" s="497"/>
      <c r="OYO395" s="497"/>
      <c r="OYP395" s="497"/>
      <c r="OYQ395" s="497"/>
      <c r="OYR395" s="497"/>
      <c r="OYS395" s="497"/>
      <c r="OYT395" s="497"/>
      <c r="OYU395" s="497"/>
      <c r="OYV395" s="497"/>
      <c r="OYW395" s="497"/>
      <c r="OYX395" s="497"/>
      <c r="OYY395" s="497"/>
      <c r="OYZ395" s="497"/>
      <c r="OZA395" s="497"/>
      <c r="OZB395" s="497"/>
      <c r="OZC395" s="497"/>
      <c r="OZD395" s="497"/>
      <c r="OZE395" s="497"/>
      <c r="OZF395" s="497"/>
      <c r="OZG395" s="497"/>
      <c r="OZH395" s="497"/>
      <c r="OZI395" s="497"/>
      <c r="OZJ395" s="497"/>
      <c r="OZK395" s="497"/>
      <c r="OZL395" s="497"/>
      <c r="OZM395" s="497"/>
      <c r="OZN395" s="497"/>
      <c r="OZO395" s="497"/>
      <c r="OZP395" s="497"/>
      <c r="OZQ395" s="497"/>
      <c r="OZR395" s="497"/>
      <c r="OZS395" s="497"/>
      <c r="OZT395" s="497"/>
      <c r="OZU395" s="497"/>
      <c r="OZV395" s="497"/>
      <c r="OZW395" s="497"/>
      <c r="OZX395" s="497"/>
      <c r="OZY395" s="497"/>
      <c r="OZZ395" s="497"/>
      <c r="PAA395" s="497"/>
      <c r="PAB395" s="497"/>
      <c r="PAC395" s="497"/>
      <c r="PAD395" s="497"/>
      <c r="PAE395" s="497"/>
      <c r="PAF395" s="497"/>
      <c r="PAG395" s="497"/>
      <c r="PAH395" s="497"/>
      <c r="PAI395" s="497"/>
      <c r="PAJ395" s="497"/>
      <c r="PAK395" s="497"/>
      <c r="PAL395" s="497"/>
      <c r="PAM395" s="497"/>
      <c r="PAN395" s="497"/>
      <c r="PAO395" s="497"/>
      <c r="PAP395" s="497"/>
      <c r="PAQ395" s="497"/>
      <c r="PAR395" s="497"/>
      <c r="PAS395" s="497"/>
      <c r="PAT395" s="497"/>
      <c r="PAU395" s="497"/>
      <c r="PAV395" s="497"/>
      <c r="PAW395" s="497"/>
      <c r="PAX395" s="497"/>
      <c r="PAY395" s="497"/>
      <c r="PAZ395" s="497"/>
      <c r="PBA395" s="497"/>
      <c r="PBB395" s="497"/>
      <c r="PBC395" s="497"/>
      <c r="PBD395" s="497"/>
      <c r="PBE395" s="497"/>
      <c r="PBF395" s="497"/>
      <c r="PBG395" s="497"/>
      <c r="PBH395" s="497"/>
      <c r="PBI395" s="497"/>
      <c r="PBJ395" s="497"/>
      <c r="PBK395" s="497"/>
      <c r="PBL395" s="497"/>
      <c r="PBM395" s="497"/>
      <c r="PBN395" s="497"/>
      <c r="PBO395" s="497"/>
      <c r="PBP395" s="497"/>
      <c r="PBQ395" s="497"/>
      <c r="PBR395" s="497"/>
      <c r="PBS395" s="497"/>
      <c r="PBT395" s="497"/>
      <c r="PBU395" s="497"/>
      <c r="PBV395" s="497"/>
      <c r="PBW395" s="497"/>
      <c r="PBX395" s="497"/>
      <c r="PBY395" s="497"/>
      <c r="PBZ395" s="497"/>
      <c r="PCA395" s="497"/>
      <c r="PCB395" s="497"/>
      <c r="PCC395" s="497"/>
      <c r="PCD395" s="497"/>
      <c r="PCE395" s="497"/>
      <c r="PCF395" s="497"/>
      <c r="PCG395" s="497"/>
      <c r="PCH395" s="497"/>
      <c r="PCI395" s="497"/>
      <c r="PCJ395" s="497"/>
      <c r="PCK395" s="497"/>
      <c r="PCL395" s="497"/>
      <c r="PCM395" s="497"/>
      <c r="PCN395" s="497"/>
      <c r="PCO395" s="497"/>
      <c r="PCP395" s="497"/>
      <c r="PCQ395" s="497"/>
      <c r="PCR395" s="497"/>
      <c r="PCS395" s="497"/>
      <c r="PCT395" s="497"/>
      <c r="PCU395" s="497"/>
      <c r="PCV395" s="497"/>
      <c r="PCW395" s="497"/>
      <c r="PCX395" s="497"/>
      <c r="PCY395" s="497"/>
      <c r="PCZ395" s="497"/>
      <c r="PDA395" s="497"/>
      <c r="PDB395" s="497"/>
      <c r="PDC395" s="497"/>
      <c r="PDD395" s="497"/>
      <c r="PDE395" s="497"/>
      <c r="PDF395" s="497"/>
      <c r="PDG395" s="497"/>
      <c r="PDH395" s="497"/>
      <c r="PDI395" s="497"/>
      <c r="PDJ395" s="497"/>
      <c r="PDK395" s="497"/>
      <c r="PDL395" s="497"/>
      <c r="PDM395" s="497"/>
      <c r="PDN395" s="497"/>
      <c r="PDO395" s="497"/>
      <c r="PDP395" s="497"/>
      <c r="PDQ395" s="497"/>
      <c r="PDR395" s="497"/>
      <c r="PDS395" s="497"/>
      <c r="PDT395" s="497"/>
      <c r="PDU395" s="497"/>
      <c r="PDV395" s="497"/>
      <c r="PDW395" s="497"/>
      <c r="PDX395" s="497"/>
      <c r="PDY395" s="497"/>
      <c r="PDZ395" s="497"/>
      <c r="PEA395" s="497"/>
      <c r="PEB395" s="497"/>
      <c r="PEC395" s="497"/>
      <c r="PED395" s="497"/>
      <c r="PEE395" s="497"/>
      <c r="PEF395" s="497"/>
      <c r="PEG395" s="497"/>
      <c r="PEH395" s="497"/>
      <c r="PEI395" s="497"/>
      <c r="PEJ395" s="497"/>
      <c r="PEK395" s="497"/>
      <c r="PEL395" s="497"/>
      <c r="PEM395" s="497"/>
      <c r="PEN395" s="497"/>
      <c r="PEO395" s="497"/>
      <c r="PEP395" s="497"/>
      <c r="PEQ395" s="497"/>
      <c r="PER395" s="497"/>
      <c r="PES395" s="497"/>
      <c r="PET395" s="497"/>
      <c r="PEU395" s="497"/>
      <c r="PEV395" s="497"/>
      <c r="PEW395" s="497"/>
      <c r="PEX395" s="497"/>
      <c r="PEY395" s="497"/>
      <c r="PEZ395" s="497"/>
      <c r="PFA395" s="497"/>
      <c r="PFB395" s="497"/>
      <c r="PFC395" s="497"/>
      <c r="PFD395" s="497"/>
      <c r="PFE395" s="497"/>
      <c r="PFF395" s="497"/>
      <c r="PFG395" s="497"/>
      <c r="PFH395" s="497"/>
      <c r="PFI395" s="497"/>
      <c r="PFJ395" s="497"/>
      <c r="PFK395" s="497"/>
      <c r="PFL395" s="497"/>
      <c r="PFM395" s="497"/>
      <c r="PFN395" s="497"/>
      <c r="PFO395" s="497"/>
      <c r="PFP395" s="497"/>
      <c r="PFQ395" s="497"/>
      <c r="PFR395" s="497"/>
      <c r="PFS395" s="497"/>
      <c r="PFT395" s="497"/>
      <c r="PFU395" s="497"/>
      <c r="PFV395" s="497"/>
      <c r="PFW395" s="497"/>
      <c r="PFX395" s="497"/>
      <c r="PFY395" s="497"/>
      <c r="PFZ395" s="497"/>
      <c r="PGA395" s="497"/>
      <c r="PGB395" s="497"/>
      <c r="PGC395" s="497"/>
      <c r="PGD395" s="497"/>
      <c r="PGE395" s="497"/>
      <c r="PGF395" s="497"/>
      <c r="PGG395" s="497"/>
      <c r="PGH395" s="497"/>
      <c r="PGI395" s="497"/>
      <c r="PGJ395" s="497"/>
      <c r="PGK395" s="497"/>
      <c r="PGL395" s="497"/>
      <c r="PGM395" s="497"/>
      <c r="PGN395" s="497"/>
      <c r="PGO395" s="497"/>
      <c r="PGP395" s="497"/>
      <c r="PGQ395" s="497"/>
      <c r="PGR395" s="497"/>
      <c r="PGS395" s="497"/>
      <c r="PGT395" s="497"/>
      <c r="PGU395" s="497"/>
      <c r="PGV395" s="497"/>
      <c r="PGW395" s="497"/>
      <c r="PGX395" s="497"/>
      <c r="PGY395" s="497"/>
      <c r="PGZ395" s="497"/>
      <c r="PHA395" s="497"/>
      <c r="PHB395" s="497"/>
      <c r="PHC395" s="497"/>
      <c r="PHD395" s="497"/>
      <c r="PHE395" s="497"/>
      <c r="PHF395" s="497"/>
      <c r="PHG395" s="497"/>
      <c r="PHH395" s="497"/>
      <c r="PHI395" s="497"/>
      <c r="PHJ395" s="497"/>
      <c r="PHK395" s="497"/>
      <c r="PHL395" s="497"/>
      <c r="PHM395" s="497"/>
      <c r="PHN395" s="497"/>
      <c r="PHO395" s="497"/>
      <c r="PHP395" s="497"/>
      <c r="PHQ395" s="497"/>
      <c r="PHR395" s="497"/>
      <c r="PHS395" s="497"/>
      <c r="PHT395" s="497"/>
      <c r="PHU395" s="497"/>
      <c r="PHV395" s="497"/>
      <c r="PHW395" s="497"/>
      <c r="PHX395" s="497"/>
      <c r="PHY395" s="497"/>
      <c r="PHZ395" s="497"/>
      <c r="PIA395" s="497"/>
      <c r="PIB395" s="497"/>
      <c r="PIC395" s="497"/>
      <c r="PID395" s="497"/>
      <c r="PIE395" s="497"/>
      <c r="PIF395" s="497"/>
      <c r="PIG395" s="497"/>
      <c r="PIH395" s="497"/>
      <c r="PII395" s="497"/>
      <c r="PIJ395" s="497"/>
      <c r="PIK395" s="497"/>
      <c r="PIL395" s="497"/>
      <c r="PIM395" s="497"/>
      <c r="PIN395" s="497"/>
      <c r="PIO395" s="497"/>
      <c r="PIP395" s="497"/>
      <c r="PIQ395" s="497"/>
      <c r="PIR395" s="497"/>
      <c r="PIS395" s="497"/>
      <c r="PIT395" s="497"/>
      <c r="PIU395" s="497"/>
      <c r="PIV395" s="497"/>
      <c r="PIW395" s="497"/>
      <c r="PIX395" s="497"/>
      <c r="PIY395" s="497"/>
      <c r="PIZ395" s="497"/>
      <c r="PJA395" s="497"/>
      <c r="PJB395" s="497"/>
      <c r="PJC395" s="497"/>
      <c r="PJD395" s="497"/>
      <c r="PJE395" s="497"/>
      <c r="PJF395" s="497"/>
      <c r="PJG395" s="497"/>
      <c r="PJH395" s="497"/>
      <c r="PJI395" s="497"/>
      <c r="PJJ395" s="497"/>
      <c r="PJK395" s="497"/>
      <c r="PJL395" s="497"/>
      <c r="PJM395" s="497"/>
      <c r="PJN395" s="497"/>
      <c r="PJO395" s="497"/>
      <c r="PJP395" s="497"/>
      <c r="PJQ395" s="497"/>
      <c r="PJR395" s="497"/>
      <c r="PJS395" s="497"/>
      <c r="PJT395" s="497"/>
      <c r="PJU395" s="497"/>
      <c r="PJV395" s="497"/>
      <c r="PJW395" s="497"/>
      <c r="PJX395" s="497"/>
      <c r="PJY395" s="497"/>
      <c r="PJZ395" s="497"/>
      <c r="PKA395" s="497"/>
      <c r="PKB395" s="497"/>
      <c r="PKC395" s="497"/>
      <c r="PKD395" s="497"/>
      <c r="PKE395" s="497"/>
      <c r="PKF395" s="497"/>
      <c r="PKG395" s="497"/>
      <c r="PKH395" s="497"/>
      <c r="PKI395" s="497"/>
      <c r="PKJ395" s="497"/>
      <c r="PKK395" s="497"/>
      <c r="PKL395" s="497"/>
      <c r="PKM395" s="497"/>
      <c r="PKN395" s="497"/>
      <c r="PKO395" s="497"/>
      <c r="PKP395" s="497"/>
      <c r="PKQ395" s="497"/>
      <c r="PKR395" s="497"/>
      <c r="PKS395" s="497"/>
      <c r="PKT395" s="497"/>
      <c r="PKU395" s="497"/>
      <c r="PKV395" s="497"/>
      <c r="PKW395" s="497"/>
      <c r="PKX395" s="497"/>
      <c r="PKY395" s="497"/>
      <c r="PKZ395" s="497"/>
      <c r="PLA395" s="497"/>
      <c r="PLB395" s="497"/>
      <c r="PLC395" s="497"/>
      <c r="PLD395" s="497"/>
      <c r="PLE395" s="497"/>
      <c r="PLF395" s="497"/>
      <c r="PLG395" s="497"/>
      <c r="PLH395" s="497"/>
      <c r="PLI395" s="497"/>
      <c r="PLJ395" s="497"/>
      <c r="PLK395" s="497"/>
      <c r="PLL395" s="497"/>
      <c r="PLM395" s="497"/>
      <c r="PLN395" s="497"/>
      <c r="PLO395" s="497"/>
      <c r="PLP395" s="497"/>
      <c r="PLQ395" s="497"/>
      <c r="PLR395" s="497"/>
      <c r="PLS395" s="497"/>
      <c r="PLT395" s="497"/>
      <c r="PLU395" s="497"/>
      <c r="PLV395" s="497"/>
      <c r="PLW395" s="497"/>
      <c r="PLX395" s="497"/>
      <c r="PLY395" s="497"/>
      <c r="PLZ395" s="497"/>
      <c r="PMA395" s="497"/>
      <c r="PMB395" s="497"/>
      <c r="PMC395" s="497"/>
      <c r="PMD395" s="497"/>
      <c r="PME395" s="497"/>
      <c r="PMF395" s="497"/>
      <c r="PMG395" s="497"/>
      <c r="PMH395" s="497"/>
      <c r="PMI395" s="497"/>
      <c r="PMJ395" s="497"/>
      <c r="PMK395" s="497"/>
      <c r="PML395" s="497"/>
      <c r="PMM395" s="497"/>
      <c r="PMN395" s="497"/>
      <c r="PMO395" s="497"/>
      <c r="PMP395" s="497"/>
      <c r="PMQ395" s="497"/>
      <c r="PMR395" s="497"/>
      <c r="PMS395" s="497"/>
      <c r="PMT395" s="497"/>
      <c r="PMU395" s="497"/>
      <c r="PMV395" s="497"/>
      <c r="PMW395" s="497"/>
      <c r="PMX395" s="497"/>
      <c r="PMY395" s="497"/>
      <c r="PMZ395" s="497"/>
      <c r="PNA395" s="497"/>
      <c r="PNB395" s="497"/>
      <c r="PNC395" s="497"/>
      <c r="PND395" s="497"/>
      <c r="PNE395" s="497"/>
      <c r="PNF395" s="497"/>
      <c r="PNG395" s="497"/>
      <c r="PNH395" s="497"/>
      <c r="PNI395" s="497"/>
      <c r="PNJ395" s="497"/>
      <c r="PNK395" s="497"/>
      <c r="PNL395" s="497"/>
      <c r="PNM395" s="497"/>
      <c r="PNN395" s="497"/>
      <c r="PNO395" s="497"/>
      <c r="PNP395" s="497"/>
      <c r="PNQ395" s="497"/>
      <c r="PNR395" s="497"/>
      <c r="PNS395" s="497"/>
      <c r="PNT395" s="497"/>
      <c r="PNU395" s="497"/>
      <c r="PNV395" s="497"/>
      <c r="PNW395" s="497"/>
      <c r="PNX395" s="497"/>
      <c r="PNY395" s="497"/>
      <c r="PNZ395" s="497"/>
      <c r="POA395" s="497"/>
      <c r="POB395" s="497"/>
      <c r="POC395" s="497"/>
      <c r="POD395" s="497"/>
      <c r="POE395" s="497"/>
      <c r="POF395" s="497"/>
      <c r="POG395" s="497"/>
      <c r="POH395" s="497"/>
      <c r="POI395" s="497"/>
      <c r="POJ395" s="497"/>
      <c r="POK395" s="497"/>
      <c r="POL395" s="497"/>
      <c r="POM395" s="497"/>
      <c r="PON395" s="497"/>
      <c r="POO395" s="497"/>
      <c r="POP395" s="497"/>
      <c r="POQ395" s="497"/>
      <c r="POR395" s="497"/>
      <c r="POS395" s="497"/>
      <c r="POT395" s="497"/>
      <c r="POU395" s="497"/>
      <c r="POV395" s="497"/>
      <c r="POW395" s="497"/>
      <c r="POX395" s="497"/>
      <c r="POY395" s="497"/>
      <c r="POZ395" s="497"/>
      <c r="PPA395" s="497"/>
      <c r="PPB395" s="497"/>
      <c r="PPC395" s="497"/>
      <c r="PPD395" s="497"/>
      <c r="PPE395" s="497"/>
      <c r="PPF395" s="497"/>
      <c r="PPG395" s="497"/>
      <c r="PPH395" s="497"/>
      <c r="PPI395" s="497"/>
      <c r="PPJ395" s="497"/>
      <c r="PPK395" s="497"/>
      <c r="PPL395" s="497"/>
      <c r="PPM395" s="497"/>
      <c r="PPN395" s="497"/>
      <c r="PPO395" s="497"/>
      <c r="PPP395" s="497"/>
      <c r="PPQ395" s="497"/>
      <c r="PPR395" s="497"/>
      <c r="PPS395" s="497"/>
      <c r="PPT395" s="497"/>
      <c r="PPU395" s="497"/>
      <c r="PPV395" s="497"/>
      <c r="PPW395" s="497"/>
      <c r="PPX395" s="497"/>
      <c r="PPY395" s="497"/>
      <c r="PPZ395" s="497"/>
      <c r="PQA395" s="497"/>
      <c r="PQB395" s="497"/>
      <c r="PQC395" s="497"/>
      <c r="PQD395" s="497"/>
      <c r="PQE395" s="497"/>
      <c r="PQF395" s="497"/>
      <c r="PQG395" s="497"/>
      <c r="PQH395" s="497"/>
      <c r="PQI395" s="497"/>
      <c r="PQJ395" s="497"/>
      <c r="PQK395" s="497"/>
      <c r="PQL395" s="497"/>
      <c r="PQM395" s="497"/>
      <c r="PQN395" s="497"/>
      <c r="PQO395" s="497"/>
      <c r="PQP395" s="497"/>
      <c r="PQQ395" s="497"/>
      <c r="PQR395" s="497"/>
      <c r="PQS395" s="497"/>
      <c r="PQT395" s="497"/>
      <c r="PQU395" s="497"/>
      <c r="PQV395" s="497"/>
      <c r="PQW395" s="497"/>
      <c r="PQX395" s="497"/>
      <c r="PQY395" s="497"/>
      <c r="PQZ395" s="497"/>
      <c r="PRA395" s="497"/>
      <c r="PRB395" s="497"/>
      <c r="PRC395" s="497"/>
      <c r="PRD395" s="497"/>
      <c r="PRE395" s="497"/>
      <c r="PRF395" s="497"/>
      <c r="PRG395" s="497"/>
      <c r="PRH395" s="497"/>
      <c r="PRI395" s="497"/>
      <c r="PRJ395" s="497"/>
      <c r="PRK395" s="497"/>
      <c r="PRL395" s="497"/>
      <c r="PRM395" s="497"/>
      <c r="PRN395" s="497"/>
      <c r="PRO395" s="497"/>
      <c r="PRP395" s="497"/>
      <c r="PRQ395" s="497"/>
      <c r="PRR395" s="497"/>
      <c r="PRS395" s="497"/>
      <c r="PRT395" s="497"/>
      <c r="PRU395" s="497"/>
      <c r="PRV395" s="497"/>
      <c r="PRW395" s="497"/>
      <c r="PRX395" s="497"/>
      <c r="PRY395" s="497"/>
      <c r="PRZ395" s="497"/>
      <c r="PSA395" s="497"/>
      <c r="PSB395" s="497"/>
      <c r="PSC395" s="497"/>
      <c r="PSD395" s="497"/>
      <c r="PSE395" s="497"/>
      <c r="PSF395" s="497"/>
      <c r="PSG395" s="497"/>
      <c r="PSH395" s="497"/>
      <c r="PSI395" s="497"/>
      <c r="PSJ395" s="497"/>
      <c r="PSK395" s="497"/>
      <c r="PSL395" s="497"/>
      <c r="PSM395" s="497"/>
      <c r="PSN395" s="497"/>
      <c r="PSO395" s="497"/>
      <c r="PSP395" s="497"/>
      <c r="PSQ395" s="497"/>
      <c r="PSR395" s="497"/>
      <c r="PSS395" s="497"/>
      <c r="PST395" s="497"/>
      <c r="PSU395" s="497"/>
      <c r="PSV395" s="497"/>
      <c r="PSW395" s="497"/>
      <c r="PSX395" s="497"/>
      <c r="PSY395" s="497"/>
      <c r="PSZ395" s="497"/>
      <c r="PTA395" s="497"/>
      <c r="PTB395" s="497"/>
      <c r="PTC395" s="497"/>
      <c r="PTD395" s="497"/>
      <c r="PTE395" s="497"/>
      <c r="PTF395" s="497"/>
      <c r="PTG395" s="497"/>
      <c r="PTH395" s="497"/>
      <c r="PTI395" s="497"/>
      <c r="PTJ395" s="497"/>
      <c r="PTK395" s="497"/>
      <c r="PTL395" s="497"/>
      <c r="PTM395" s="497"/>
      <c r="PTN395" s="497"/>
      <c r="PTO395" s="497"/>
      <c r="PTP395" s="497"/>
      <c r="PTQ395" s="497"/>
      <c r="PTR395" s="497"/>
      <c r="PTS395" s="497"/>
      <c r="PTT395" s="497"/>
      <c r="PTU395" s="497"/>
      <c r="PTV395" s="497"/>
      <c r="PTW395" s="497"/>
      <c r="PTX395" s="497"/>
      <c r="PTY395" s="497"/>
      <c r="PTZ395" s="497"/>
      <c r="PUA395" s="497"/>
      <c r="PUB395" s="497"/>
      <c r="PUC395" s="497"/>
      <c r="PUD395" s="497"/>
      <c r="PUE395" s="497"/>
      <c r="PUF395" s="497"/>
      <c r="PUG395" s="497"/>
      <c r="PUH395" s="497"/>
      <c r="PUI395" s="497"/>
      <c r="PUJ395" s="497"/>
      <c r="PUK395" s="497"/>
      <c r="PUL395" s="497"/>
      <c r="PUM395" s="497"/>
      <c r="PUN395" s="497"/>
      <c r="PUO395" s="497"/>
      <c r="PUP395" s="497"/>
      <c r="PUQ395" s="497"/>
      <c r="PUR395" s="497"/>
      <c r="PUS395" s="497"/>
      <c r="PUT395" s="497"/>
      <c r="PUU395" s="497"/>
      <c r="PUV395" s="497"/>
      <c r="PUW395" s="497"/>
      <c r="PUX395" s="497"/>
      <c r="PUY395" s="497"/>
      <c r="PUZ395" s="497"/>
      <c r="PVA395" s="497"/>
      <c r="PVB395" s="497"/>
      <c r="PVC395" s="497"/>
      <c r="PVD395" s="497"/>
      <c r="PVE395" s="497"/>
      <c r="PVF395" s="497"/>
      <c r="PVG395" s="497"/>
      <c r="PVH395" s="497"/>
      <c r="PVI395" s="497"/>
      <c r="PVJ395" s="497"/>
      <c r="PVK395" s="497"/>
      <c r="PVL395" s="497"/>
      <c r="PVM395" s="497"/>
      <c r="PVN395" s="497"/>
      <c r="PVO395" s="497"/>
      <c r="PVP395" s="497"/>
      <c r="PVQ395" s="497"/>
      <c r="PVR395" s="497"/>
      <c r="PVS395" s="497"/>
      <c r="PVT395" s="497"/>
      <c r="PVU395" s="497"/>
      <c r="PVV395" s="497"/>
      <c r="PVW395" s="497"/>
      <c r="PVX395" s="497"/>
      <c r="PVY395" s="497"/>
      <c r="PVZ395" s="497"/>
      <c r="PWA395" s="497"/>
      <c r="PWB395" s="497"/>
      <c r="PWC395" s="497"/>
      <c r="PWD395" s="497"/>
      <c r="PWE395" s="497"/>
      <c r="PWF395" s="497"/>
      <c r="PWG395" s="497"/>
      <c r="PWH395" s="497"/>
      <c r="PWI395" s="497"/>
      <c r="PWJ395" s="497"/>
      <c r="PWK395" s="497"/>
      <c r="PWL395" s="497"/>
      <c r="PWM395" s="497"/>
      <c r="PWN395" s="497"/>
      <c r="PWO395" s="497"/>
      <c r="PWP395" s="497"/>
      <c r="PWQ395" s="497"/>
      <c r="PWR395" s="497"/>
      <c r="PWS395" s="497"/>
      <c r="PWT395" s="497"/>
      <c r="PWU395" s="497"/>
      <c r="PWV395" s="497"/>
      <c r="PWW395" s="497"/>
      <c r="PWX395" s="497"/>
      <c r="PWY395" s="497"/>
      <c r="PWZ395" s="497"/>
      <c r="PXA395" s="497"/>
      <c r="PXB395" s="497"/>
      <c r="PXC395" s="497"/>
      <c r="PXD395" s="497"/>
      <c r="PXE395" s="497"/>
      <c r="PXF395" s="497"/>
      <c r="PXG395" s="497"/>
      <c r="PXH395" s="497"/>
      <c r="PXI395" s="497"/>
      <c r="PXJ395" s="497"/>
      <c r="PXK395" s="497"/>
      <c r="PXL395" s="497"/>
      <c r="PXM395" s="497"/>
      <c r="PXN395" s="497"/>
      <c r="PXO395" s="497"/>
      <c r="PXP395" s="497"/>
      <c r="PXQ395" s="497"/>
      <c r="PXR395" s="497"/>
      <c r="PXS395" s="497"/>
      <c r="PXT395" s="497"/>
      <c r="PXU395" s="497"/>
      <c r="PXV395" s="497"/>
      <c r="PXW395" s="497"/>
      <c r="PXX395" s="497"/>
      <c r="PXY395" s="497"/>
      <c r="PXZ395" s="497"/>
      <c r="PYA395" s="497"/>
      <c r="PYB395" s="497"/>
      <c r="PYC395" s="497"/>
      <c r="PYD395" s="497"/>
      <c r="PYE395" s="497"/>
      <c r="PYF395" s="497"/>
      <c r="PYG395" s="497"/>
      <c r="PYH395" s="497"/>
      <c r="PYI395" s="497"/>
      <c r="PYJ395" s="497"/>
      <c r="PYK395" s="497"/>
      <c r="PYL395" s="497"/>
      <c r="PYM395" s="497"/>
      <c r="PYN395" s="497"/>
      <c r="PYO395" s="497"/>
      <c r="PYP395" s="497"/>
      <c r="PYQ395" s="497"/>
      <c r="PYR395" s="497"/>
      <c r="PYS395" s="497"/>
      <c r="PYT395" s="497"/>
      <c r="PYU395" s="497"/>
      <c r="PYV395" s="497"/>
      <c r="PYW395" s="497"/>
      <c r="PYX395" s="497"/>
      <c r="PYY395" s="497"/>
      <c r="PYZ395" s="497"/>
      <c r="PZA395" s="497"/>
      <c r="PZB395" s="497"/>
      <c r="PZC395" s="497"/>
      <c r="PZD395" s="497"/>
      <c r="PZE395" s="497"/>
      <c r="PZF395" s="497"/>
      <c r="PZG395" s="497"/>
      <c r="PZH395" s="497"/>
      <c r="PZI395" s="497"/>
      <c r="PZJ395" s="497"/>
      <c r="PZK395" s="497"/>
      <c r="PZL395" s="497"/>
      <c r="PZM395" s="497"/>
      <c r="PZN395" s="497"/>
      <c r="PZO395" s="497"/>
      <c r="PZP395" s="497"/>
      <c r="PZQ395" s="497"/>
      <c r="PZR395" s="497"/>
      <c r="PZS395" s="497"/>
      <c r="PZT395" s="497"/>
      <c r="PZU395" s="497"/>
      <c r="PZV395" s="497"/>
      <c r="PZW395" s="497"/>
      <c r="PZX395" s="497"/>
      <c r="PZY395" s="497"/>
      <c r="PZZ395" s="497"/>
      <c r="QAA395" s="497"/>
      <c r="QAB395" s="497"/>
      <c r="QAC395" s="497"/>
      <c r="QAD395" s="497"/>
      <c r="QAE395" s="497"/>
      <c r="QAF395" s="497"/>
      <c r="QAG395" s="497"/>
      <c r="QAH395" s="497"/>
      <c r="QAI395" s="497"/>
      <c r="QAJ395" s="497"/>
      <c r="QAK395" s="497"/>
      <c r="QAL395" s="497"/>
      <c r="QAM395" s="497"/>
      <c r="QAN395" s="497"/>
      <c r="QAO395" s="497"/>
      <c r="QAP395" s="497"/>
      <c r="QAQ395" s="497"/>
      <c r="QAR395" s="497"/>
      <c r="QAS395" s="497"/>
      <c r="QAT395" s="497"/>
      <c r="QAU395" s="497"/>
      <c r="QAV395" s="497"/>
      <c r="QAW395" s="497"/>
      <c r="QAX395" s="497"/>
      <c r="QAY395" s="497"/>
      <c r="QAZ395" s="497"/>
      <c r="QBA395" s="497"/>
      <c r="QBB395" s="497"/>
      <c r="QBC395" s="497"/>
      <c r="QBD395" s="497"/>
      <c r="QBE395" s="497"/>
      <c r="QBF395" s="497"/>
      <c r="QBG395" s="497"/>
      <c r="QBH395" s="497"/>
      <c r="QBI395" s="497"/>
      <c r="QBJ395" s="497"/>
      <c r="QBK395" s="497"/>
      <c r="QBL395" s="497"/>
      <c r="QBM395" s="497"/>
      <c r="QBN395" s="497"/>
      <c r="QBO395" s="497"/>
      <c r="QBP395" s="497"/>
      <c r="QBQ395" s="497"/>
      <c r="QBR395" s="497"/>
      <c r="QBS395" s="497"/>
      <c r="QBT395" s="497"/>
      <c r="QBU395" s="497"/>
      <c r="QBV395" s="497"/>
      <c r="QBW395" s="497"/>
      <c r="QBX395" s="497"/>
      <c r="QBY395" s="497"/>
      <c r="QBZ395" s="497"/>
      <c r="QCA395" s="497"/>
      <c r="QCB395" s="497"/>
      <c r="QCC395" s="497"/>
      <c r="QCD395" s="497"/>
      <c r="QCE395" s="497"/>
      <c r="QCF395" s="497"/>
      <c r="QCG395" s="497"/>
      <c r="QCH395" s="497"/>
      <c r="QCI395" s="497"/>
      <c r="QCJ395" s="497"/>
      <c r="QCK395" s="497"/>
      <c r="QCL395" s="497"/>
      <c r="QCM395" s="497"/>
      <c r="QCN395" s="497"/>
      <c r="QCO395" s="497"/>
      <c r="QCP395" s="497"/>
      <c r="QCQ395" s="497"/>
      <c r="QCR395" s="497"/>
      <c r="QCS395" s="497"/>
      <c r="QCT395" s="497"/>
      <c r="QCU395" s="497"/>
      <c r="QCV395" s="497"/>
      <c r="QCW395" s="497"/>
      <c r="QCX395" s="497"/>
      <c r="QCY395" s="497"/>
      <c r="QCZ395" s="497"/>
      <c r="QDA395" s="497"/>
      <c r="QDB395" s="497"/>
      <c r="QDC395" s="497"/>
      <c r="QDD395" s="497"/>
      <c r="QDE395" s="497"/>
      <c r="QDF395" s="497"/>
      <c r="QDG395" s="497"/>
      <c r="QDH395" s="497"/>
      <c r="QDI395" s="497"/>
      <c r="QDJ395" s="497"/>
      <c r="QDK395" s="497"/>
      <c r="QDL395" s="497"/>
      <c r="QDM395" s="497"/>
      <c r="QDN395" s="497"/>
      <c r="QDO395" s="497"/>
      <c r="QDP395" s="497"/>
      <c r="QDQ395" s="497"/>
      <c r="QDR395" s="497"/>
      <c r="QDS395" s="497"/>
      <c r="QDT395" s="497"/>
      <c r="QDU395" s="497"/>
      <c r="QDV395" s="497"/>
      <c r="QDW395" s="497"/>
      <c r="QDX395" s="497"/>
      <c r="QDY395" s="497"/>
      <c r="QDZ395" s="497"/>
      <c r="QEA395" s="497"/>
      <c r="QEB395" s="497"/>
      <c r="QEC395" s="497"/>
      <c r="QED395" s="497"/>
      <c r="QEE395" s="497"/>
      <c r="QEF395" s="497"/>
      <c r="QEG395" s="497"/>
      <c r="QEH395" s="497"/>
      <c r="QEI395" s="497"/>
      <c r="QEJ395" s="497"/>
      <c r="QEK395" s="497"/>
      <c r="QEL395" s="497"/>
      <c r="QEM395" s="497"/>
      <c r="QEN395" s="497"/>
      <c r="QEO395" s="497"/>
      <c r="QEP395" s="497"/>
      <c r="QEQ395" s="497"/>
      <c r="QER395" s="497"/>
      <c r="QES395" s="497"/>
      <c r="QET395" s="497"/>
      <c r="QEU395" s="497"/>
      <c r="QEV395" s="497"/>
      <c r="QEW395" s="497"/>
      <c r="QEX395" s="497"/>
      <c r="QEY395" s="497"/>
      <c r="QEZ395" s="497"/>
      <c r="QFA395" s="497"/>
      <c r="QFB395" s="497"/>
      <c r="QFC395" s="497"/>
      <c r="QFD395" s="497"/>
      <c r="QFE395" s="497"/>
      <c r="QFF395" s="497"/>
      <c r="QFG395" s="497"/>
      <c r="QFH395" s="497"/>
      <c r="QFI395" s="497"/>
      <c r="QFJ395" s="497"/>
      <c r="QFK395" s="497"/>
      <c r="QFL395" s="497"/>
      <c r="QFM395" s="497"/>
      <c r="QFN395" s="497"/>
      <c r="QFO395" s="497"/>
      <c r="QFP395" s="497"/>
      <c r="QFQ395" s="497"/>
      <c r="QFR395" s="497"/>
      <c r="QFS395" s="497"/>
      <c r="QFT395" s="497"/>
      <c r="QFU395" s="497"/>
      <c r="QFV395" s="497"/>
      <c r="QFW395" s="497"/>
      <c r="QFX395" s="497"/>
      <c r="QFY395" s="497"/>
      <c r="QFZ395" s="497"/>
      <c r="QGA395" s="497"/>
      <c r="QGB395" s="497"/>
      <c r="QGC395" s="497"/>
      <c r="QGD395" s="497"/>
      <c r="QGE395" s="497"/>
      <c r="QGF395" s="497"/>
      <c r="QGG395" s="497"/>
      <c r="QGH395" s="497"/>
      <c r="QGI395" s="497"/>
      <c r="QGJ395" s="497"/>
      <c r="QGK395" s="497"/>
      <c r="QGL395" s="497"/>
      <c r="QGM395" s="497"/>
      <c r="QGN395" s="497"/>
      <c r="QGO395" s="497"/>
      <c r="QGP395" s="497"/>
      <c r="QGQ395" s="497"/>
      <c r="QGR395" s="497"/>
      <c r="QGS395" s="497"/>
      <c r="QGT395" s="497"/>
      <c r="QGU395" s="497"/>
      <c r="QGV395" s="497"/>
      <c r="QGW395" s="497"/>
      <c r="QGX395" s="497"/>
      <c r="QGY395" s="497"/>
      <c r="QGZ395" s="497"/>
      <c r="QHA395" s="497"/>
      <c r="QHB395" s="497"/>
      <c r="QHC395" s="497"/>
      <c r="QHD395" s="497"/>
      <c r="QHE395" s="497"/>
      <c r="QHF395" s="497"/>
      <c r="QHG395" s="497"/>
      <c r="QHH395" s="497"/>
      <c r="QHI395" s="497"/>
      <c r="QHJ395" s="497"/>
      <c r="QHK395" s="497"/>
      <c r="QHL395" s="497"/>
      <c r="QHM395" s="497"/>
      <c r="QHN395" s="497"/>
      <c r="QHO395" s="497"/>
      <c r="QHP395" s="497"/>
      <c r="QHQ395" s="497"/>
      <c r="QHR395" s="497"/>
      <c r="QHS395" s="497"/>
      <c r="QHT395" s="497"/>
      <c r="QHU395" s="497"/>
      <c r="QHV395" s="497"/>
      <c r="QHW395" s="497"/>
      <c r="QHX395" s="497"/>
      <c r="QHY395" s="497"/>
      <c r="QHZ395" s="497"/>
      <c r="QIA395" s="497"/>
      <c r="QIB395" s="497"/>
      <c r="QIC395" s="497"/>
      <c r="QID395" s="497"/>
      <c r="QIE395" s="497"/>
      <c r="QIF395" s="497"/>
      <c r="QIG395" s="497"/>
      <c r="QIH395" s="497"/>
      <c r="QII395" s="497"/>
      <c r="QIJ395" s="497"/>
      <c r="QIK395" s="497"/>
      <c r="QIL395" s="497"/>
      <c r="QIM395" s="497"/>
      <c r="QIN395" s="497"/>
      <c r="QIO395" s="497"/>
      <c r="QIP395" s="497"/>
      <c r="QIQ395" s="497"/>
      <c r="QIR395" s="497"/>
      <c r="QIS395" s="497"/>
      <c r="QIT395" s="497"/>
      <c r="QIU395" s="497"/>
      <c r="QIV395" s="497"/>
      <c r="QIW395" s="497"/>
      <c r="QIX395" s="497"/>
      <c r="QIY395" s="497"/>
      <c r="QIZ395" s="497"/>
      <c r="QJA395" s="497"/>
      <c r="QJB395" s="497"/>
      <c r="QJC395" s="497"/>
      <c r="QJD395" s="497"/>
      <c r="QJE395" s="497"/>
      <c r="QJF395" s="497"/>
      <c r="QJG395" s="497"/>
      <c r="QJH395" s="497"/>
      <c r="QJI395" s="497"/>
      <c r="QJJ395" s="497"/>
      <c r="QJK395" s="497"/>
      <c r="QJL395" s="497"/>
      <c r="QJM395" s="497"/>
      <c r="QJN395" s="497"/>
      <c r="QJO395" s="497"/>
      <c r="QJP395" s="497"/>
      <c r="QJQ395" s="497"/>
      <c r="QJR395" s="497"/>
      <c r="QJS395" s="497"/>
      <c r="QJT395" s="497"/>
      <c r="QJU395" s="497"/>
      <c r="QJV395" s="497"/>
      <c r="QJW395" s="497"/>
      <c r="QJX395" s="497"/>
      <c r="QJY395" s="497"/>
      <c r="QJZ395" s="497"/>
      <c r="QKA395" s="497"/>
      <c r="QKB395" s="497"/>
      <c r="QKC395" s="497"/>
      <c r="QKD395" s="497"/>
      <c r="QKE395" s="497"/>
      <c r="QKF395" s="497"/>
      <c r="QKG395" s="497"/>
      <c r="QKH395" s="497"/>
      <c r="QKI395" s="497"/>
      <c r="QKJ395" s="497"/>
      <c r="QKK395" s="497"/>
      <c r="QKL395" s="497"/>
      <c r="QKM395" s="497"/>
      <c r="QKN395" s="497"/>
      <c r="QKO395" s="497"/>
      <c r="QKP395" s="497"/>
      <c r="QKQ395" s="497"/>
      <c r="QKR395" s="497"/>
      <c r="QKS395" s="497"/>
      <c r="QKT395" s="497"/>
      <c r="QKU395" s="497"/>
      <c r="QKV395" s="497"/>
      <c r="QKW395" s="497"/>
      <c r="QKX395" s="497"/>
      <c r="QKY395" s="497"/>
      <c r="QKZ395" s="497"/>
      <c r="QLA395" s="497"/>
      <c r="QLB395" s="497"/>
      <c r="QLC395" s="497"/>
      <c r="QLD395" s="497"/>
      <c r="QLE395" s="497"/>
      <c r="QLF395" s="497"/>
      <c r="QLG395" s="497"/>
      <c r="QLH395" s="497"/>
      <c r="QLI395" s="497"/>
      <c r="QLJ395" s="497"/>
      <c r="QLK395" s="497"/>
      <c r="QLL395" s="497"/>
      <c r="QLM395" s="497"/>
      <c r="QLN395" s="497"/>
      <c r="QLO395" s="497"/>
      <c r="QLP395" s="497"/>
      <c r="QLQ395" s="497"/>
      <c r="QLR395" s="497"/>
      <c r="QLS395" s="497"/>
      <c r="QLT395" s="497"/>
      <c r="QLU395" s="497"/>
      <c r="QLV395" s="497"/>
      <c r="QLW395" s="497"/>
      <c r="QLX395" s="497"/>
      <c r="QLY395" s="497"/>
      <c r="QLZ395" s="497"/>
      <c r="QMA395" s="497"/>
      <c r="QMB395" s="497"/>
      <c r="QMC395" s="497"/>
      <c r="QMD395" s="497"/>
      <c r="QME395" s="497"/>
      <c r="QMF395" s="497"/>
      <c r="QMG395" s="497"/>
      <c r="QMH395" s="497"/>
      <c r="QMI395" s="497"/>
      <c r="QMJ395" s="497"/>
      <c r="QMK395" s="497"/>
      <c r="QML395" s="497"/>
      <c r="QMM395" s="497"/>
      <c r="QMN395" s="497"/>
      <c r="QMO395" s="497"/>
      <c r="QMP395" s="497"/>
      <c r="QMQ395" s="497"/>
      <c r="QMR395" s="497"/>
      <c r="QMS395" s="497"/>
      <c r="QMT395" s="497"/>
      <c r="QMU395" s="497"/>
      <c r="QMV395" s="497"/>
      <c r="QMW395" s="497"/>
      <c r="QMX395" s="497"/>
      <c r="QMY395" s="497"/>
      <c r="QMZ395" s="497"/>
      <c r="QNA395" s="497"/>
      <c r="QNB395" s="497"/>
      <c r="QNC395" s="497"/>
      <c r="QND395" s="497"/>
      <c r="QNE395" s="497"/>
      <c r="QNF395" s="497"/>
      <c r="QNG395" s="497"/>
      <c r="QNH395" s="497"/>
      <c r="QNI395" s="497"/>
      <c r="QNJ395" s="497"/>
      <c r="QNK395" s="497"/>
      <c r="QNL395" s="497"/>
      <c r="QNM395" s="497"/>
      <c r="QNN395" s="497"/>
      <c r="QNO395" s="497"/>
      <c r="QNP395" s="497"/>
      <c r="QNQ395" s="497"/>
      <c r="QNR395" s="497"/>
      <c r="QNS395" s="497"/>
      <c r="QNT395" s="497"/>
      <c r="QNU395" s="497"/>
      <c r="QNV395" s="497"/>
      <c r="QNW395" s="497"/>
      <c r="QNX395" s="497"/>
      <c r="QNY395" s="497"/>
      <c r="QNZ395" s="497"/>
      <c r="QOA395" s="497"/>
      <c r="QOB395" s="497"/>
      <c r="QOC395" s="497"/>
      <c r="QOD395" s="497"/>
      <c r="QOE395" s="497"/>
      <c r="QOF395" s="497"/>
      <c r="QOG395" s="497"/>
      <c r="QOH395" s="497"/>
      <c r="QOI395" s="497"/>
      <c r="QOJ395" s="497"/>
      <c r="QOK395" s="497"/>
      <c r="QOL395" s="497"/>
      <c r="QOM395" s="497"/>
      <c r="QON395" s="497"/>
      <c r="QOO395" s="497"/>
      <c r="QOP395" s="497"/>
      <c r="QOQ395" s="497"/>
      <c r="QOR395" s="497"/>
      <c r="QOS395" s="497"/>
      <c r="QOT395" s="497"/>
      <c r="QOU395" s="497"/>
      <c r="QOV395" s="497"/>
      <c r="QOW395" s="497"/>
      <c r="QOX395" s="497"/>
      <c r="QOY395" s="497"/>
      <c r="QOZ395" s="497"/>
      <c r="QPA395" s="497"/>
      <c r="QPB395" s="497"/>
      <c r="QPC395" s="497"/>
      <c r="QPD395" s="497"/>
      <c r="QPE395" s="497"/>
      <c r="QPF395" s="497"/>
      <c r="QPG395" s="497"/>
      <c r="QPH395" s="497"/>
      <c r="QPI395" s="497"/>
      <c r="QPJ395" s="497"/>
      <c r="QPK395" s="497"/>
      <c r="QPL395" s="497"/>
      <c r="QPM395" s="497"/>
      <c r="QPN395" s="497"/>
      <c r="QPO395" s="497"/>
      <c r="QPP395" s="497"/>
      <c r="QPQ395" s="497"/>
      <c r="QPR395" s="497"/>
      <c r="QPS395" s="497"/>
      <c r="QPT395" s="497"/>
      <c r="QPU395" s="497"/>
      <c r="QPV395" s="497"/>
      <c r="QPW395" s="497"/>
      <c r="QPX395" s="497"/>
      <c r="QPY395" s="497"/>
      <c r="QPZ395" s="497"/>
      <c r="QQA395" s="497"/>
      <c r="QQB395" s="497"/>
      <c r="QQC395" s="497"/>
      <c r="QQD395" s="497"/>
      <c r="QQE395" s="497"/>
      <c r="QQF395" s="497"/>
      <c r="QQG395" s="497"/>
      <c r="QQH395" s="497"/>
      <c r="QQI395" s="497"/>
      <c r="QQJ395" s="497"/>
      <c r="QQK395" s="497"/>
      <c r="QQL395" s="497"/>
      <c r="QQM395" s="497"/>
      <c r="QQN395" s="497"/>
      <c r="QQO395" s="497"/>
      <c r="QQP395" s="497"/>
      <c r="QQQ395" s="497"/>
      <c r="QQR395" s="497"/>
      <c r="QQS395" s="497"/>
      <c r="QQT395" s="497"/>
      <c r="QQU395" s="497"/>
      <c r="QQV395" s="497"/>
      <c r="QQW395" s="497"/>
      <c r="QQX395" s="497"/>
      <c r="QQY395" s="497"/>
      <c r="QQZ395" s="497"/>
      <c r="QRA395" s="497"/>
      <c r="QRB395" s="497"/>
      <c r="QRC395" s="497"/>
      <c r="QRD395" s="497"/>
      <c r="QRE395" s="497"/>
      <c r="QRF395" s="497"/>
      <c r="QRG395" s="497"/>
      <c r="QRH395" s="497"/>
      <c r="QRI395" s="497"/>
      <c r="QRJ395" s="497"/>
      <c r="QRK395" s="497"/>
      <c r="QRL395" s="497"/>
      <c r="QRM395" s="497"/>
      <c r="QRN395" s="497"/>
      <c r="QRO395" s="497"/>
      <c r="QRP395" s="497"/>
      <c r="QRQ395" s="497"/>
      <c r="QRR395" s="497"/>
      <c r="QRS395" s="497"/>
      <c r="QRT395" s="497"/>
      <c r="QRU395" s="497"/>
      <c r="QRV395" s="497"/>
      <c r="QRW395" s="497"/>
      <c r="QRX395" s="497"/>
      <c r="QRY395" s="497"/>
      <c r="QRZ395" s="497"/>
      <c r="QSA395" s="497"/>
      <c r="QSB395" s="497"/>
      <c r="QSC395" s="497"/>
      <c r="QSD395" s="497"/>
      <c r="QSE395" s="497"/>
      <c r="QSF395" s="497"/>
      <c r="QSG395" s="497"/>
      <c r="QSH395" s="497"/>
      <c r="QSI395" s="497"/>
      <c r="QSJ395" s="497"/>
      <c r="QSK395" s="497"/>
      <c r="QSL395" s="497"/>
      <c r="QSM395" s="497"/>
      <c r="QSN395" s="497"/>
      <c r="QSO395" s="497"/>
      <c r="QSP395" s="497"/>
      <c r="QSQ395" s="497"/>
      <c r="QSR395" s="497"/>
      <c r="QSS395" s="497"/>
      <c r="QST395" s="497"/>
      <c r="QSU395" s="497"/>
      <c r="QSV395" s="497"/>
      <c r="QSW395" s="497"/>
      <c r="QSX395" s="497"/>
      <c r="QSY395" s="497"/>
      <c r="QSZ395" s="497"/>
      <c r="QTA395" s="497"/>
      <c r="QTB395" s="497"/>
      <c r="QTC395" s="497"/>
      <c r="QTD395" s="497"/>
      <c r="QTE395" s="497"/>
      <c r="QTF395" s="497"/>
      <c r="QTG395" s="497"/>
      <c r="QTH395" s="497"/>
      <c r="QTI395" s="497"/>
      <c r="QTJ395" s="497"/>
      <c r="QTK395" s="497"/>
      <c r="QTL395" s="497"/>
      <c r="QTM395" s="497"/>
      <c r="QTN395" s="497"/>
      <c r="QTO395" s="497"/>
      <c r="QTP395" s="497"/>
      <c r="QTQ395" s="497"/>
      <c r="QTR395" s="497"/>
      <c r="QTS395" s="497"/>
      <c r="QTT395" s="497"/>
      <c r="QTU395" s="497"/>
      <c r="QTV395" s="497"/>
      <c r="QTW395" s="497"/>
      <c r="QTX395" s="497"/>
      <c r="QTY395" s="497"/>
      <c r="QTZ395" s="497"/>
      <c r="QUA395" s="497"/>
      <c r="QUB395" s="497"/>
      <c r="QUC395" s="497"/>
      <c r="QUD395" s="497"/>
      <c r="QUE395" s="497"/>
      <c r="QUF395" s="497"/>
      <c r="QUG395" s="497"/>
      <c r="QUH395" s="497"/>
      <c r="QUI395" s="497"/>
      <c r="QUJ395" s="497"/>
      <c r="QUK395" s="497"/>
      <c r="QUL395" s="497"/>
      <c r="QUM395" s="497"/>
      <c r="QUN395" s="497"/>
      <c r="QUO395" s="497"/>
      <c r="QUP395" s="497"/>
      <c r="QUQ395" s="497"/>
      <c r="QUR395" s="497"/>
      <c r="QUS395" s="497"/>
      <c r="QUT395" s="497"/>
      <c r="QUU395" s="497"/>
      <c r="QUV395" s="497"/>
      <c r="QUW395" s="497"/>
      <c r="QUX395" s="497"/>
      <c r="QUY395" s="497"/>
      <c r="QUZ395" s="497"/>
      <c r="QVA395" s="497"/>
      <c r="QVB395" s="497"/>
      <c r="QVC395" s="497"/>
      <c r="QVD395" s="497"/>
      <c r="QVE395" s="497"/>
      <c r="QVF395" s="497"/>
      <c r="QVG395" s="497"/>
      <c r="QVH395" s="497"/>
      <c r="QVI395" s="497"/>
      <c r="QVJ395" s="497"/>
      <c r="QVK395" s="497"/>
      <c r="QVL395" s="497"/>
      <c r="QVM395" s="497"/>
      <c r="QVN395" s="497"/>
      <c r="QVO395" s="497"/>
      <c r="QVP395" s="497"/>
      <c r="QVQ395" s="497"/>
      <c r="QVR395" s="497"/>
      <c r="QVS395" s="497"/>
      <c r="QVT395" s="497"/>
      <c r="QVU395" s="497"/>
      <c r="QVV395" s="497"/>
      <c r="QVW395" s="497"/>
      <c r="QVX395" s="497"/>
      <c r="QVY395" s="497"/>
      <c r="QVZ395" s="497"/>
      <c r="QWA395" s="497"/>
      <c r="QWB395" s="497"/>
      <c r="QWC395" s="497"/>
      <c r="QWD395" s="497"/>
      <c r="QWE395" s="497"/>
      <c r="QWF395" s="497"/>
      <c r="QWG395" s="497"/>
      <c r="QWH395" s="497"/>
      <c r="QWI395" s="497"/>
      <c r="QWJ395" s="497"/>
      <c r="QWK395" s="497"/>
      <c r="QWL395" s="497"/>
      <c r="QWM395" s="497"/>
      <c r="QWN395" s="497"/>
      <c r="QWO395" s="497"/>
      <c r="QWP395" s="497"/>
      <c r="QWQ395" s="497"/>
      <c r="QWR395" s="497"/>
      <c r="QWS395" s="497"/>
      <c r="QWT395" s="497"/>
      <c r="QWU395" s="497"/>
      <c r="QWV395" s="497"/>
      <c r="QWW395" s="497"/>
      <c r="QWX395" s="497"/>
      <c r="QWY395" s="497"/>
      <c r="QWZ395" s="497"/>
      <c r="QXA395" s="497"/>
      <c r="QXB395" s="497"/>
      <c r="QXC395" s="497"/>
      <c r="QXD395" s="497"/>
      <c r="QXE395" s="497"/>
      <c r="QXF395" s="497"/>
      <c r="QXG395" s="497"/>
      <c r="QXH395" s="497"/>
      <c r="QXI395" s="497"/>
      <c r="QXJ395" s="497"/>
      <c r="QXK395" s="497"/>
      <c r="QXL395" s="497"/>
      <c r="QXM395" s="497"/>
      <c r="QXN395" s="497"/>
      <c r="QXO395" s="497"/>
      <c r="QXP395" s="497"/>
      <c r="QXQ395" s="497"/>
      <c r="QXR395" s="497"/>
      <c r="QXS395" s="497"/>
      <c r="QXT395" s="497"/>
      <c r="QXU395" s="497"/>
      <c r="QXV395" s="497"/>
      <c r="QXW395" s="497"/>
      <c r="QXX395" s="497"/>
      <c r="QXY395" s="497"/>
      <c r="QXZ395" s="497"/>
      <c r="QYA395" s="497"/>
      <c r="QYB395" s="497"/>
      <c r="QYC395" s="497"/>
      <c r="QYD395" s="497"/>
      <c r="QYE395" s="497"/>
      <c r="QYF395" s="497"/>
      <c r="QYG395" s="497"/>
      <c r="QYH395" s="497"/>
      <c r="QYI395" s="497"/>
      <c r="QYJ395" s="497"/>
      <c r="QYK395" s="497"/>
      <c r="QYL395" s="497"/>
      <c r="QYM395" s="497"/>
      <c r="QYN395" s="497"/>
      <c r="QYO395" s="497"/>
      <c r="QYP395" s="497"/>
      <c r="QYQ395" s="497"/>
      <c r="QYR395" s="497"/>
      <c r="QYS395" s="497"/>
      <c r="QYT395" s="497"/>
      <c r="QYU395" s="497"/>
      <c r="QYV395" s="497"/>
      <c r="QYW395" s="497"/>
      <c r="QYX395" s="497"/>
      <c r="QYY395" s="497"/>
      <c r="QYZ395" s="497"/>
      <c r="QZA395" s="497"/>
      <c r="QZB395" s="497"/>
      <c r="QZC395" s="497"/>
      <c r="QZD395" s="497"/>
      <c r="QZE395" s="497"/>
      <c r="QZF395" s="497"/>
      <c r="QZG395" s="497"/>
      <c r="QZH395" s="497"/>
      <c r="QZI395" s="497"/>
      <c r="QZJ395" s="497"/>
      <c r="QZK395" s="497"/>
      <c r="QZL395" s="497"/>
      <c r="QZM395" s="497"/>
      <c r="QZN395" s="497"/>
      <c r="QZO395" s="497"/>
      <c r="QZP395" s="497"/>
      <c r="QZQ395" s="497"/>
      <c r="QZR395" s="497"/>
      <c r="QZS395" s="497"/>
      <c r="QZT395" s="497"/>
      <c r="QZU395" s="497"/>
      <c r="QZV395" s="497"/>
      <c r="QZW395" s="497"/>
      <c r="QZX395" s="497"/>
      <c r="QZY395" s="497"/>
      <c r="QZZ395" s="497"/>
      <c r="RAA395" s="497"/>
      <c r="RAB395" s="497"/>
      <c r="RAC395" s="497"/>
      <c r="RAD395" s="497"/>
      <c r="RAE395" s="497"/>
      <c r="RAF395" s="497"/>
      <c r="RAG395" s="497"/>
      <c r="RAH395" s="497"/>
      <c r="RAI395" s="497"/>
      <c r="RAJ395" s="497"/>
      <c r="RAK395" s="497"/>
      <c r="RAL395" s="497"/>
      <c r="RAM395" s="497"/>
      <c r="RAN395" s="497"/>
      <c r="RAO395" s="497"/>
      <c r="RAP395" s="497"/>
      <c r="RAQ395" s="497"/>
      <c r="RAR395" s="497"/>
      <c r="RAS395" s="497"/>
      <c r="RAT395" s="497"/>
      <c r="RAU395" s="497"/>
      <c r="RAV395" s="497"/>
      <c r="RAW395" s="497"/>
      <c r="RAX395" s="497"/>
      <c r="RAY395" s="497"/>
      <c r="RAZ395" s="497"/>
      <c r="RBA395" s="497"/>
      <c r="RBB395" s="497"/>
      <c r="RBC395" s="497"/>
      <c r="RBD395" s="497"/>
      <c r="RBE395" s="497"/>
      <c r="RBF395" s="497"/>
      <c r="RBG395" s="497"/>
      <c r="RBH395" s="497"/>
      <c r="RBI395" s="497"/>
      <c r="RBJ395" s="497"/>
      <c r="RBK395" s="497"/>
      <c r="RBL395" s="497"/>
      <c r="RBM395" s="497"/>
      <c r="RBN395" s="497"/>
      <c r="RBO395" s="497"/>
      <c r="RBP395" s="497"/>
      <c r="RBQ395" s="497"/>
      <c r="RBR395" s="497"/>
      <c r="RBS395" s="497"/>
      <c r="RBT395" s="497"/>
      <c r="RBU395" s="497"/>
      <c r="RBV395" s="497"/>
      <c r="RBW395" s="497"/>
      <c r="RBX395" s="497"/>
      <c r="RBY395" s="497"/>
      <c r="RBZ395" s="497"/>
      <c r="RCA395" s="497"/>
      <c r="RCB395" s="497"/>
      <c r="RCC395" s="497"/>
      <c r="RCD395" s="497"/>
      <c r="RCE395" s="497"/>
      <c r="RCF395" s="497"/>
      <c r="RCG395" s="497"/>
      <c r="RCH395" s="497"/>
      <c r="RCI395" s="497"/>
      <c r="RCJ395" s="497"/>
      <c r="RCK395" s="497"/>
      <c r="RCL395" s="497"/>
      <c r="RCM395" s="497"/>
      <c r="RCN395" s="497"/>
      <c r="RCO395" s="497"/>
      <c r="RCP395" s="497"/>
      <c r="RCQ395" s="497"/>
      <c r="RCR395" s="497"/>
      <c r="RCS395" s="497"/>
      <c r="RCT395" s="497"/>
      <c r="RCU395" s="497"/>
      <c r="RCV395" s="497"/>
      <c r="RCW395" s="497"/>
      <c r="RCX395" s="497"/>
      <c r="RCY395" s="497"/>
      <c r="RCZ395" s="497"/>
      <c r="RDA395" s="497"/>
      <c r="RDB395" s="497"/>
      <c r="RDC395" s="497"/>
      <c r="RDD395" s="497"/>
      <c r="RDE395" s="497"/>
      <c r="RDF395" s="497"/>
      <c r="RDG395" s="497"/>
      <c r="RDH395" s="497"/>
      <c r="RDI395" s="497"/>
      <c r="RDJ395" s="497"/>
      <c r="RDK395" s="497"/>
      <c r="RDL395" s="497"/>
      <c r="RDM395" s="497"/>
      <c r="RDN395" s="497"/>
      <c r="RDO395" s="497"/>
      <c r="RDP395" s="497"/>
      <c r="RDQ395" s="497"/>
      <c r="RDR395" s="497"/>
      <c r="RDS395" s="497"/>
      <c r="RDT395" s="497"/>
      <c r="RDU395" s="497"/>
      <c r="RDV395" s="497"/>
      <c r="RDW395" s="497"/>
      <c r="RDX395" s="497"/>
      <c r="RDY395" s="497"/>
      <c r="RDZ395" s="497"/>
      <c r="REA395" s="497"/>
      <c r="REB395" s="497"/>
      <c r="REC395" s="497"/>
      <c r="RED395" s="497"/>
      <c r="REE395" s="497"/>
      <c r="REF395" s="497"/>
      <c r="REG395" s="497"/>
      <c r="REH395" s="497"/>
      <c r="REI395" s="497"/>
      <c r="REJ395" s="497"/>
      <c r="REK395" s="497"/>
      <c r="REL395" s="497"/>
      <c r="REM395" s="497"/>
      <c r="REN395" s="497"/>
      <c r="REO395" s="497"/>
      <c r="REP395" s="497"/>
      <c r="REQ395" s="497"/>
      <c r="RER395" s="497"/>
      <c r="RES395" s="497"/>
      <c r="RET395" s="497"/>
      <c r="REU395" s="497"/>
      <c r="REV395" s="497"/>
      <c r="REW395" s="497"/>
      <c r="REX395" s="497"/>
      <c r="REY395" s="497"/>
      <c r="REZ395" s="497"/>
      <c r="RFA395" s="497"/>
      <c r="RFB395" s="497"/>
      <c r="RFC395" s="497"/>
      <c r="RFD395" s="497"/>
      <c r="RFE395" s="497"/>
      <c r="RFF395" s="497"/>
      <c r="RFG395" s="497"/>
      <c r="RFH395" s="497"/>
      <c r="RFI395" s="497"/>
      <c r="RFJ395" s="497"/>
      <c r="RFK395" s="497"/>
      <c r="RFL395" s="497"/>
      <c r="RFM395" s="497"/>
      <c r="RFN395" s="497"/>
      <c r="RFO395" s="497"/>
      <c r="RFP395" s="497"/>
      <c r="RFQ395" s="497"/>
      <c r="RFR395" s="497"/>
      <c r="RFS395" s="497"/>
      <c r="RFT395" s="497"/>
      <c r="RFU395" s="497"/>
      <c r="RFV395" s="497"/>
      <c r="RFW395" s="497"/>
      <c r="RFX395" s="497"/>
      <c r="RFY395" s="497"/>
      <c r="RFZ395" s="497"/>
      <c r="RGA395" s="497"/>
      <c r="RGB395" s="497"/>
      <c r="RGC395" s="497"/>
      <c r="RGD395" s="497"/>
      <c r="RGE395" s="497"/>
      <c r="RGF395" s="497"/>
      <c r="RGG395" s="497"/>
      <c r="RGH395" s="497"/>
      <c r="RGI395" s="497"/>
      <c r="RGJ395" s="497"/>
      <c r="RGK395" s="497"/>
      <c r="RGL395" s="497"/>
      <c r="RGM395" s="497"/>
      <c r="RGN395" s="497"/>
      <c r="RGO395" s="497"/>
      <c r="RGP395" s="497"/>
      <c r="RGQ395" s="497"/>
      <c r="RGR395" s="497"/>
      <c r="RGS395" s="497"/>
      <c r="RGT395" s="497"/>
      <c r="RGU395" s="497"/>
      <c r="RGV395" s="497"/>
      <c r="RGW395" s="497"/>
      <c r="RGX395" s="497"/>
      <c r="RGY395" s="497"/>
      <c r="RGZ395" s="497"/>
      <c r="RHA395" s="497"/>
      <c r="RHB395" s="497"/>
      <c r="RHC395" s="497"/>
      <c r="RHD395" s="497"/>
      <c r="RHE395" s="497"/>
      <c r="RHF395" s="497"/>
      <c r="RHG395" s="497"/>
      <c r="RHH395" s="497"/>
      <c r="RHI395" s="497"/>
      <c r="RHJ395" s="497"/>
      <c r="RHK395" s="497"/>
      <c r="RHL395" s="497"/>
      <c r="RHM395" s="497"/>
      <c r="RHN395" s="497"/>
      <c r="RHO395" s="497"/>
      <c r="RHP395" s="497"/>
      <c r="RHQ395" s="497"/>
      <c r="RHR395" s="497"/>
      <c r="RHS395" s="497"/>
      <c r="RHT395" s="497"/>
      <c r="RHU395" s="497"/>
      <c r="RHV395" s="497"/>
      <c r="RHW395" s="497"/>
      <c r="RHX395" s="497"/>
      <c r="RHY395" s="497"/>
      <c r="RHZ395" s="497"/>
      <c r="RIA395" s="497"/>
      <c r="RIB395" s="497"/>
      <c r="RIC395" s="497"/>
      <c r="RID395" s="497"/>
      <c r="RIE395" s="497"/>
      <c r="RIF395" s="497"/>
      <c r="RIG395" s="497"/>
      <c r="RIH395" s="497"/>
      <c r="RII395" s="497"/>
      <c r="RIJ395" s="497"/>
      <c r="RIK395" s="497"/>
      <c r="RIL395" s="497"/>
      <c r="RIM395" s="497"/>
      <c r="RIN395" s="497"/>
      <c r="RIO395" s="497"/>
      <c r="RIP395" s="497"/>
      <c r="RIQ395" s="497"/>
      <c r="RIR395" s="497"/>
      <c r="RIS395" s="497"/>
      <c r="RIT395" s="497"/>
      <c r="RIU395" s="497"/>
      <c r="RIV395" s="497"/>
      <c r="RIW395" s="497"/>
      <c r="RIX395" s="497"/>
      <c r="RIY395" s="497"/>
      <c r="RIZ395" s="497"/>
      <c r="RJA395" s="497"/>
      <c r="RJB395" s="497"/>
      <c r="RJC395" s="497"/>
      <c r="RJD395" s="497"/>
      <c r="RJE395" s="497"/>
      <c r="RJF395" s="497"/>
      <c r="RJG395" s="497"/>
      <c r="RJH395" s="497"/>
      <c r="RJI395" s="497"/>
      <c r="RJJ395" s="497"/>
      <c r="RJK395" s="497"/>
      <c r="RJL395" s="497"/>
      <c r="RJM395" s="497"/>
      <c r="RJN395" s="497"/>
      <c r="RJO395" s="497"/>
      <c r="RJP395" s="497"/>
      <c r="RJQ395" s="497"/>
      <c r="RJR395" s="497"/>
      <c r="RJS395" s="497"/>
      <c r="RJT395" s="497"/>
      <c r="RJU395" s="497"/>
      <c r="RJV395" s="497"/>
      <c r="RJW395" s="497"/>
      <c r="RJX395" s="497"/>
      <c r="RJY395" s="497"/>
      <c r="RJZ395" s="497"/>
      <c r="RKA395" s="497"/>
      <c r="RKB395" s="497"/>
      <c r="RKC395" s="497"/>
      <c r="RKD395" s="497"/>
      <c r="RKE395" s="497"/>
      <c r="RKF395" s="497"/>
      <c r="RKG395" s="497"/>
      <c r="RKH395" s="497"/>
      <c r="RKI395" s="497"/>
      <c r="RKJ395" s="497"/>
      <c r="RKK395" s="497"/>
      <c r="RKL395" s="497"/>
      <c r="RKM395" s="497"/>
      <c r="RKN395" s="497"/>
      <c r="RKO395" s="497"/>
      <c r="RKP395" s="497"/>
      <c r="RKQ395" s="497"/>
      <c r="RKR395" s="497"/>
      <c r="RKS395" s="497"/>
      <c r="RKT395" s="497"/>
      <c r="RKU395" s="497"/>
      <c r="RKV395" s="497"/>
      <c r="RKW395" s="497"/>
      <c r="RKX395" s="497"/>
      <c r="RKY395" s="497"/>
      <c r="RKZ395" s="497"/>
      <c r="RLA395" s="497"/>
      <c r="RLB395" s="497"/>
      <c r="RLC395" s="497"/>
      <c r="RLD395" s="497"/>
      <c r="RLE395" s="497"/>
      <c r="RLF395" s="497"/>
      <c r="RLG395" s="497"/>
      <c r="RLH395" s="497"/>
      <c r="RLI395" s="497"/>
      <c r="RLJ395" s="497"/>
      <c r="RLK395" s="497"/>
      <c r="RLL395" s="497"/>
      <c r="RLM395" s="497"/>
      <c r="RLN395" s="497"/>
      <c r="RLO395" s="497"/>
      <c r="RLP395" s="497"/>
      <c r="RLQ395" s="497"/>
      <c r="RLR395" s="497"/>
      <c r="RLS395" s="497"/>
      <c r="RLT395" s="497"/>
      <c r="RLU395" s="497"/>
      <c r="RLV395" s="497"/>
      <c r="RLW395" s="497"/>
      <c r="RLX395" s="497"/>
      <c r="RLY395" s="497"/>
      <c r="RLZ395" s="497"/>
      <c r="RMA395" s="497"/>
      <c r="RMB395" s="497"/>
      <c r="RMC395" s="497"/>
      <c r="RMD395" s="497"/>
      <c r="RME395" s="497"/>
      <c r="RMF395" s="497"/>
      <c r="RMG395" s="497"/>
      <c r="RMH395" s="497"/>
      <c r="RMI395" s="497"/>
      <c r="RMJ395" s="497"/>
      <c r="RMK395" s="497"/>
      <c r="RML395" s="497"/>
      <c r="RMM395" s="497"/>
      <c r="RMN395" s="497"/>
      <c r="RMO395" s="497"/>
      <c r="RMP395" s="497"/>
      <c r="RMQ395" s="497"/>
      <c r="RMR395" s="497"/>
      <c r="RMS395" s="497"/>
      <c r="RMT395" s="497"/>
      <c r="RMU395" s="497"/>
      <c r="RMV395" s="497"/>
      <c r="RMW395" s="497"/>
      <c r="RMX395" s="497"/>
      <c r="RMY395" s="497"/>
      <c r="RMZ395" s="497"/>
      <c r="RNA395" s="497"/>
      <c r="RNB395" s="497"/>
      <c r="RNC395" s="497"/>
      <c r="RND395" s="497"/>
      <c r="RNE395" s="497"/>
      <c r="RNF395" s="497"/>
      <c r="RNG395" s="497"/>
      <c r="RNH395" s="497"/>
      <c r="RNI395" s="497"/>
      <c r="RNJ395" s="497"/>
      <c r="RNK395" s="497"/>
      <c r="RNL395" s="497"/>
      <c r="RNM395" s="497"/>
      <c r="RNN395" s="497"/>
      <c r="RNO395" s="497"/>
      <c r="RNP395" s="497"/>
      <c r="RNQ395" s="497"/>
      <c r="RNR395" s="497"/>
      <c r="RNS395" s="497"/>
      <c r="RNT395" s="497"/>
      <c r="RNU395" s="497"/>
      <c r="RNV395" s="497"/>
      <c r="RNW395" s="497"/>
      <c r="RNX395" s="497"/>
      <c r="RNY395" s="497"/>
      <c r="RNZ395" s="497"/>
      <c r="ROA395" s="497"/>
      <c r="ROB395" s="497"/>
      <c r="ROC395" s="497"/>
      <c r="ROD395" s="497"/>
      <c r="ROE395" s="497"/>
      <c r="ROF395" s="497"/>
      <c r="ROG395" s="497"/>
      <c r="ROH395" s="497"/>
      <c r="ROI395" s="497"/>
      <c r="ROJ395" s="497"/>
      <c r="ROK395" s="497"/>
      <c r="ROL395" s="497"/>
      <c r="ROM395" s="497"/>
      <c r="RON395" s="497"/>
      <c r="ROO395" s="497"/>
      <c r="ROP395" s="497"/>
      <c r="ROQ395" s="497"/>
      <c r="ROR395" s="497"/>
      <c r="ROS395" s="497"/>
      <c r="ROT395" s="497"/>
      <c r="ROU395" s="497"/>
      <c r="ROV395" s="497"/>
      <c r="ROW395" s="497"/>
      <c r="ROX395" s="497"/>
      <c r="ROY395" s="497"/>
      <c r="ROZ395" s="497"/>
      <c r="RPA395" s="497"/>
      <c r="RPB395" s="497"/>
      <c r="RPC395" s="497"/>
      <c r="RPD395" s="497"/>
      <c r="RPE395" s="497"/>
      <c r="RPF395" s="497"/>
      <c r="RPG395" s="497"/>
      <c r="RPH395" s="497"/>
      <c r="RPI395" s="497"/>
      <c r="RPJ395" s="497"/>
      <c r="RPK395" s="497"/>
      <c r="RPL395" s="497"/>
      <c r="RPM395" s="497"/>
      <c r="RPN395" s="497"/>
      <c r="RPO395" s="497"/>
      <c r="RPP395" s="497"/>
      <c r="RPQ395" s="497"/>
      <c r="RPR395" s="497"/>
      <c r="RPS395" s="497"/>
      <c r="RPT395" s="497"/>
      <c r="RPU395" s="497"/>
      <c r="RPV395" s="497"/>
      <c r="RPW395" s="497"/>
      <c r="RPX395" s="497"/>
      <c r="RPY395" s="497"/>
      <c r="RPZ395" s="497"/>
      <c r="RQA395" s="497"/>
      <c r="RQB395" s="497"/>
      <c r="RQC395" s="497"/>
      <c r="RQD395" s="497"/>
      <c r="RQE395" s="497"/>
      <c r="RQF395" s="497"/>
      <c r="RQG395" s="497"/>
      <c r="RQH395" s="497"/>
      <c r="RQI395" s="497"/>
      <c r="RQJ395" s="497"/>
      <c r="RQK395" s="497"/>
      <c r="RQL395" s="497"/>
      <c r="RQM395" s="497"/>
      <c r="RQN395" s="497"/>
      <c r="RQO395" s="497"/>
      <c r="RQP395" s="497"/>
      <c r="RQQ395" s="497"/>
      <c r="RQR395" s="497"/>
      <c r="RQS395" s="497"/>
      <c r="RQT395" s="497"/>
      <c r="RQU395" s="497"/>
      <c r="RQV395" s="497"/>
      <c r="RQW395" s="497"/>
      <c r="RQX395" s="497"/>
      <c r="RQY395" s="497"/>
      <c r="RQZ395" s="497"/>
      <c r="RRA395" s="497"/>
      <c r="RRB395" s="497"/>
      <c r="RRC395" s="497"/>
      <c r="RRD395" s="497"/>
      <c r="RRE395" s="497"/>
      <c r="RRF395" s="497"/>
      <c r="RRG395" s="497"/>
      <c r="RRH395" s="497"/>
      <c r="RRI395" s="497"/>
      <c r="RRJ395" s="497"/>
      <c r="RRK395" s="497"/>
      <c r="RRL395" s="497"/>
      <c r="RRM395" s="497"/>
      <c r="RRN395" s="497"/>
      <c r="RRO395" s="497"/>
      <c r="RRP395" s="497"/>
      <c r="RRQ395" s="497"/>
      <c r="RRR395" s="497"/>
      <c r="RRS395" s="497"/>
      <c r="RRT395" s="497"/>
      <c r="RRU395" s="497"/>
      <c r="RRV395" s="497"/>
      <c r="RRW395" s="497"/>
      <c r="RRX395" s="497"/>
      <c r="RRY395" s="497"/>
      <c r="RRZ395" s="497"/>
      <c r="RSA395" s="497"/>
      <c r="RSB395" s="497"/>
      <c r="RSC395" s="497"/>
      <c r="RSD395" s="497"/>
      <c r="RSE395" s="497"/>
      <c r="RSF395" s="497"/>
      <c r="RSG395" s="497"/>
      <c r="RSH395" s="497"/>
      <c r="RSI395" s="497"/>
      <c r="RSJ395" s="497"/>
      <c r="RSK395" s="497"/>
      <c r="RSL395" s="497"/>
      <c r="RSM395" s="497"/>
      <c r="RSN395" s="497"/>
      <c r="RSO395" s="497"/>
      <c r="RSP395" s="497"/>
      <c r="RSQ395" s="497"/>
      <c r="RSR395" s="497"/>
      <c r="RSS395" s="497"/>
      <c r="RST395" s="497"/>
      <c r="RSU395" s="497"/>
      <c r="RSV395" s="497"/>
      <c r="RSW395" s="497"/>
      <c r="RSX395" s="497"/>
      <c r="RSY395" s="497"/>
      <c r="RSZ395" s="497"/>
      <c r="RTA395" s="497"/>
      <c r="RTB395" s="497"/>
      <c r="RTC395" s="497"/>
      <c r="RTD395" s="497"/>
      <c r="RTE395" s="497"/>
      <c r="RTF395" s="497"/>
      <c r="RTG395" s="497"/>
      <c r="RTH395" s="497"/>
      <c r="RTI395" s="497"/>
      <c r="RTJ395" s="497"/>
      <c r="RTK395" s="497"/>
      <c r="RTL395" s="497"/>
      <c r="RTM395" s="497"/>
      <c r="RTN395" s="497"/>
      <c r="RTO395" s="497"/>
      <c r="RTP395" s="497"/>
      <c r="RTQ395" s="497"/>
      <c r="RTR395" s="497"/>
      <c r="RTS395" s="497"/>
      <c r="RTT395" s="497"/>
      <c r="RTU395" s="497"/>
      <c r="RTV395" s="497"/>
      <c r="RTW395" s="497"/>
      <c r="RTX395" s="497"/>
      <c r="RTY395" s="497"/>
      <c r="RTZ395" s="497"/>
      <c r="RUA395" s="497"/>
      <c r="RUB395" s="497"/>
      <c r="RUC395" s="497"/>
      <c r="RUD395" s="497"/>
      <c r="RUE395" s="497"/>
      <c r="RUF395" s="497"/>
      <c r="RUG395" s="497"/>
      <c r="RUH395" s="497"/>
      <c r="RUI395" s="497"/>
      <c r="RUJ395" s="497"/>
      <c r="RUK395" s="497"/>
      <c r="RUL395" s="497"/>
      <c r="RUM395" s="497"/>
      <c r="RUN395" s="497"/>
      <c r="RUO395" s="497"/>
      <c r="RUP395" s="497"/>
      <c r="RUQ395" s="497"/>
      <c r="RUR395" s="497"/>
      <c r="RUS395" s="497"/>
      <c r="RUT395" s="497"/>
      <c r="RUU395" s="497"/>
      <c r="RUV395" s="497"/>
      <c r="RUW395" s="497"/>
      <c r="RUX395" s="497"/>
      <c r="RUY395" s="497"/>
      <c r="RUZ395" s="497"/>
      <c r="RVA395" s="497"/>
      <c r="RVB395" s="497"/>
      <c r="RVC395" s="497"/>
      <c r="RVD395" s="497"/>
      <c r="RVE395" s="497"/>
      <c r="RVF395" s="497"/>
      <c r="RVG395" s="497"/>
      <c r="RVH395" s="497"/>
      <c r="RVI395" s="497"/>
      <c r="RVJ395" s="497"/>
      <c r="RVK395" s="497"/>
      <c r="RVL395" s="497"/>
      <c r="RVM395" s="497"/>
      <c r="RVN395" s="497"/>
      <c r="RVO395" s="497"/>
      <c r="RVP395" s="497"/>
      <c r="RVQ395" s="497"/>
      <c r="RVR395" s="497"/>
      <c r="RVS395" s="497"/>
      <c r="RVT395" s="497"/>
      <c r="RVU395" s="497"/>
      <c r="RVV395" s="497"/>
      <c r="RVW395" s="497"/>
      <c r="RVX395" s="497"/>
      <c r="RVY395" s="497"/>
      <c r="RVZ395" s="497"/>
      <c r="RWA395" s="497"/>
      <c r="RWB395" s="497"/>
      <c r="RWC395" s="497"/>
      <c r="RWD395" s="497"/>
      <c r="RWE395" s="497"/>
      <c r="RWF395" s="497"/>
      <c r="RWG395" s="497"/>
      <c r="RWH395" s="497"/>
      <c r="RWI395" s="497"/>
      <c r="RWJ395" s="497"/>
      <c r="RWK395" s="497"/>
      <c r="RWL395" s="497"/>
      <c r="RWM395" s="497"/>
      <c r="RWN395" s="497"/>
      <c r="RWO395" s="497"/>
      <c r="RWP395" s="497"/>
      <c r="RWQ395" s="497"/>
      <c r="RWR395" s="497"/>
      <c r="RWS395" s="497"/>
      <c r="RWT395" s="497"/>
      <c r="RWU395" s="497"/>
      <c r="RWV395" s="497"/>
      <c r="RWW395" s="497"/>
      <c r="RWX395" s="497"/>
      <c r="RWY395" s="497"/>
      <c r="RWZ395" s="497"/>
      <c r="RXA395" s="497"/>
      <c r="RXB395" s="497"/>
      <c r="RXC395" s="497"/>
      <c r="RXD395" s="497"/>
      <c r="RXE395" s="497"/>
      <c r="RXF395" s="497"/>
      <c r="RXG395" s="497"/>
      <c r="RXH395" s="497"/>
      <c r="RXI395" s="497"/>
      <c r="RXJ395" s="497"/>
      <c r="RXK395" s="497"/>
      <c r="RXL395" s="497"/>
      <c r="RXM395" s="497"/>
      <c r="RXN395" s="497"/>
      <c r="RXO395" s="497"/>
      <c r="RXP395" s="497"/>
      <c r="RXQ395" s="497"/>
      <c r="RXR395" s="497"/>
      <c r="RXS395" s="497"/>
      <c r="RXT395" s="497"/>
      <c r="RXU395" s="497"/>
      <c r="RXV395" s="497"/>
      <c r="RXW395" s="497"/>
      <c r="RXX395" s="497"/>
      <c r="RXY395" s="497"/>
      <c r="RXZ395" s="497"/>
      <c r="RYA395" s="497"/>
      <c r="RYB395" s="497"/>
      <c r="RYC395" s="497"/>
      <c r="RYD395" s="497"/>
      <c r="RYE395" s="497"/>
      <c r="RYF395" s="497"/>
      <c r="RYG395" s="497"/>
      <c r="RYH395" s="497"/>
      <c r="RYI395" s="497"/>
      <c r="RYJ395" s="497"/>
      <c r="RYK395" s="497"/>
      <c r="RYL395" s="497"/>
      <c r="RYM395" s="497"/>
      <c r="RYN395" s="497"/>
      <c r="RYO395" s="497"/>
      <c r="RYP395" s="497"/>
      <c r="RYQ395" s="497"/>
      <c r="RYR395" s="497"/>
      <c r="RYS395" s="497"/>
      <c r="RYT395" s="497"/>
      <c r="RYU395" s="497"/>
      <c r="RYV395" s="497"/>
      <c r="RYW395" s="497"/>
      <c r="RYX395" s="497"/>
      <c r="RYY395" s="497"/>
      <c r="RYZ395" s="497"/>
      <c r="RZA395" s="497"/>
      <c r="RZB395" s="497"/>
      <c r="RZC395" s="497"/>
      <c r="RZD395" s="497"/>
      <c r="RZE395" s="497"/>
      <c r="RZF395" s="497"/>
      <c r="RZG395" s="497"/>
      <c r="RZH395" s="497"/>
      <c r="RZI395" s="497"/>
      <c r="RZJ395" s="497"/>
      <c r="RZK395" s="497"/>
      <c r="RZL395" s="497"/>
      <c r="RZM395" s="497"/>
      <c r="RZN395" s="497"/>
      <c r="RZO395" s="497"/>
      <c r="RZP395" s="497"/>
      <c r="RZQ395" s="497"/>
      <c r="RZR395" s="497"/>
      <c r="RZS395" s="497"/>
      <c r="RZT395" s="497"/>
      <c r="RZU395" s="497"/>
      <c r="RZV395" s="497"/>
      <c r="RZW395" s="497"/>
      <c r="RZX395" s="497"/>
      <c r="RZY395" s="497"/>
      <c r="RZZ395" s="497"/>
      <c r="SAA395" s="497"/>
      <c r="SAB395" s="497"/>
      <c r="SAC395" s="497"/>
      <c r="SAD395" s="497"/>
      <c r="SAE395" s="497"/>
      <c r="SAF395" s="497"/>
      <c r="SAG395" s="497"/>
      <c r="SAH395" s="497"/>
      <c r="SAI395" s="497"/>
      <c r="SAJ395" s="497"/>
      <c r="SAK395" s="497"/>
      <c r="SAL395" s="497"/>
      <c r="SAM395" s="497"/>
      <c r="SAN395" s="497"/>
      <c r="SAO395" s="497"/>
      <c r="SAP395" s="497"/>
      <c r="SAQ395" s="497"/>
      <c r="SAR395" s="497"/>
      <c r="SAS395" s="497"/>
      <c r="SAT395" s="497"/>
      <c r="SAU395" s="497"/>
      <c r="SAV395" s="497"/>
      <c r="SAW395" s="497"/>
      <c r="SAX395" s="497"/>
      <c r="SAY395" s="497"/>
      <c r="SAZ395" s="497"/>
      <c r="SBA395" s="497"/>
      <c r="SBB395" s="497"/>
      <c r="SBC395" s="497"/>
      <c r="SBD395" s="497"/>
      <c r="SBE395" s="497"/>
      <c r="SBF395" s="497"/>
      <c r="SBG395" s="497"/>
      <c r="SBH395" s="497"/>
      <c r="SBI395" s="497"/>
      <c r="SBJ395" s="497"/>
      <c r="SBK395" s="497"/>
      <c r="SBL395" s="497"/>
      <c r="SBM395" s="497"/>
      <c r="SBN395" s="497"/>
      <c r="SBO395" s="497"/>
      <c r="SBP395" s="497"/>
      <c r="SBQ395" s="497"/>
      <c r="SBR395" s="497"/>
      <c r="SBS395" s="497"/>
      <c r="SBT395" s="497"/>
      <c r="SBU395" s="497"/>
      <c r="SBV395" s="497"/>
      <c r="SBW395" s="497"/>
      <c r="SBX395" s="497"/>
      <c r="SBY395" s="497"/>
      <c r="SBZ395" s="497"/>
      <c r="SCA395" s="497"/>
      <c r="SCB395" s="497"/>
      <c r="SCC395" s="497"/>
      <c r="SCD395" s="497"/>
      <c r="SCE395" s="497"/>
      <c r="SCF395" s="497"/>
      <c r="SCG395" s="497"/>
      <c r="SCH395" s="497"/>
      <c r="SCI395" s="497"/>
      <c r="SCJ395" s="497"/>
      <c r="SCK395" s="497"/>
      <c r="SCL395" s="497"/>
      <c r="SCM395" s="497"/>
      <c r="SCN395" s="497"/>
      <c r="SCO395" s="497"/>
      <c r="SCP395" s="497"/>
      <c r="SCQ395" s="497"/>
      <c r="SCR395" s="497"/>
      <c r="SCS395" s="497"/>
      <c r="SCT395" s="497"/>
      <c r="SCU395" s="497"/>
      <c r="SCV395" s="497"/>
      <c r="SCW395" s="497"/>
      <c r="SCX395" s="497"/>
      <c r="SCY395" s="497"/>
      <c r="SCZ395" s="497"/>
      <c r="SDA395" s="497"/>
      <c r="SDB395" s="497"/>
      <c r="SDC395" s="497"/>
      <c r="SDD395" s="497"/>
      <c r="SDE395" s="497"/>
      <c r="SDF395" s="497"/>
      <c r="SDG395" s="497"/>
      <c r="SDH395" s="497"/>
      <c r="SDI395" s="497"/>
      <c r="SDJ395" s="497"/>
      <c r="SDK395" s="497"/>
      <c r="SDL395" s="497"/>
      <c r="SDM395" s="497"/>
      <c r="SDN395" s="497"/>
      <c r="SDO395" s="497"/>
      <c r="SDP395" s="497"/>
      <c r="SDQ395" s="497"/>
      <c r="SDR395" s="497"/>
      <c r="SDS395" s="497"/>
      <c r="SDT395" s="497"/>
      <c r="SDU395" s="497"/>
      <c r="SDV395" s="497"/>
      <c r="SDW395" s="497"/>
      <c r="SDX395" s="497"/>
      <c r="SDY395" s="497"/>
      <c r="SDZ395" s="497"/>
      <c r="SEA395" s="497"/>
      <c r="SEB395" s="497"/>
      <c r="SEC395" s="497"/>
      <c r="SED395" s="497"/>
      <c r="SEE395" s="497"/>
      <c r="SEF395" s="497"/>
      <c r="SEG395" s="497"/>
      <c r="SEH395" s="497"/>
      <c r="SEI395" s="497"/>
      <c r="SEJ395" s="497"/>
      <c r="SEK395" s="497"/>
      <c r="SEL395" s="497"/>
      <c r="SEM395" s="497"/>
      <c r="SEN395" s="497"/>
      <c r="SEO395" s="497"/>
      <c r="SEP395" s="497"/>
      <c r="SEQ395" s="497"/>
      <c r="SER395" s="497"/>
      <c r="SES395" s="497"/>
      <c r="SET395" s="497"/>
      <c r="SEU395" s="497"/>
      <c r="SEV395" s="497"/>
      <c r="SEW395" s="497"/>
      <c r="SEX395" s="497"/>
      <c r="SEY395" s="497"/>
      <c r="SEZ395" s="497"/>
      <c r="SFA395" s="497"/>
      <c r="SFB395" s="497"/>
      <c r="SFC395" s="497"/>
      <c r="SFD395" s="497"/>
      <c r="SFE395" s="497"/>
      <c r="SFF395" s="497"/>
      <c r="SFG395" s="497"/>
      <c r="SFH395" s="497"/>
      <c r="SFI395" s="497"/>
      <c r="SFJ395" s="497"/>
      <c r="SFK395" s="497"/>
      <c r="SFL395" s="497"/>
      <c r="SFM395" s="497"/>
      <c r="SFN395" s="497"/>
      <c r="SFO395" s="497"/>
      <c r="SFP395" s="497"/>
      <c r="SFQ395" s="497"/>
      <c r="SFR395" s="497"/>
      <c r="SFS395" s="497"/>
      <c r="SFT395" s="497"/>
      <c r="SFU395" s="497"/>
      <c r="SFV395" s="497"/>
      <c r="SFW395" s="497"/>
      <c r="SFX395" s="497"/>
      <c r="SFY395" s="497"/>
      <c r="SFZ395" s="497"/>
      <c r="SGA395" s="497"/>
      <c r="SGB395" s="497"/>
      <c r="SGC395" s="497"/>
      <c r="SGD395" s="497"/>
      <c r="SGE395" s="497"/>
      <c r="SGF395" s="497"/>
      <c r="SGG395" s="497"/>
      <c r="SGH395" s="497"/>
      <c r="SGI395" s="497"/>
      <c r="SGJ395" s="497"/>
      <c r="SGK395" s="497"/>
      <c r="SGL395" s="497"/>
      <c r="SGM395" s="497"/>
      <c r="SGN395" s="497"/>
      <c r="SGO395" s="497"/>
      <c r="SGP395" s="497"/>
      <c r="SGQ395" s="497"/>
      <c r="SGR395" s="497"/>
      <c r="SGS395" s="497"/>
      <c r="SGT395" s="497"/>
      <c r="SGU395" s="497"/>
      <c r="SGV395" s="497"/>
      <c r="SGW395" s="497"/>
      <c r="SGX395" s="497"/>
      <c r="SGY395" s="497"/>
      <c r="SGZ395" s="497"/>
      <c r="SHA395" s="497"/>
      <c r="SHB395" s="497"/>
      <c r="SHC395" s="497"/>
      <c r="SHD395" s="497"/>
      <c r="SHE395" s="497"/>
      <c r="SHF395" s="497"/>
      <c r="SHG395" s="497"/>
      <c r="SHH395" s="497"/>
      <c r="SHI395" s="497"/>
      <c r="SHJ395" s="497"/>
      <c r="SHK395" s="497"/>
      <c r="SHL395" s="497"/>
      <c r="SHM395" s="497"/>
      <c r="SHN395" s="497"/>
      <c r="SHO395" s="497"/>
      <c r="SHP395" s="497"/>
      <c r="SHQ395" s="497"/>
      <c r="SHR395" s="497"/>
      <c r="SHS395" s="497"/>
      <c r="SHT395" s="497"/>
      <c r="SHU395" s="497"/>
      <c r="SHV395" s="497"/>
      <c r="SHW395" s="497"/>
      <c r="SHX395" s="497"/>
      <c r="SHY395" s="497"/>
      <c r="SHZ395" s="497"/>
      <c r="SIA395" s="497"/>
      <c r="SIB395" s="497"/>
      <c r="SIC395" s="497"/>
      <c r="SID395" s="497"/>
      <c r="SIE395" s="497"/>
      <c r="SIF395" s="497"/>
      <c r="SIG395" s="497"/>
      <c r="SIH395" s="497"/>
      <c r="SII395" s="497"/>
      <c r="SIJ395" s="497"/>
      <c r="SIK395" s="497"/>
      <c r="SIL395" s="497"/>
      <c r="SIM395" s="497"/>
      <c r="SIN395" s="497"/>
      <c r="SIO395" s="497"/>
      <c r="SIP395" s="497"/>
      <c r="SIQ395" s="497"/>
      <c r="SIR395" s="497"/>
      <c r="SIS395" s="497"/>
      <c r="SIT395" s="497"/>
      <c r="SIU395" s="497"/>
      <c r="SIV395" s="497"/>
      <c r="SIW395" s="497"/>
      <c r="SIX395" s="497"/>
      <c r="SIY395" s="497"/>
      <c r="SIZ395" s="497"/>
      <c r="SJA395" s="497"/>
      <c r="SJB395" s="497"/>
      <c r="SJC395" s="497"/>
      <c r="SJD395" s="497"/>
      <c r="SJE395" s="497"/>
      <c r="SJF395" s="497"/>
      <c r="SJG395" s="497"/>
      <c r="SJH395" s="497"/>
      <c r="SJI395" s="497"/>
      <c r="SJJ395" s="497"/>
      <c r="SJK395" s="497"/>
      <c r="SJL395" s="497"/>
      <c r="SJM395" s="497"/>
      <c r="SJN395" s="497"/>
      <c r="SJO395" s="497"/>
      <c r="SJP395" s="497"/>
      <c r="SJQ395" s="497"/>
      <c r="SJR395" s="497"/>
      <c r="SJS395" s="497"/>
      <c r="SJT395" s="497"/>
      <c r="SJU395" s="497"/>
      <c r="SJV395" s="497"/>
      <c r="SJW395" s="497"/>
      <c r="SJX395" s="497"/>
      <c r="SJY395" s="497"/>
      <c r="SJZ395" s="497"/>
      <c r="SKA395" s="497"/>
      <c r="SKB395" s="497"/>
      <c r="SKC395" s="497"/>
      <c r="SKD395" s="497"/>
      <c r="SKE395" s="497"/>
      <c r="SKF395" s="497"/>
      <c r="SKG395" s="497"/>
      <c r="SKH395" s="497"/>
      <c r="SKI395" s="497"/>
      <c r="SKJ395" s="497"/>
      <c r="SKK395" s="497"/>
      <c r="SKL395" s="497"/>
      <c r="SKM395" s="497"/>
      <c r="SKN395" s="497"/>
      <c r="SKO395" s="497"/>
      <c r="SKP395" s="497"/>
      <c r="SKQ395" s="497"/>
      <c r="SKR395" s="497"/>
      <c r="SKS395" s="497"/>
      <c r="SKT395" s="497"/>
      <c r="SKU395" s="497"/>
      <c r="SKV395" s="497"/>
      <c r="SKW395" s="497"/>
      <c r="SKX395" s="497"/>
      <c r="SKY395" s="497"/>
      <c r="SKZ395" s="497"/>
      <c r="SLA395" s="497"/>
      <c r="SLB395" s="497"/>
      <c r="SLC395" s="497"/>
      <c r="SLD395" s="497"/>
      <c r="SLE395" s="497"/>
      <c r="SLF395" s="497"/>
      <c r="SLG395" s="497"/>
      <c r="SLH395" s="497"/>
      <c r="SLI395" s="497"/>
      <c r="SLJ395" s="497"/>
      <c r="SLK395" s="497"/>
      <c r="SLL395" s="497"/>
      <c r="SLM395" s="497"/>
      <c r="SLN395" s="497"/>
      <c r="SLO395" s="497"/>
      <c r="SLP395" s="497"/>
      <c r="SLQ395" s="497"/>
      <c r="SLR395" s="497"/>
      <c r="SLS395" s="497"/>
      <c r="SLT395" s="497"/>
      <c r="SLU395" s="497"/>
      <c r="SLV395" s="497"/>
      <c r="SLW395" s="497"/>
      <c r="SLX395" s="497"/>
      <c r="SLY395" s="497"/>
      <c r="SLZ395" s="497"/>
      <c r="SMA395" s="497"/>
      <c r="SMB395" s="497"/>
      <c r="SMC395" s="497"/>
      <c r="SMD395" s="497"/>
      <c r="SME395" s="497"/>
      <c r="SMF395" s="497"/>
      <c r="SMG395" s="497"/>
      <c r="SMH395" s="497"/>
      <c r="SMI395" s="497"/>
      <c r="SMJ395" s="497"/>
      <c r="SMK395" s="497"/>
      <c r="SML395" s="497"/>
      <c r="SMM395" s="497"/>
      <c r="SMN395" s="497"/>
      <c r="SMO395" s="497"/>
      <c r="SMP395" s="497"/>
      <c r="SMQ395" s="497"/>
      <c r="SMR395" s="497"/>
      <c r="SMS395" s="497"/>
      <c r="SMT395" s="497"/>
      <c r="SMU395" s="497"/>
      <c r="SMV395" s="497"/>
      <c r="SMW395" s="497"/>
      <c r="SMX395" s="497"/>
      <c r="SMY395" s="497"/>
      <c r="SMZ395" s="497"/>
      <c r="SNA395" s="497"/>
      <c r="SNB395" s="497"/>
      <c r="SNC395" s="497"/>
      <c r="SND395" s="497"/>
      <c r="SNE395" s="497"/>
      <c r="SNF395" s="497"/>
      <c r="SNG395" s="497"/>
      <c r="SNH395" s="497"/>
      <c r="SNI395" s="497"/>
      <c r="SNJ395" s="497"/>
      <c r="SNK395" s="497"/>
      <c r="SNL395" s="497"/>
      <c r="SNM395" s="497"/>
      <c r="SNN395" s="497"/>
      <c r="SNO395" s="497"/>
      <c r="SNP395" s="497"/>
      <c r="SNQ395" s="497"/>
      <c r="SNR395" s="497"/>
      <c r="SNS395" s="497"/>
      <c r="SNT395" s="497"/>
      <c r="SNU395" s="497"/>
      <c r="SNV395" s="497"/>
      <c r="SNW395" s="497"/>
      <c r="SNX395" s="497"/>
      <c r="SNY395" s="497"/>
      <c r="SNZ395" s="497"/>
      <c r="SOA395" s="497"/>
      <c r="SOB395" s="497"/>
      <c r="SOC395" s="497"/>
      <c r="SOD395" s="497"/>
      <c r="SOE395" s="497"/>
      <c r="SOF395" s="497"/>
      <c r="SOG395" s="497"/>
      <c r="SOH395" s="497"/>
      <c r="SOI395" s="497"/>
      <c r="SOJ395" s="497"/>
      <c r="SOK395" s="497"/>
      <c r="SOL395" s="497"/>
      <c r="SOM395" s="497"/>
      <c r="SON395" s="497"/>
      <c r="SOO395" s="497"/>
      <c r="SOP395" s="497"/>
      <c r="SOQ395" s="497"/>
      <c r="SOR395" s="497"/>
      <c r="SOS395" s="497"/>
      <c r="SOT395" s="497"/>
      <c r="SOU395" s="497"/>
      <c r="SOV395" s="497"/>
      <c r="SOW395" s="497"/>
      <c r="SOX395" s="497"/>
      <c r="SOY395" s="497"/>
      <c r="SOZ395" s="497"/>
      <c r="SPA395" s="497"/>
      <c r="SPB395" s="497"/>
      <c r="SPC395" s="497"/>
      <c r="SPD395" s="497"/>
      <c r="SPE395" s="497"/>
      <c r="SPF395" s="497"/>
      <c r="SPG395" s="497"/>
      <c r="SPH395" s="497"/>
      <c r="SPI395" s="497"/>
      <c r="SPJ395" s="497"/>
      <c r="SPK395" s="497"/>
      <c r="SPL395" s="497"/>
      <c r="SPM395" s="497"/>
      <c r="SPN395" s="497"/>
      <c r="SPO395" s="497"/>
      <c r="SPP395" s="497"/>
      <c r="SPQ395" s="497"/>
      <c r="SPR395" s="497"/>
      <c r="SPS395" s="497"/>
      <c r="SPT395" s="497"/>
      <c r="SPU395" s="497"/>
      <c r="SPV395" s="497"/>
      <c r="SPW395" s="497"/>
      <c r="SPX395" s="497"/>
      <c r="SPY395" s="497"/>
      <c r="SPZ395" s="497"/>
      <c r="SQA395" s="497"/>
      <c r="SQB395" s="497"/>
      <c r="SQC395" s="497"/>
      <c r="SQD395" s="497"/>
      <c r="SQE395" s="497"/>
      <c r="SQF395" s="497"/>
      <c r="SQG395" s="497"/>
      <c r="SQH395" s="497"/>
      <c r="SQI395" s="497"/>
      <c r="SQJ395" s="497"/>
      <c r="SQK395" s="497"/>
      <c r="SQL395" s="497"/>
      <c r="SQM395" s="497"/>
      <c r="SQN395" s="497"/>
      <c r="SQO395" s="497"/>
      <c r="SQP395" s="497"/>
      <c r="SQQ395" s="497"/>
      <c r="SQR395" s="497"/>
      <c r="SQS395" s="497"/>
      <c r="SQT395" s="497"/>
      <c r="SQU395" s="497"/>
      <c r="SQV395" s="497"/>
      <c r="SQW395" s="497"/>
      <c r="SQX395" s="497"/>
      <c r="SQY395" s="497"/>
      <c r="SQZ395" s="497"/>
      <c r="SRA395" s="497"/>
      <c r="SRB395" s="497"/>
      <c r="SRC395" s="497"/>
      <c r="SRD395" s="497"/>
      <c r="SRE395" s="497"/>
      <c r="SRF395" s="497"/>
      <c r="SRG395" s="497"/>
      <c r="SRH395" s="497"/>
      <c r="SRI395" s="497"/>
      <c r="SRJ395" s="497"/>
      <c r="SRK395" s="497"/>
      <c r="SRL395" s="497"/>
      <c r="SRM395" s="497"/>
      <c r="SRN395" s="497"/>
      <c r="SRO395" s="497"/>
      <c r="SRP395" s="497"/>
      <c r="SRQ395" s="497"/>
      <c r="SRR395" s="497"/>
      <c r="SRS395" s="497"/>
      <c r="SRT395" s="497"/>
      <c r="SRU395" s="497"/>
      <c r="SRV395" s="497"/>
      <c r="SRW395" s="497"/>
      <c r="SRX395" s="497"/>
      <c r="SRY395" s="497"/>
      <c r="SRZ395" s="497"/>
      <c r="SSA395" s="497"/>
      <c r="SSB395" s="497"/>
      <c r="SSC395" s="497"/>
      <c r="SSD395" s="497"/>
      <c r="SSE395" s="497"/>
      <c r="SSF395" s="497"/>
      <c r="SSG395" s="497"/>
      <c r="SSH395" s="497"/>
      <c r="SSI395" s="497"/>
      <c r="SSJ395" s="497"/>
      <c r="SSK395" s="497"/>
      <c r="SSL395" s="497"/>
      <c r="SSM395" s="497"/>
      <c r="SSN395" s="497"/>
      <c r="SSO395" s="497"/>
      <c r="SSP395" s="497"/>
      <c r="SSQ395" s="497"/>
      <c r="SSR395" s="497"/>
      <c r="SSS395" s="497"/>
      <c r="SST395" s="497"/>
      <c r="SSU395" s="497"/>
      <c r="SSV395" s="497"/>
      <c r="SSW395" s="497"/>
      <c r="SSX395" s="497"/>
      <c r="SSY395" s="497"/>
      <c r="SSZ395" s="497"/>
      <c r="STA395" s="497"/>
      <c r="STB395" s="497"/>
      <c r="STC395" s="497"/>
      <c r="STD395" s="497"/>
      <c r="STE395" s="497"/>
      <c r="STF395" s="497"/>
      <c r="STG395" s="497"/>
      <c r="STH395" s="497"/>
      <c r="STI395" s="497"/>
      <c r="STJ395" s="497"/>
      <c r="STK395" s="497"/>
      <c r="STL395" s="497"/>
      <c r="STM395" s="497"/>
      <c r="STN395" s="497"/>
      <c r="STO395" s="497"/>
      <c r="STP395" s="497"/>
      <c r="STQ395" s="497"/>
      <c r="STR395" s="497"/>
      <c r="STS395" s="497"/>
      <c r="STT395" s="497"/>
      <c r="STU395" s="497"/>
      <c r="STV395" s="497"/>
      <c r="STW395" s="497"/>
      <c r="STX395" s="497"/>
      <c r="STY395" s="497"/>
      <c r="STZ395" s="497"/>
      <c r="SUA395" s="497"/>
      <c r="SUB395" s="497"/>
      <c r="SUC395" s="497"/>
      <c r="SUD395" s="497"/>
      <c r="SUE395" s="497"/>
      <c r="SUF395" s="497"/>
      <c r="SUG395" s="497"/>
      <c r="SUH395" s="497"/>
      <c r="SUI395" s="497"/>
      <c r="SUJ395" s="497"/>
      <c r="SUK395" s="497"/>
      <c r="SUL395" s="497"/>
      <c r="SUM395" s="497"/>
      <c r="SUN395" s="497"/>
      <c r="SUO395" s="497"/>
      <c r="SUP395" s="497"/>
      <c r="SUQ395" s="497"/>
      <c r="SUR395" s="497"/>
      <c r="SUS395" s="497"/>
      <c r="SUT395" s="497"/>
      <c r="SUU395" s="497"/>
      <c r="SUV395" s="497"/>
      <c r="SUW395" s="497"/>
      <c r="SUX395" s="497"/>
      <c r="SUY395" s="497"/>
      <c r="SUZ395" s="497"/>
      <c r="SVA395" s="497"/>
      <c r="SVB395" s="497"/>
      <c r="SVC395" s="497"/>
      <c r="SVD395" s="497"/>
      <c r="SVE395" s="497"/>
      <c r="SVF395" s="497"/>
      <c r="SVG395" s="497"/>
      <c r="SVH395" s="497"/>
      <c r="SVI395" s="497"/>
      <c r="SVJ395" s="497"/>
      <c r="SVK395" s="497"/>
      <c r="SVL395" s="497"/>
      <c r="SVM395" s="497"/>
      <c r="SVN395" s="497"/>
      <c r="SVO395" s="497"/>
      <c r="SVP395" s="497"/>
      <c r="SVQ395" s="497"/>
      <c r="SVR395" s="497"/>
      <c r="SVS395" s="497"/>
      <c r="SVT395" s="497"/>
      <c r="SVU395" s="497"/>
      <c r="SVV395" s="497"/>
      <c r="SVW395" s="497"/>
      <c r="SVX395" s="497"/>
      <c r="SVY395" s="497"/>
      <c r="SVZ395" s="497"/>
      <c r="SWA395" s="497"/>
      <c r="SWB395" s="497"/>
      <c r="SWC395" s="497"/>
      <c r="SWD395" s="497"/>
      <c r="SWE395" s="497"/>
      <c r="SWF395" s="497"/>
      <c r="SWG395" s="497"/>
      <c r="SWH395" s="497"/>
      <c r="SWI395" s="497"/>
      <c r="SWJ395" s="497"/>
      <c r="SWK395" s="497"/>
      <c r="SWL395" s="497"/>
      <c r="SWM395" s="497"/>
      <c r="SWN395" s="497"/>
      <c r="SWO395" s="497"/>
      <c r="SWP395" s="497"/>
      <c r="SWQ395" s="497"/>
      <c r="SWR395" s="497"/>
      <c r="SWS395" s="497"/>
      <c r="SWT395" s="497"/>
      <c r="SWU395" s="497"/>
      <c r="SWV395" s="497"/>
      <c r="SWW395" s="497"/>
      <c r="SWX395" s="497"/>
      <c r="SWY395" s="497"/>
      <c r="SWZ395" s="497"/>
      <c r="SXA395" s="497"/>
      <c r="SXB395" s="497"/>
      <c r="SXC395" s="497"/>
      <c r="SXD395" s="497"/>
      <c r="SXE395" s="497"/>
      <c r="SXF395" s="497"/>
      <c r="SXG395" s="497"/>
      <c r="SXH395" s="497"/>
      <c r="SXI395" s="497"/>
      <c r="SXJ395" s="497"/>
      <c r="SXK395" s="497"/>
      <c r="SXL395" s="497"/>
      <c r="SXM395" s="497"/>
      <c r="SXN395" s="497"/>
      <c r="SXO395" s="497"/>
      <c r="SXP395" s="497"/>
      <c r="SXQ395" s="497"/>
      <c r="SXR395" s="497"/>
      <c r="SXS395" s="497"/>
      <c r="SXT395" s="497"/>
      <c r="SXU395" s="497"/>
      <c r="SXV395" s="497"/>
      <c r="SXW395" s="497"/>
      <c r="SXX395" s="497"/>
      <c r="SXY395" s="497"/>
      <c r="SXZ395" s="497"/>
      <c r="SYA395" s="497"/>
      <c r="SYB395" s="497"/>
      <c r="SYC395" s="497"/>
      <c r="SYD395" s="497"/>
      <c r="SYE395" s="497"/>
      <c r="SYF395" s="497"/>
      <c r="SYG395" s="497"/>
      <c r="SYH395" s="497"/>
      <c r="SYI395" s="497"/>
      <c r="SYJ395" s="497"/>
      <c r="SYK395" s="497"/>
      <c r="SYL395" s="497"/>
      <c r="SYM395" s="497"/>
      <c r="SYN395" s="497"/>
      <c r="SYO395" s="497"/>
      <c r="SYP395" s="497"/>
      <c r="SYQ395" s="497"/>
      <c r="SYR395" s="497"/>
      <c r="SYS395" s="497"/>
      <c r="SYT395" s="497"/>
      <c r="SYU395" s="497"/>
      <c r="SYV395" s="497"/>
      <c r="SYW395" s="497"/>
      <c r="SYX395" s="497"/>
      <c r="SYY395" s="497"/>
      <c r="SYZ395" s="497"/>
      <c r="SZA395" s="497"/>
      <c r="SZB395" s="497"/>
      <c r="SZC395" s="497"/>
      <c r="SZD395" s="497"/>
      <c r="SZE395" s="497"/>
      <c r="SZF395" s="497"/>
      <c r="SZG395" s="497"/>
      <c r="SZH395" s="497"/>
      <c r="SZI395" s="497"/>
      <c r="SZJ395" s="497"/>
      <c r="SZK395" s="497"/>
      <c r="SZL395" s="497"/>
      <c r="SZM395" s="497"/>
      <c r="SZN395" s="497"/>
      <c r="SZO395" s="497"/>
      <c r="SZP395" s="497"/>
      <c r="SZQ395" s="497"/>
      <c r="SZR395" s="497"/>
      <c r="SZS395" s="497"/>
      <c r="SZT395" s="497"/>
      <c r="SZU395" s="497"/>
      <c r="SZV395" s="497"/>
      <c r="SZW395" s="497"/>
      <c r="SZX395" s="497"/>
      <c r="SZY395" s="497"/>
      <c r="SZZ395" s="497"/>
      <c r="TAA395" s="497"/>
      <c r="TAB395" s="497"/>
      <c r="TAC395" s="497"/>
      <c r="TAD395" s="497"/>
      <c r="TAE395" s="497"/>
      <c r="TAF395" s="497"/>
      <c r="TAG395" s="497"/>
      <c r="TAH395" s="497"/>
      <c r="TAI395" s="497"/>
      <c r="TAJ395" s="497"/>
      <c r="TAK395" s="497"/>
      <c r="TAL395" s="497"/>
      <c r="TAM395" s="497"/>
      <c r="TAN395" s="497"/>
      <c r="TAO395" s="497"/>
      <c r="TAP395" s="497"/>
      <c r="TAQ395" s="497"/>
      <c r="TAR395" s="497"/>
      <c r="TAS395" s="497"/>
      <c r="TAT395" s="497"/>
      <c r="TAU395" s="497"/>
      <c r="TAV395" s="497"/>
      <c r="TAW395" s="497"/>
      <c r="TAX395" s="497"/>
      <c r="TAY395" s="497"/>
      <c r="TAZ395" s="497"/>
      <c r="TBA395" s="497"/>
      <c r="TBB395" s="497"/>
      <c r="TBC395" s="497"/>
      <c r="TBD395" s="497"/>
      <c r="TBE395" s="497"/>
      <c r="TBF395" s="497"/>
      <c r="TBG395" s="497"/>
      <c r="TBH395" s="497"/>
      <c r="TBI395" s="497"/>
      <c r="TBJ395" s="497"/>
      <c r="TBK395" s="497"/>
      <c r="TBL395" s="497"/>
      <c r="TBM395" s="497"/>
      <c r="TBN395" s="497"/>
      <c r="TBO395" s="497"/>
      <c r="TBP395" s="497"/>
      <c r="TBQ395" s="497"/>
      <c r="TBR395" s="497"/>
      <c r="TBS395" s="497"/>
      <c r="TBT395" s="497"/>
      <c r="TBU395" s="497"/>
      <c r="TBV395" s="497"/>
      <c r="TBW395" s="497"/>
      <c r="TBX395" s="497"/>
      <c r="TBY395" s="497"/>
      <c r="TBZ395" s="497"/>
      <c r="TCA395" s="497"/>
      <c r="TCB395" s="497"/>
      <c r="TCC395" s="497"/>
      <c r="TCD395" s="497"/>
      <c r="TCE395" s="497"/>
      <c r="TCF395" s="497"/>
      <c r="TCG395" s="497"/>
      <c r="TCH395" s="497"/>
      <c r="TCI395" s="497"/>
      <c r="TCJ395" s="497"/>
      <c r="TCK395" s="497"/>
      <c r="TCL395" s="497"/>
      <c r="TCM395" s="497"/>
      <c r="TCN395" s="497"/>
      <c r="TCO395" s="497"/>
      <c r="TCP395" s="497"/>
      <c r="TCQ395" s="497"/>
      <c r="TCR395" s="497"/>
      <c r="TCS395" s="497"/>
      <c r="TCT395" s="497"/>
      <c r="TCU395" s="497"/>
      <c r="TCV395" s="497"/>
      <c r="TCW395" s="497"/>
      <c r="TCX395" s="497"/>
      <c r="TCY395" s="497"/>
      <c r="TCZ395" s="497"/>
      <c r="TDA395" s="497"/>
      <c r="TDB395" s="497"/>
      <c r="TDC395" s="497"/>
      <c r="TDD395" s="497"/>
      <c r="TDE395" s="497"/>
      <c r="TDF395" s="497"/>
      <c r="TDG395" s="497"/>
      <c r="TDH395" s="497"/>
      <c r="TDI395" s="497"/>
      <c r="TDJ395" s="497"/>
      <c r="TDK395" s="497"/>
      <c r="TDL395" s="497"/>
      <c r="TDM395" s="497"/>
      <c r="TDN395" s="497"/>
      <c r="TDO395" s="497"/>
      <c r="TDP395" s="497"/>
      <c r="TDQ395" s="497"/>
      <c r="TDR395" s="497"/>
      <c r="TDS395" s="497"/>
      <c r="TDT395" s="497"/>
      <c r="TDU395" s="497"/>
      <c r="TDV395" s="497"/>
      <c r="TDW395" s="497"/>
      <c r="TDX395" s="497"/>
      <c r="TDY395" s="497"/>
      <c r="TDZ395" s="497"/>
      <c r="TEA395" s="497"/>
      <c r="TEB395" s="497"/>
      <c r="TEC395" s="497"/>
      <c r="TED395" s="497"/>
      <c r="TEE395" s="497"/>
      <c r="TEF395" s="497"/>
      <c r="TEG395" s="497"/>
      <c r="TEH395" s="497"/>
      <c r="TEI395" s="497"/>
      <c r="TEJ395" s="497"/>
      <c r="TEK395" s="497"/>
      <c r="TEL395" s="497"/>
      <c r="TEM395" s="497"/>
      <c r="TEN395" s="497"/>
      <c r="TEO395" s="497"/>
      <c r="TEP395" s="497"/>
      <c r="TEQ395" s="497"/>
      <c r="TER395" s="497"/>
      <c r="TES395" s="497"/>
      <c r="TET395" s="497"/>
      <c r="TEU395" s="497"/>
      <c r="TEV395" s="497"/>
      <c r="TEW395" s="497"/>
      <c r="TEX395" s="497"/>
      <c r="TEY395" s="497"/>
      <c r="TEZ395" s="497"/>
      <c r="TFA395" s="497"/>
      <c r="TFB395" s="497"/>
      <c r="TFC395" s="497"/>
      <c r="TFD395" s="497"/>
      <c r="TFE395" s="497"/>
      <c r="TFF395" s="497"/>
      <c r="TFG395" s="497"/>
      <c r="TFH395" s="497"/>
      <c r="TFI395" s="497"/>
      <c r="TFJ395" s="497"/>
      <c r="TFK395" s="497"/>
      <c r="TFL395" s="497"/>
      <c r="TFM395" s="497"/>
      <c r="TFN395" s="497"/>
      <c r="TFO395" s="497"/>
      <c r="TFP395" s="497"/>
      <c r="TFQ395" s="497"/>
      <c r="TFR395" s="497"/>
      <c r="TFS395" s="497"/>
      <c r="TFT395" s="497"/>
      <c r="TFU395" s="497"/>
      <c r="TFV395" s="497"/>
      <c r="TFW395" s="497"/>
      <c r="TFX395" s="497"/>
      <c r="TFY395" s="497"/>
      <c r="TFZ395" s="497"/>
      <c r="TGA395" s="497"/>
      <c r="TGB395" s="497"/>
      <c r="TGC395" s="497"/>
      <c r="TGD395" s="497"/>
      <c r="TGE395" s="497"/>
      <c r="TGF395" s="497"/>
      <c r="TGG395" s="497"/>
      <c r="TGH395" s="497"/>
      <c r="TGI395" s="497"/>
      <c r="TGJ395" s="497"/>
      <c r="TGK395" s="497"/>
      <c r="TGL395" s="497"/>
      <c r="TGM395" s="497"/>
      <c r="TGN395" s="497"/>
      <c r="TGO395" s="497"/>
      <c r="TGP395" s="497"/>
      <c r="TGQ395" s="497"/>
      <c r="TGR395" s="497"/>
      <c r="TGS395" s="497"/>
      <c r="TGT395" s="497"/>
      <c r="TGU395" s="497"/>
      <c r="TGV395" s="497"/>
      <c r="TGW395" s="497"/>
      <c r="TGX395" s="497"/>
      <c r="TGY395" s="497"/>
      <c r="TGZ395" s="497"/>
      <c r="THA395" s="497"/>
      <c r="THB395" s="497"/>
      <c r="THC395" s="497"/>
      <c r="THD395" s="497"/>
      <c r="THE395" s="497"/>
      <c r="THF395" s="497"/>
      <c r="THG395" s="497"/>
      <c r="THH395" s="497"/>
      <c r="THI395" s="497"/>
      <c r="THJ395" s="497"/>
      <c r="THK395" s="497"/>
      <c r="THL395" s="497"/>
      <c r="THM395" s="497"/>
      <c r="THN395" s="497"/>
      <c r="THO395" s="497"/>
      <c r="THP395" s="497"/>
      <c r="THQ395" s="497"/>
      <c r="THR395" s="497"/>
      <c r="THS395" s="497"/>
      <c r="THT395" s="497"/>
      <c r="THU395" s="497"/>
      <c r="THV395" s="497"/>
      <c r="THW395" s="497"/>
      <c r="THX395" s="497"/>
      <c r="THY395" s="497"/>
      <c r="THZ395" s="497"/>
      <c r="TIA395" s="497"/>
      <c r="TIB395" s="497"/>
      <c r="TIC395" s="497"/>
      <c r="TID395" s="497"/>
      <c r="TIE395" s="497"/>
      <c r="TIF395" s="497"/>
      <c r="TIG395" s="497"/>
      <c r="TIH395" s="497"/>
      <c r="TII395" s="497"/>
      <c r="TIJ395" s="497"/>
      <c r="TIK395" s="497"/>
      <c r="TIL395" s="497"/>
      <c r="TIM395" s="497"/>
      <c r="TIN395" s="497"/>
      <c r="TIO395" s="497"/>
      <c r="TIP395" s="497"/>
      <c r="TIQ395" s="497"/>
      <c r="TIR395" s="497"/>
      <c r="TIS395" s="497"/>
      <c r="TIT395" s="497"/>
      <c r="TIU395" s="497"/>
      <c r="TIV395" s="497"/>
      <c r="TIW395" s="497"/>
      <c r="TIX395" s="497"/>
      <c r="TIY395" s="497"/>
      <c r="TIZ395" s="497"/>
      <c r="TJA395" s="497"/>
      <c r="TJB395" s="497"/>
      <c r="TJC395" s="497"/>
      <c r="TJD395" s="497"/>
      <c r="TJE395" s="497"/>
      <c r="TJF395" s="497"/>
      <c r="TJG395" s="497"/>
      <c r="TJH395" s="497"/>
      <c r="TJI395" s="497"/>
      <c r="TJJ395" s="497"/>
      <c r="TJK395" s="497"/>
      <c r="TJL395" s="497"/>
      <c r="TJM395" s="497"/>
      <c r="TJN395" s="497"/>
      <c r="TJO395" s="497"/>
      <c r="TJP395" s="497"/>
      <c r="TJQ395" s="497"/>
      <c r="TJR395" s="497"/>
      <c r="TJS395" s="497"/>
      <c r="TJT395" s="497"/>
      <c r="TJU395" s="497"/>
      <c r="TJV395" s="497"/>
      <c r="TJW395" s="497"/>
      <c r="TJX395" s="497"/>
      <c r="TJY395" s="497"/>
      <c r="TJZ395" s="497"/>
      <c r="TKA395" s="497"/>
      <c r="TKB395" s="497"/>
      <c r="TKC395" s="497"/>
      <c r="TKD395" s="497"/>
      <c r="TKE395" s="497"/>
      <c r="TKF395" s="497"/>
      <c r="TKG395" s="497"/>
      <c r="TKH395" s="497"/>
      <c r="TKI395" s="497"/>
      <c r="TKJ395" s="497"/>
      <c r="TKK395" s="497"/>
      <c r="TKL395" s="497"/>
      <c r="TKM395" s="497"/>
      <c r="TKN395" s="497"/>
      <c r="TKO395" s="497"/>
      <c r="TKP395" s="497"/>
      <c r="TKQ395" s="497"/>
      <c r="TKR395" s="497"/>
      <c r="TKS395" s="497"/>
      <c r="TKT395" s="497"/>
      <c r="TKU395" s="497"/>
      <c r="TKV395" s="497"/>
      <c r="TKW395" s="497"/>
      <c r="TKX395" s="497"/>
      <c r="TKY395" s="497"/>
      <c r="TKZ395" s="497"/>
      <c r="TLA395" s="497"/>
      <c r="TLB395" s="497"/>
      <c r="TLC395" s="497"/>
      <c r="TLD395" s="497"/>
      <c r="TLE395" s="497"/>
      <c r="TLF395" s="497"/>
      <c r="TLG395" s="497"/>
      <c r="TLH395" s="497"/>
      <c r="TLI395" s="497"/>
      <c r="TLJ395" s="497"/>
      <c r="TLK395" s="497"/>
      <c r="TLL395" s="497"/>
      <c r="TLM395" s="497"/>
      <c r="TLN395" s="497"/>
      <c r="TLO395" s="497"/>
      <c r="TLP395" s="497"/>
      <c r="TLQ395" s="497"/>
      <c r="TLR395" s="497"/>
      <c r="TLS395" s="497"/>
      <c r="TLT395" s="497"/>
      <c r="TLU395" s="497"/>
      <c r="TLV395" s="497"/>
      <c r="TLW395" s="497"/>
      <c r="TLX395" s="497"/>
      <c r="TLY395" s="497"/>
      <c r="TLZ395" s="497"/>
      <c r="TMA395" s="497"/>
      <c r="TMB395" s="497"/>
      <c r="TMC395" s="497"/>
      <c r="TMD395" s="497"/>
      <c r="TME395" s="497"/>
      <c r="TMF395" s="497"/>
      <c r="TMG395" s="497"/>
      <c r="TMH395" s="497"/>
      <c r="TMI395" s="497"/>
      <c r="TMJ395" s="497"/>
      <c r="TMK395" s="497"/>
      <c r="TML395" s="497"/>
      <c r="TMM395" s="497"/>
      <c r="TMN395" s="497"/>
      <c r="TMO395" s="497"/>
      <c r="TMP395" s="497"/>
      <c r="TMQ395" s="497"/>
      <c r="TMR395" s="497"/>
      <c r="TMS395" s="497"/>
      <c r="TMT395" s="497"/>
      <c r="TMU395" s="497"/>
      <c r="TMV395" s="497"/>
      <c r="TMW395" s="497"/>
      <c r="TMX395" s="497"/>
      <c r="TMY395" s="497"/>
      <c r="TMZ395" s="497"/>
      <c r="TNA395" s="497"/>
      <c r="TNB395" s="497"/>
      <c r="TNC395" s="497"/>
      <c r="TND395" s="497"/>
      <c r="TNE395" s="497"/>
      <c r="TNF395" s="497"/>
      <c r="TNG395" s="497"/>
      <c r="TNH395" s="497"/>
      <c r="TNI395" s="497"/>
      <c r="TNJ395" s="497"/>
      <c r="TNK395" s="497"/>
      <c r="TNL395" s="497"/>
      <c r="TNM395" s="497"/>
      <c r="TNN395" s="497"/>
      <c r="TNO395" s="497"/>
      <c r="TNP395" s="497"/>
      <c r="TNQ395" s="497"/>
      <c r="TNR395" s="497"/>
      <c r="TNS395" s="497"/>
      <c r="TNT395" s="497"/>
      <c r="TNU395" s="497"/>
      <c r="TNV395" s="497"/>
      <c r="TNW395" s="497"/>
      <c r="TNX395" s="497"/>
      <c r="TNY395" s="497"/>
      <c r="TNZ395" s="497"/>
      <c r="TOA395" s="497"/>
      <c r="TOB395" s="497"/>
      <c r="TOC395" s="497"/>
      <c r="TOD395" s="497"/>
      <c r="TOE395" s="497"/>
      <c r="TOF395" s="497"/>
      <c r="TOG395" s="497"/>
      <c r="TOH395" s="497"/>
      <c r="TOI395" s="497"/>
      <c r="TOJ395" s="497"/>
      <c r="TOK395" s="497"/>
      <c r="TOL395" s="497"/>
      <c r="TOM395" s="497"/>
      <c r="TON395" s="497"/>
      <c r="TOO395" s="497"/>
      <c r="TOP395" s="497"/>
      <c r="TOQ395" s="497"/>
      <c r="TOR395" s="497"/>
      <c r="TOS395" s="497"/>
      <c r="TOT395" s="497"/>
      <c r="TOU395" s="497"/>
      <c r="TOV395" s="497"/>
      <c r="TOW395" s="497"/>
      <c r="TOX395" s="497"/>
      <c r="TOY395" s="497"/>
      <c r="TOZ395" s="497"/>
      <c r="TPA395" s="497"/>
      <c r="TPB395" s="497"/>
      <c r="TPC395" s="497"/>
      <c r="TPD395" s="497"/>
      <c r="TPE395" s="497"/>
      <c r="TPF395" s="497"/>
      <c r="TPG395" s="497"/>
      <c r="TPH395" s="497"/>
      <c r="TPI395" s="497"/>
      <c r="TPJ395" s="497"/>
      <c r="TPK395" s="497"/>
      <c r="TPL395" s="497"/>
      <c r="TPM395" s="497"/>
      <c r="TPN395" s="497"/>
      <c r="TPO395" s="497"/>
      <c r="TPP395" s="497"/>
      <c r="TPQ395" s="497"/>
      <c r="TPR395" s="497"/>
      <c r="TPS395" s="497"/>
      <c r="TPT395" s="497"/>
      <c r="TPU395" s="497"/>
      <c r="TPV395" s="497"/>
      <c r="TPW395" s="497"/>
      <c r="TPX395" s="497"/>
      <c r="TPY395" s="497"/>
      <c r="TPZ395" s="497"/>
      <c r="TQA395" s="497"/>
      <c r="TQB395" s="497"/>
      <c r="TQC395" s="497"/>
      <c r="TQD395" s="497"/>
      <c r="TQE395" s="497"/>
      <c r="TQF395" s="497"/>
      <c r="TQG395" s="497"/>
      <c r="TQH395" s="497"/>
      <c r="TQI395" s="497"/>
      <c r="TQJ395" s="497"/>
      <c r="TQK395" s="497"/>
      <c r="TQL395" s="497"/>
      <c r="TQM395" s="497"/>
      <c r="TQN395" s="497"/>
      <c r="TQO395" s="497"/>
      <c r="TQP395" s="497"/>
      <c r="TQQ395" s="497"/>
      <c r="TQR395" s="497"/>
      <c r="TQS395" s="497"/>
      <c r="TQT395" s="497"/>
      <c r="TQU395" s="497"/>
      <c r="TQV395" s="497"/>
      <c r="TQW395" s="497"/>
      <c r="TQX395" s="497"/>
      <c r="TQY395" s="497"/>
      <c r="TQZ395" s="497"/>
      <c r="TRA395" s="497"/>
      <c r="TRB395" s="497"/>
      <c r="TRC395" s="497"/>
      <c r="TRD395" s="497"/>
      <c r="TRE395" s="497"/>
      <c r="TRF395" s="497"/>
      <c r="TRG395" s="497"/>
      <c r="TRH395" s="497"/>
      <c r="TRI395" s="497"/>
      <c r="TRJ395" s="497"/>
      <c r="TRK395" s="497"/>
      <c r="TRL395" s="497"/>
      <c r="TRM395" s="497"/>
      <c r="TRN395" s="497"/>
      <c r="TRO395" s="497"/>
      <c r="TRP395" s="497"/>
      <c r="TRQ395" s="497"/>
      <c r="TRR395" s="497"/>
      <c r="TRS395" s="497"/>
      <c r="TRT395" s="497"/>
      <c r="TRU395" s="497"/>
      <c r="TRV395" s="497"/>
      <c r="TRW395" s="497"/>
      <c r="TRX395" s="497"/>
      <c r="TRY395" s="497"/>
      <c r="TRZ395" s="497"/>
      <c r="TSA395" s="497"/>
      <c r="TSB395" s="497"/>
      <c r="TSC395" s="497"/>
      <c r="TSD395" s="497"/>
      <c r="TSE395" s="497"/>
      <c r="TSF395" s="497"/>
      <c r="TSG395" s="497"/>
      <c r="TSH395" s="497"/>
      <c r="TSI395" s="497"/>
      <c r="TSJ395" s="497"/>
      <c r="TSK395" s="497"/>
      <c r="TSL395" s="497"/>
      <c r="TSM395" s="497"/>
      <c r="TSN395" s="497"/>
      <c r="TSO395" s="497"/>
      <c r="TSP395" s="497"/>
      <c r="TSQ395" s="497"/>
      <c r="TSR395" s="497"/>
      <c r="TSS395" s="497"/>
      <c r="TST395" s="497"/>
      <c r="TSU395" s="497"/>
      <c r="TSV395" s="497"/>
      <c r="TSW395" s="497"/>
      <c r="TSX395" s="497"/>
      <c r="TSY395" s="497"/>
      <c r="TSZ395" s="497"/>
      <c r="TTA395" s="497"/>
      <c r="TTB395" s="497"/>
      <c r="TTC395" s="497"/>
      <c r="TTD395" s="497"/>
      <c r="TTE395" s="497"/>
      <c r="TTF395" s="497"/>
      <c r="TTG395" s="497"/>
      <c r="TTH395" s="497"/>
      <c r="TTI395" s="497"/>
      <c r="TTJ395" s="497"/>
      <c r="TTK395" s="497"/>
      <c r="TTL395" s="497"/>
      <c r="TTM395" s="497"/>
      <c r="TTN395" s="497"/>
      <c r="TTO395" s="497"/>
      <c r="TTP395" s="497"/>
      <c r="TTQ395" s="497"/>
      <c r="TTR395" s="497"/>
      <c r="TTS395" s="497"/>
      <c r="TTT395" s="497"/>
      <c r="TTU395" s="497"/>
      <c r="TTV395" s="497"/>
      <c r="TTW395" s="497"/>
      <c r="TTX395" s="497"/>
      <c r="TTY395" s="497"/>
      <c r="TTZ395" s="497"/>
      <c r="TUA395" s="497"/>
      <c r="TUB395" s="497"/>
      <c r="TUC395" s="497"/>
      <c r="TUD395" s="497"/>
      <c r="TUE395" s="497"/>
      <c r="TUF395" s="497"/>
      <c r="TUG395" s="497"/>
      <c r="TUH395" s="497"/>
      <c r="TUI395" s="497"/>
      <c r="TUJ395" s="497"/>
      <c r="TUK395" s="497"/>
      <c r="TUL395" s="497"/>
      <c r="TUM395" s="497"/>
      <c r="TUN395" s="497"/>
      <c r="TUO395" s="497"/>
      <c r="TUP395" s="497"/>
      <c r="TUQ395" s="497"/>
      <c r="TUR395" s="497"/>
      <c r="TUS395" s="497"/>
      <c r="TUT395" s="497"/>
      <c r="TUU395" s="497"/>
      <c r="TUV395" s="497"/>
      <c r="TUW395" s="497"/>
      <c r="TUX395" s="497"/>
      <c r="TUY395" s="497"/>
      <c r="TUZ395" s="497"/>
      <c r="TVA395" s="497"/>
      <c r="TVB395" s="497"/>
      <c r="TVC395" s="497"/>
      <c r="TVD395" s="497"/>
      <c r="TVE395" s="497"/>
      <c r="TVF395" s="497"/>
      <c r="TVG395" s="497"/>
      <c r="TVH395" s="497"/>
      <c r="TVI395" s="497"/>
      <c r="TVJ395" s="497"/>
      <c r="TVK395" s="497"/>
      <c r="TVL395" s="497"/>
      <c r="TVM395" s="497"/>
      <c r="TVN395" s="497"/>
      <c r="TVO395" s="497"/>
      <c r="TVP395" s="497"/>
      <c r="TVQ395" s="497"/>
      <c r="TVR395" s="497"/>
      <c r="TVS395" s="497"/>
      <c r="TVT395" s="497"/>
      <c r="TVU395" s="497"/>
      <c r="TVV395" s="497"/>
      <c r="TVW395" s="497"/>
      <c r="TVX395" s="497"/>
      <c r="TVY395" s="497"/>
      <c r="TVZ395" s="497"/>
      <c r="TWA395" s="497"/>
      <c r="TWB395" s="497"/>
      <c r="TWC395" s="497"/>
      <c r="TWD395" s="497"/>
      <c r="TWE395" s="497"/>
      <c r="TWF395" s="497"/>
      <c r="TWG395" s="497"/>
      <c r="TWH395" s="497"/>
      <c r="TWI395" s="497"/>
      <c r="TWJ395" s="497"/>
      <c r="TWK395" s="497"/>
      <c r="TWL395" s="497"/>
      <c r="TWM395" s="497"/>
      <c r="TWN395" s="497"/>
      <c r="TWO395" s="497"/>
      <c r="TWP395" s="497"/>
      <c r="TWQ395" s="497"/>
      <c r="TWR395" s="497"/>
      <c r="TWS395" s="497"/>
      <c r="TWT395" s="497"/>
      <c r="TWU395" s="497"/>
      <c r="TWV395" s="497"/>
      <c r="TWW395" s="497"/>
      <c r="TWX395" s="497"/>
      <c r="TWY395" s="497"/>
      <c r="TWZ395" s="497"/>
      <c r="TXA395" s="497"/>
      <c r="TXB395" s="497"/>
      <c r="TXC395" s="497"/>
      <c r="TXD395" s="497"/>
      <c r="TXE395" s="497"/>
      <c r="TXF395" s="497"/>
      <c r="TXG395" s="497"/>
      <c r="TXH395" s="497"/>
      <c r="TXI395" s="497"/>
      <c r="TXJ395" s="497"/>
      <c r="TXK395" s="497"/>
      <c r="TXL395" s="497"/>
      <c r="TXM395" s="497"/>
      <c r="TXN395" s="497"/>
      <c r="TXO395" s="497"/>
      <c r="TXP395" s="497"/>
      <c r="TXQ395" s="497"/>
      <c r="TXR395" s="497"/>
      <c r="TXS395" s="497"/>
      <c r="TXT395" s="497"/>
      <c r="TXU395" s="497"/>
      <c r="TXV395" s="497"/>
      <c r="TXW395" s="497"/>
      <c r="TXX395" s="497"/>
      <c r="TXY395" s="497"/>
      <c r="TXZ395" s="497"/>
      <c r="TYA395" s="497"/>
      <c r="TYB395" s="497"/>
      <c r="TYC395" s="497"/>
      <c r="TYD395" s="497"/>
      <c r="TYE395" s="497"/>
      <c r="TYF395" s="497"/>
      <c r="TYG395" s="497"/>
      <c r="TYH395" s="497"/>
      <c r="TYI395" s="497"/>
      <c r="TYJ395" s="497"/>
      <c r="TYK395" s="497"/>
      <c r="TYL395" s="497"/>
      <c r="TYM395" s="497"/>
      <c r="TYN395" s="497"/>
      <c r="TYO395" s="497"/>
      <c r="TYP395" s="497"/>
      <c r="TYQ395" s="497"/>
      <c r="TYR395" s="497"/>
      <c r="TYS395" s="497"/>
      <c r="TYT395" s="497"/>
      <c r="TYU395" s="497"/>
      <c r="TYV395" s="497"/>
      <c r="TYW395" s="497"/>
      <c r="TYX395" s="497"/>
      <c r="TYY395" s="497"/>
      <c r="TYZ395" s="497"/>
      <c r="TZA395" s="497"/>
      <c r="TZB395" s="497"/>
      <c r="TZC395" s="497"/>
      <c r="TZD395" s="497"/>
      <c r="TZE395" s="497"/>
      <c r="TZF395" s="497"/>
      <c r="TZG395" s="497"/>
      <c r="TZH395" s="497"/>
      <c r="TZI395" s="497"/>
      <c r="TZJ395" s="497"/>
      <c r="TZK395" s="497"/>
      <c r="TZL395" s="497"/>
      <c r="TZM395" s="497"/>
      <c r="TZN395" s="497"/>
      <c r="TZO395" s="497"/>
      <c r="TZP395" s="497"/>
      <c r="TZQ395" s="497"/>
      <c r="TZR395" s="497"/>
      <c r="TZS395" s="497"/>
      <c r="TZT395" s="497"/>
      <c r="TZU395" s="497"/>
      <c r="TZV395" s="497"/>
      <c r="TZW395" s="497"/>
      <c r="TZX395" s="497"/>
      <c r="TZY395" s="497"/>
      <c r="TZZ395" s="497"/>
      <c r="UAA395" s="497"/>
      <c r="UAB395" s="497"/>
      <c r="UAC395" s="497"/>
      <c r="UAD395" s="497"/>
      <c r="UAE395" s="497"/>
      <c r="UAF395" s="497"/>
      <c r="UAG395" s="497"/>
      <c r="UAH395" s="497"/>
      <c r="UAI395" s="497"/>
      <c r="UAJ395" s="497"/>
      <c r="UAK395" s="497"/>
      <c r="UAL395" s="497"/>
      <c r="UAM395" s="497"/>
      <c r="UAN395" s="497"/>
      <c r="UAO395" s="497"/>
      <c r="UAP395" s="497"/>
      <c r="UAQ395" s="497"/>
      <c r="UAR395" s="497"/>
      <c r="UAS395" s="497"/>
      <c r="UAT395" s="497"/>
      <c r="UAU395" s="497"/>
      <c r="UAV395" s="497"/>
      <c r="UAW395" s="497"/>
      <c r="UAX395" s="497"/>
      <c r="UAY395" s="497"/>
      <c r="UAZ395" s="497"/>
      <c r="UBA395" s="497"/>
      <c r="UBB395" s="497"/>
      <c r="UBC395" s="497"/>
      <c r="UBD395" s="497"/>
      <c r="UBE395" s="497"/>
      <c r="UBF395" s="497"/>
      <c r="UBG395" s="497"/>
      <c r="UBH395" s="497"/>
      <c r="UBI395" s="497"/>
      <c r="UBJ395" s="497"/>
      <c r="UBK395" s="497"/>
      <c r="UBL395" s="497"/>
      <c r="UBM395" s="497"/>
      <c r="UBN395" s="497"/>
      <c r="UBO395" s="497"/>
      <c r="UBP395" s="497"/>
      <c r="UBQ395" s="497"/>
      <c r="UBR395" s="497"/>
      <c r="UBS395" s="497"/>
      <c r="UBT395" s="497"/>
      <c r="UBU395" s="497"/>
      <c r="UBV395" s="497"/>
      <c r="UBW395" s="497"/>
      <c r="UBX395" s="497"/>
      <c r="UBY395" s="497"/>
      <c r="UBZ395" s="497"/>
      <c r="UCA395" s="497"/>
      <c r="UCB395" s="497"/>
      <c r="UCC395" s="497"/>
      <c r="UCD395" s="497"/>
      <c r="UCE395" s="497"/>
      <c r="UCF395" s="497"/>
      <c r="UCG395" s="497"/>
      <c r="UCH395" s="497"/>
      <c r="UCI395" s="497"/>
      <c r="UCJ395" s="497"/>
      <c r="UCK395" s="497"/>
      <c r="UCL395" s="497"/>
      <c r="UCM395" s="497"/>
      <c r="UCN395" s="497"/>
      <c r="UCO395" s="497"/>
      <c r="UCP395" s="497"/>
      <c r="UCQ395" s="497"/>
      <c r="UCR395" s="497"/>
      <c r="UCS395" s="497"/>
      <c r="UCT395" s="497"/>
      <c r="UCU395" s="497"/>
      <c r="UCV395" s="497"/>
      <c r="UCW395" s="497"/>
      <c r="UCX395" s="497"/>
      <c r="UCY395" s="497"/>
      <c r="UCZ395" s="497"/>
      <c r="UDA395" s="497"/>
      <c r="UDB395" s="497"/>
      <c r="UDC395" s="497"/>
      <c r="UDD395" s="497"/>
      <c r="UDE395" s="497"/>
      <c r="UDF395" s="497"/>
      <c r="UDG395" s="497"/>
      <c r="UDH395" s="497"/>
      <c r="UDI395" s="497"/>
      <c r="UDJ395" s="497"/>
      <c r="UDK395" s="497"/>
      <c r="UDL395" s="497"/>
      <c r="UDM395" s="497"/>
      <c r="UDN395" s="497"/>
      <c r="UDO395" s="497"/>
      <c r="UDP395" s="497"/>
      <c r="UDQ395" s="497"/>
      <c r="UDR395" s="497"/>
      <c r="UDS395" s="497"/>
      <c r="UDT395" s="497"/>
      <c r="UDU395" s="497"/>
      <c r="UDV395" s="497"/>
      <c r="UDW395" s="497"/>
      <c r="UDX395" s="497"/>
      <c r="UDY395" s="497"/>
      <c r="UDZ395" s="497"/>
      <c r="UEA395" s="497"/>
      <c r="UEB395" s="497"/>
      <c r="UEC395" s="497"/>
      <c r="UED395" s="497"/>
      <c r="UEE395" s="497"/>
      <c r="UEF395" s="497"/>
      <c r="UEG395" s="497"/>
      <c r="UEH395" s="497"/>
      <c r="UEI395" s="497"/>
      <c r="UEJ395" s="497"/>
      <c r="UEK395" s="497"/>
      <c r="UEL395" s="497"/>
      <c r="UEM395" s="497"/>
      <c r="UEN395" s="497"/>
      <c r="UEO395" s="497"/>
      <c r="UEP395" s="497"/>
      <c r="UEQ395" s="497"/>
      <c r="UER395" s="497"/>
      <c r="UES395" s="497"/>
      <c r="UET395" s="497"/>
      <c r="UEU395" s="497"/>
      <c r="UEV395" s="497"/>
      <c r="UEW395" s="497"/>
      <c r="UEX395" s="497"/>
      <c r="UEY395" s="497"/>
      <c r="UEZ395" s="497"/>
      <c r="UFA395" s="497"/>
      <c r="UFB395" s="497"/>
      <c r="UFC395" s="497"/>
      <c r="UFD395" s="497"/>
      <c r="UFE395" s="497"/>
      <c r="UFF395" s="497"/>
      <c r="UFG395" s="497"/>
      <c r="UFH395" s="497"/>
      <c r="UFI395" s="497"/>
      <c r="UFJ395" s="497"/>
      <c r="UFK395" s="497"/>
      <c r="UFL395" s="497"/>
      <c r="UFM395" s="497"/>
      <c r="UFN395" s="497"/>
      <c r="UFO395" s="497"/>
      <c r="UFP395" s="497"/>
      <c r="UFQ395" s="497"/>
      <c r="UFR395" s="497"/>
      <c r="UFS395" s="497"/>
      <c r="UFT395" s="497"/>
      <c r="UFU395" s="497"/>
      <c r="UFV395" s="497"/>
      <c r="UFW395" s="497"/>
      <c r="UFX395" s="497"/>
      <c r="UFY395" s="497"/>
      <c r="UFZ395" s="497"/>
      <c r="UGA395" s="497"/>
      <c r="UGB395" s="497"/>
      <c r="UGC395" s="497"/>
      <c r="UGD395" s="497"/>
      <c r="UGE395" s="497"/>
      <c r="UGF395" s="497"/>
      <c r="UGG395" s="497"/>
      <c r="UGH395" s="497"/>
      <c r="UGI395" s="497"/>
      <c r="UGJ395" s="497"/>
      <c r="UGK395" s="497"/>
      <c r="UGL395" s="497"/>
      <c r="UGM395" s="497"/>
      <c r="UGN395" s="497"/>
      <c r="UGO395" s="497"/>
      <c r="UGP395" s="497"/>
      <c r="UGQ395" s="497"/>
      <c r="UGR395" s="497"/>
      <c r="UGS395" s="497"/>
      <c r="UGT395" s="497"/>
      <c r="UGU395" s="497"/>
      <c r="UGV395" s="497"/>
      <c r="UGW395" s="497"/>
      <c r="UGX395" s="497"/>
      <c r="UGY395" s="497"/>
      <c r="UGZ395" s="497"/>
      <c r="UHA395" s="497"/>
      <c r="UHB395" s="497"/>
      <c r="UHC395" s="497"/>
      <c r="UHD395" s="497"/>
      <c r="UHE395" s="497"/>
      <c r="UHF395" s="497"/>
      <c r="UHG395" s="497"/>
      <c r="UHH395" s="497"/>
      <c r="UHI395" s="497"/>
      <c r="UHJ395" s="497"/>
      <c r="UHK395" s="497"/>
      <c r="UHL395" s="497"/>
      <c r="UHM395" s="497"/>
      <c r="UHN395" s="497"/>
      <c r="UHO395" s="497"/>
      <c r="UHP395" s="497"/>
      <c r="UHQ395" s="497"/>
      <c r="UHR395" s="497"/>
      <c r="UHS395" s="497"/>
      <c r="UHT395" s="497"/>
      <c r="UHU395" s="497"/>
      <c r="UHV395" s="497"/>
      <c r="UHW395" s="497"/>
      <c r="UHX395" s="497"/>
      <c r="UHY395" s="497"/>
      <c r="UHZ395" s="497"/>
      <c r="UIA395" s="497"/>
      <c r="UIB395" s="497"/>
      <c r="UIC395" s="497"/>
      <c r="UID395" s="497"/>
      <c r="UIE395" s="497"/>
      <c r="UIF395" s="497"/>
      <c r="UIG395" s="497"/>
      <c r="UIH395" s="497"/>
      <c r="UII395" s="497"/>
      <c r="UIJ395" s="497"/>
      <c r="UIK395" s="497"/>
      <c r="UIL395" s="497"/>
      <c r="UIM395" s="497"/>
      <c r="UIN395" s="497"/>
      <c r="UIO395" s="497"/>
      <c r="UIP395" s="497"/>
      <c r="UIQ395" s="497"/>
      <c r="UIR395" s="497"/>
      <c r="UIS395" s="497"/>
      <c r="UIT395" s="497"/>
      <c r="UIU395" s="497"/>
      <c r="UIV395" s="497"/>
      <c r="UIW395" s="497"/>
      <c r="UIX395" s="497"/>
      <c r="UIY395" s="497"/>
      <c r="UIZ395" s="497"/>
      <c r="UJA395" s="497"/>
      <c r="UJB395" s="497"/>
      <c r="UJC395" s="497"/>
      <c r="UJD395" s="497"/>
      <c r="UJE395" s="497"/>
      <c r="UJF395" s="497"/>
      <c r="UJG395" s="497"/>
      <c r="UJH395" s="497"/>
      <c r="UJI395" s="497"/>
      <c r="UJJ395" s="497"/>
      <c r="UJK395" s="497"/>
      <c r="UJL395" s="497"/>
      <c r="UJM395" s="497"/>
      <c r="UJN395" s="497"/>
      <c r="UJO395" s="497"/>
      <c r="UJP395" s="497"/>
      <c r="UJQ395" s="497"/>
      <c r="UJR395" s="497"/>
      <c r="UJS395" s="497"/>
      <c r="UJT395" s="497"/>
      <c r="UJU395" s="497"/>
      <c r="UJV395" s="497"/>
      <c r="UJW395" s="497"/>
      <c r="UJX395" s="497"/>
      <c r="UJY395" s="497"/>
      <c r="UJZ395" s="497"/>
      <c r="UKA395" s="497"/>
      <c r="UKB395" s="497"/>
      <c r="UKC395" s="497"/>
      <c r="UKD395" s="497"/>
      <c r="UKE395" s="497"/>
      <c r="UKF395" s="497"/>
      <c r="UKG395" s="497"/>
      <c r="UKH395" s="497"/>
      <c r="UKI395" s="497"/>
      <c r="UKJ395" s="497"/>
      <c r="UKK395" s="497"/>
      <c r="UKL395" s="497"/>
      <c r="UKM395" s="497"/>
      <c r="UKN395" s="497"/>
      <c r="UKO395" s="497"/>
      <c r="UKP395" s="497"/>
      <c r="UKQ395" s="497"/>
      <c r="UKR395" s="497"/>
      <c r="UKS395" s="497"/>
      <c r="UKT395" s="497"/>
      <c r="UKU395" s="497"/>
      <c r="UKV395" s="497"/>
      <c r="UKW395" s="497"/>
      <c r="UKX395" s="497"/>
      <c r="UKY395" s="497"/>
      <c r="UKZ395" s="497"/>
      <c r="ULA395" s="497"/>
      <c r="ULB395" s="497"/>
      <c r="ULC395" s="497"/>
      <c r="ULD395" s="497"/>
      <c r="ULE395" s="497"/>
      <c r="ULF395" s="497"/>
      <c r="ULG395" s="497"/>
      <c r="ULH395" s="497"/>
      <c r="ULI395" s="497"/>
      <c r="ULJ395" s="497"/>
      <c r="ULK395" s="497"/>
      <c r="ULL395" s="497"/>
      <c r="ULM395" s="497"/>
      <c r="ULN395" s="497"/>
      <c r="ULO395" s="497"/>
      <c r="ULP395" s="497"/>
      <c r="ULQ395" s="497"/>
      <c r="ULR395" s="497"/>
      <c r="ULS395" s="497"/>
      <c r="ULT395" s="497"/>
      <c r="ULU395" s="497"/>
      <c r="ULV395" s="497"/>
      <c r="ULW395" s="497"/>
      <c r="ULX395" s="497"/>
      <c r="ULY395" s="497"/>
      <c r="ULZ395" s="497"/>
      <c r="UMA395" s="497"/>
      <c r="UMB395" s="497"/>
      <c r="UMC395" s="497"/>
      <c r="UMD395" s="497"/>
      <c r="UME395" s="497"/>
      <c r="UMF395" s="497"/>
      <c r="UMG395" s="497"/>
      <c r="UMH395" s="497"/>
      <c r="UMI395" s="497"/>
      <c r="UMJ395" s="497"/>
      <c r="UMK395" s="497"/>
      <c r="UML395" s="497"/>
      <c r="UMM395" s="497"/>
      <c r="UMN395" s="497"/>
      <c r="UMO395" s="497"/>
      <c r="UMP395" s="497"/>
      <c r="UMQ395" s="497"/>
      <c r="UMR395" s="497"/>
      <c r="UMS395" s="497"/>
      <c r="UMT395" s="497"/>
      <c r="UMU395" s="497"/>
      <c r="UMV395" s="497"/>
      <c r="UMW395" s="497"/>
      <c r="UMX395" s="497"/>
      <c r="UMY395" s="497"/>
      <c r="UMZ395" s="497"/>
      <c r="UNA395" s="497"/>
      <c r="UNB395" s="497"/>
      <c r="UNC395" s="497"/>
      <c r="UND395" s="497"/>
      <c r="UNE395" s="497"/>
      <c r="UNF395" s="497"/>
      <c r="UNG395" s="497"/>
      <c r="UNH395" s="497"/>
      <c r="UNI395" s="497"/>
      <c r="UNJ395" s="497"/>
      <c r="UNK395" s="497"/>
      <c r="UNL395" s="497"/>
      <c r="UNM395" s="497"/>
      <c r="UNN395" s="497"/>
      <c r="UNO395" s="497"/>
      <c r="UNP395" s="497"/>
      <c r="UNQ395" s="497"/>
      <c r="UNR395" s="497"/>
      <c r="UNS395" s="497"/>
      <c r="UNT395" s="497"/>
      <c r="UNU395" s="497"/>
      <c r="UNV395" s="497"/>
      <c r="UNW395" s="497"/>
      <c r="UNX395" s="497"/>
      <c r="UNY395" s="497"/>
      <c r="UNZ395" s="497"/>
      <c r="UOA395" s="497"/>
      <c r="UOB395" s="497"/>
      <c r="UOC395" s="497"/>
      <c r="UOD395" s="497"/>
      <c r="UOE395" s="497"/>
      <c r="UOF395" s="497"/>
      <c r="UOG395" s="497"/>
      <c r="UOH395" s="497"/>
      <c r="UOI395" s="497"/>
      <c r="UOJ395" s="497"/>
      <c r="UOK395" s="497"/>
      <c r="UOL395" s="497"/>
      <c r="UOM395" s="497"/>
      <c r="UON395" s="497"/>
      <c r="UOO395" s="497"/>
      <c r="UOP395" s="497"/>
      <c r="UOQ395" s="497"/>
      <c r="UOR395" s="497"/>
      <c r="UOS395" s="497"/>
      <c r="UOT395" s="497"/>
      <c r="UOU395" s="497"/>
      <c r="UOV395" s="497"/>
      <c r="UOW395" s="497"/>
      <c r="UOX395" s="497"/>
      <c r="UOY395" s="497"/>
      <c r="UOZ395" s="497"/>
      <c r="UPA395" s="497"/>
      <c r="UPB395" s="497"/>
      <c r="UPC395" s="497"/>
      <c r="UPD395" s="497"/>
      <c r="UPE395" s="497"/>
      <c r="UPF395" s="497"/>
      <c r="UPG395" s="497"/>
      <c r="UPH395" s="497"/>
      <c r="UPI395" s="497"/>
      <c r="UPJ395" s="497"/>
      <c r="UPK395" s="497"/>
      <c r="UPL395" s="497"/>
      <c r="UPM395" s="497"/>
      <c r="UPN395" s="497"/>
      <c r="UPO395" s="497"/>
      <c r="UPP395" s="497"/>
      <c r="UPQ395" s="497"/>
      <c r="UPR395" s="497"/>
      <c r="UPS395" s="497"/>
      <c r="UPT395" s="497"/>
      <c r="UPU395" s="497"/>
      <c r="UPV395" s="497"/>
      <c r="UPW395" s="497"/>
      <c r="UPX395" s="497"/>
      <c r="UPY395" s="497"/>
      <c r="UPZ395" s="497"/>
      <c r="UQA395" s="497"/>
      <c r="UQB395" s="497"/>
      <c r="UQC395" s="497"/>
      <c r="UQD395" s="497"/>
      <c r="UQE395" s="497"/>
      <c r="UQF395" s="497"/>
      <c r="UQG395" s="497"/>
      <c r="UQH395" s="497"/>
      <c r="UQI395" s="497"/>
      <c r="UQJ395" s="497"/>
      <c r="UQK395" s="497"/>
      <c r="UQL395" s="497"/>
      <c r="UQM395" s="497"/>
      <c r="UQN395" s="497"/>
      <c r="UQO395" s="497"/>
      <c r="UQP395" s="497"/>
      <c r="UQQ395" s="497"/>
      <c r="UQR395" s="497"/>
      <c r="UQS395" s="497"/>
      <c r="UQT395" s="497"/>
      <c r="UQU395" s="497"/>
      <c r="UQV395" s="497"/>
      <c r="UQW395" s="497"/>
      <c r="UQX395" s="497"/>
      <c r="UQY395" s="497"/>
      <c r="UQZ395" s="497"/>
      <c r="URA395" s="497"/>
      <c r="URB395" s="497"/>
      <c r="URC395" s="497"/>
      <c r="URD395" s="497"/>
      <c r="URE395" s="497"/>
      <c r="URF395" s="497"/>
      <c r="URG395" s="497"/>
      <c r="URH395" s="497"/>
      <c r="URI395" s="497"/>
      <c r="URJ395" s="497"/>
      <c r="URK395" s="497"/>
      <c r="URL395" s="497"/>
      <c r="URM395" s="497"/>
      <c r="URN395" s="497"/>
      <c r="URO395" s="497"/>
      <c r="URP395" s="497"/>
      <c r="URQ395" s="497"/>
      <c r="URR395" s="497"/>
      <c r="URS395" s="497"/>
      <c r="URT395" s="497"/>
      <c r="URU395" s="497"/>
      <c r="URV395" s="497"/>
      <c r="URW395" s="497"/>
      <c r="URX395" s="497"/>
      <c r="URY395" s="497"/>
      <c r="URZ395" s="497"/>
      <c r="USA395" s="497"/>
      <c r="USB395" s="497"/>
      <c r="USC395" s="497"/>
      <c r="USD395" s="497"/>
      <c r="USE395" s="497"/>
      <c r="USF395" s="497"/>
      <c r="USG395" s="497"/>
      <c r="USH395" s="497"/>
      <c r="USI395" s="497"/>
      <c r="USJ395" s="497"/>
      <c r="USK395" s="497"/>
      <c r="USL395" s="497"/>
      <c r="USM395" s="497"/>
      <c r="USN395" s="497"/>
      <c r="USO395" s="497"/>
      <c r="USP395" s="497"/>
      <c r="USQ395" s="497"/>
      <c r="USR395" s="497"/>
      <c r="USS395" s="497"/>
      <c r="UST395" s="497"/>
      <c r="USU395" s="497"/>
      <c r="USV395" s="497"/>
      <c r="USW395" s="497"/>
      <c r="USX395" s="497"/>
      <c r="USY395" s="497"/>
      <c r="USZ395" s="497"/>
      <c r="UTA395" s="497"/>
      <c r="UTB395" s="497"/>
      <c r="UTC395" s="497"/>
      <c r="UTD395" s="497"/>
      <c r="UTE395" s="497"/>
      <c r="UTF395" s="497"/>
      <c r="UTG395" s="497"/>
      <c r="UTH395" s="497"/>
      <c r="UTI395" s="497"/>
      <c r="UTJ395" s="497"/>
      <c r="UTK395" s="497"/>
      <c r="UTL395" s="497"/>
      <c r="UTM395" s="497"/>
      <c r="UTN395" s="497"/>
      <c r="UTO395" s="497"/>
      <c r="UTP395" s="497"/>
      <c r="UTQ395" s="497"/>
      <c r="UTR395" s="497"/>
      <c r="UTS395" s="497"/>
      <c r="UTT395" s="497"/>
      <c r="UTU395" s="497"/>
      <c r="UTV395" s="497"/>
      <c r="UTW395" s="497"/>
      <c r="UTX395" s="497"/>
      <c r="UTY395" s="497"/>
      <c r="UTZ395" s="497"/>
      <c r="UUA395" s="497"/>
      <c r="UUB395" s="497"/>
      <c r="UUC395" s="497"/>
      <c r="UUD395" s="497"/>
      <c r="UUE395" s="497"/>
      <c r="UUF395" s="497"/>
      <c r="UUG395" s="497"/>
      <c r="UUH395" s="497"/>
      <c r="UUI395" s="497"/>
      <c r="UUJ395" s="497"/>
      <c r="UUK395" s="497"/>
      <c r="UUL395" s="497"/>
      <c r="UUM395" s="497"/>
      <c r="UUN395" s="497"/>
      <c r="UUO395" s="497"/>
      <c r="UUP395" s="497"/>
      <c r="UUQ395" s="497"/>
      <c r="UUR395" s="497"/>
      <c r="UUS395" s="497"/>
      <c r="UUT395" s="497"/>
      <c r="UUU395" s="497"/>
      <c r="UUV395" s="497"/>
      <c r="UUW395" s="497"/>
      <c r="UUX395" s="497"/>
      <c r="UUY395" s="497"/>
      <c r="UUZ395" s="497"/>
      <c r="UVA395" s="497"/>
      <c r="UVB395" s="497"/>
      <c r="UVC395" s="497"/>
      <c r="UVD395" s="497"/>
      <c r="UVE395" s="497"/>
      <c r="UVF395" s="497"/>
      <c r="UVG395" s="497"/>
      <c r="UVH395" s="497"/>
      <c r="UVI395" s="497"/>
      <c r="UVJ395" s="497"/>
      <c r="UVK395" s="497"/>
      <c r="UVL395" s="497"/>
      <c r="UVM395" s="497"/>
      <c r="UVN395" s="497"/>
      <c r="UVO395" s="497"/>
      <c r="UVP395" s="497"/>
      <c r="UVQ395" s="497"/>
      <c r="UVR395" s="497"/>
      <c r="UVS395" s="497"/>
      <c r="UVT395" s="497"/>
      <c r="UVU395" s="497"/>
      <c r="UVV395" s="497"/>
      <c r="UVW395" s="497"/>
      <c r="UVX395" s="497"/>
      <c r="UVY395" s="497"/>
      <c r="UVZ395" s="497"/>
      <c r="UWA395" s="497"/>
      <c r="UWB395" s="497"/>
      <c r="UWC395" s="497"/>
      <c r="UWD395" s="497"/>
      <c r="UWE395" s="497"/>
      <c r="UWF395" s="497"/>
      <c r="UWG395" s="497"/>
      <c r="UWH395" s="497"/>
      <c r="UWI395" s="497"/>
      <c r="UWJ395" s="497"/>
      <c r="UWK395" s="497"/>
      <c r="UWL395" s="497"/>
      <c r="UWM395" s="497"/>
      <c r="UWN395" s="497"/>
      <c r="UWO395" s="497"/>
      <c r="UWP395" s="497"/>
      <c r="UWQ395" s="497"/>
      <c r="UWR395" s="497"/>
      <c r="UWS395" s="497"/>
      <c r="UWT395" s="497"/>
      <c r="UWU395" s="497"/>
      <c r="UWV395" s="497"/>
      <c r="UWW395" s="497"/>
      <c r="UWX395" s="497"/>
      <c r="UWY395" s="497"/>
      <c r="UWZ395" s="497"/>
      <c r="UXA395" s="497"/>
      <c r="UXB395" s="497"/>
      <c r="UXC395" s="497"/>
      <c r="UXD395" s="497"/>
      <c r="UXE395" s="497"/>
      <c r="UXF395" s="497"/>
      <c r="UXG395" s="497"/>
      <c r="UXH395" s="497"/>
      <c r="UXI395" s="497"/>
      <c r="UXJ395" s="497"/>
      <c r="UXK395" s="497"/>
      <c r="UXL395" s="497"/>
      <c r="UXM395" s="497"/>
      <c r="UXN395" s="497"/>
      <c r="UXO395" s="497"/>
      <c r="UXP395" s="497"/>
      <c r="UXQ395" s="497"/>
      <c r="UXR395" s="497"/>
      <c r="UXS395" s="497"/>
      <c r="UXT395" s="497"/>
      <c r="UXU395" s="497"/>
      <c r="UXV395" s="497"/>
      <c r="UXW395" s="497"/>
      <c r="UXX395" s="497"/>
      <c r="UXY395" s="497"/>
      <c r="UXZ395" s="497"/>
      <c r="UYA395" s="497"/>
      <c r="UYB395" s="497"/>
      <c r="UYC395" s="497"/>
      <c r="UYD395" s="497"/>
      <c r="UYE395" s="497"/>
      <c r="UYF395" s="497"/>
      <c r="UYG395" s="497"/>
      <c r="UYH395" s="497"/>
      <c r="UYI395" s="497"/>
      <c r="UYJ395" s="497"/>
      <c r="UYK395" s="497"/>
      <c r="UYL395" s="497"/>
      <c r="UYM395" s="497"/>
      <c r="UYN395" s="497"/>
      <c r="UYO395" s="497"/>
      <c r="UYP395" s="497"/>
      <c r="UYQ395" s="497"/>
      <c r="UYR395" s="497"/>
      <c r="UYS395" s="497"/>
      <c r="UYT395" s="497"/>
      <c r="UYU395" s="497"/>
      <c r="UYV395" s="497"/>
      <c r="UYW395" s="497"/>
      <c r="UYX395" s="497"/>
      <c r="UYY395" s="497"/>
      <c r="UYZ395" s="497"/>
      <c r="UZA395" s="497"/>
      <c r="UZB395" s="497"/>
      <c r="UZC395" s="497"/>
      <c r="UZD395" s="497"/>
      <c r="UZE395" s="497"/>
      <c r="UZF395" s="497"/>
      <c r="UZG395" s="497"/>
      <c r="UZH395" s="497"/>
      <c r="UZI395" s="497"/>
      <c r="UZJ395" s="497"/>
      <c r="UZK395" s="497"/>
      <c r="UZL395" s="497"/>
      <c r="UZM395" s="497"/>
      <c r="UZN395" s="497"/>
      <c r="UZO395" s="497"/>
      <c r="UZP395" s="497"/>
      <c r="UZQ395" s="497"/>
      <c r="UZR395" s="497"/>
      <c r="UZS395" s="497"/>
      <c r="UZT395" s="497"/>
      <c r="UZU395" s="497"/>
      <c r="UZV395" s="497"/>
      <c r="UZW395" s="497"/>
      <c r="UZX395" s="497"/>
      <c r="UZY395" s="497"/>
      <c r="UZZ395" s="497"/>
      <c r="VAA395" s="497"/>
      <c r="VAB395" s="497"/>
      <c r="VAC395" s="497"/>
      <c r="VAD395" s="497"/>
      <c r="VAE395" s="497"/>
      <c r="VAF395" s="497"/>
      <c r="VAG395" s="497"/>
      <c r="VAH395" s="497"/>
      <c r="VAI395" s="497"/>
      <c r="VAJ395" s="497"/>
      <c r="VAK395" s="497"/>
      <c r="VAL395" s="497"/>
      <c r="VAM395" s="497"/>
      <c r="VAN395" s="497"/>
      <c r="VAO395" s="497"/>
      <c r="VAP395" s="497"/>
      <c r="VAQ395" s="497"/>
      <c r="VAR395" s="497"/>
      <c r="VAS395" s="497"/>
      <c r="VAT395" s="497"/>
      <c r="VAU395" s="497"/>
      <c r="VAV395" s="497"/>
      <c r="VAW395" s="497"/>
      <c r="VAX395" s="497"/>
      <c r="VAY395" s="497"/>
      <c r="VAZ395" s="497"/>
      <c r="VBA395" s="497"/>
      <c r="VBB395" s="497"/>
      <c r="VBC395" s="497"/>
      <c r="VBD395" s="497"/>
      <c r="VBE395" s="497"/>
      <c r="VBF395" s="497"/>
      <c r="VBG395" s="497"/>
      <c r="VBH395" s="497"/>
      <c r="VBI395" s="497"/>
      <c r="VBJ395" s="497"/>
      <c r="VBK395" s="497"/>
      <c r="VBL395" s="497"/>
      <c r="VBM395" s="497"/>
      <c r="VBN395" s="497"/>
      <c r="VBO395" s="497"/>
      <c r="VBP395" s="497"/>
      <c r="VBQ395" s="497"/>
      <c r="VBR395" s="497"/>
      <c r="VBS395" s="497"/>
      <c r="VBT395" s="497"/>
      <c r="VBU395" s="497"/>
      <c r="VBV395" s="497"/>
      <c r="VBW395" s="497"/>
      <c r="VBX395" s="497"/>
      <c r="VBY395" s="497"/>
      <c r="VBZ395" s="497"/>
      <c r="VCA395" s="497"/>
      <c r="VCB395" s="497"/>
      <c r="VCC395" s="497"/>
      <c r="VCD395" s="497"/>
      <c r="VCE395" s="497"/>
      <c r="VCF395" s="497"/>
      <c r="VCG395" s="497"/>
      <c r="VCH395" s="497"/>
      <c r="VCI395" s="497"/>
      <c r="VCJ395" s="497"/>
      <c r="VCK395" s="497"/>
      <c r="VCL395" s="497"/>
      <c r="VCM395" s="497"/>
      <c r="VCN395" s="497"/>
      <c r="VCO395" s="497"/>
      <c r="VCP395" s="497"/>
      <c r="VCQ395" s="497"/>
      <c r="VCR395" s="497"/>
      <c r="VCS395" s="497"/>
      <c r="VCT395" s="497"/>
      <c r="VCU395" s="497"/>
      <c r="VCV395" s="497"/>
      <c r="VCW395" s="497"/>
      <c r="VCX395" s="497"/>
      <c r="VCY395" s="497"/>
      <c r="VCZ395" s="497"/>
      <c r="VDA395" s="497"/>
      <c r="VDB395" s="497"/>
      <c r="VDC395" s="497"/>
      <c r="VDD395" s="497"/>
      <c r="VDE395" s="497"/>
      <c r="VDF395" s="497"/>
      <c r="VDG395" s="497"/>
      <c r="VDH395" s="497"/>
      <c r="VDI395" s="497"/>
      <c r="VDJ395" s="497"/>
      <c r="VDK395" s="497"/>
      <c r="VDL395" s="497"/>
      <c r="VDM395" s="497"/>
      <c r="VDN395" s="497"/>
      <c r="VDO395" s="497"/>
      <c r="VDP395" s="497"/>
      <c r="VDQ395" s="497"/>
      <c r="VDR395" s="497"/>
      <c r="VDS395" s="497"/>
      <c r="VDT395" s="497"/>
      <c r="VDU395" s="497"/>
      <c r="VDV395" s="497"/>
      <c r="VDW395" s="497"/>
      <c r="VDX395" s="497"/>
      <c r="VDY395" s="497"/>
      <c r="VDZ395" s="497"/>
      <c r="VEA395" s="497"/>
      <c r="VEB395" s="497"/>
      <c r="VEC395" s="497"/>
      <c r="VED395" s="497"/>
      <c r="VEE395" s="497"/>
      <c r="VEF395" s="497"/>
      <c r="VEG395" s="497"/>
      <c r="VEH395" s="497"/>
      <c r="VEI395" s="497"/>
      <c r="VEJ395" s="497"/>
      <c r="VEK395" s="497"/>
      <c r="VEL395" s="497"/>
      <c r="VEM395" s="497"/>
      <c r="VEN395" s="497"/>
      <c r="VEO395" s="497"/>
      <c r="VEP395" s="497"/>
      <c r="VEQ395" s="497"/>
      <c r="VER395" s="497"/>
      <c r="VES395" s="497"/>
      <c r="VET395" s="497"/>
      <c r="VEU395" s="497"/>
      <c r="VEV395" s="497"/>
      <c r="VEW395" s="497"/>
      <c r="VEX395" s="497"/>
      <c r="VEY395" s="497"/>
      <c r="VEZ395" s="497"/>
      <c r="VFA395" s="497"/>
      <c r="VFB395" s="497"/>
      <c r="VFC395" s="497"/>
      <c r="VFD395" s="497"/>
      <c r="VFE395" s="497"/>
      <c r="VFF395" s="497"/>
      <c r="VFG395" s="497"/>
      <c r="VFH395" s="497"/>
      <c r="VFI395" s="497"/>
      <c r="VFJ395" s="497"/>
      <c r="VFK395" s="497"/>
      <c r="VFL395" s="497"/>
      <c r="VFM395" s="497"/>
      <c r="VFN395" s="497"/>
      <c r="VFO395" s="497"/>
      <c r="VFP395" s="497"/>
      <c r="VFQ395" s="497"/>
      <c r="VFR395" s="497"/>
      <c r="VFS395" s="497"/>
      <c r="VFT395" s="497"/>
      <c r="VFU395" s="497"/>
      <c r="VFV395" s="497"/>
      <c r="VFW395" s="497"/>
      <c r="VFX395" s="497"/>
      <c r="VFY395" s="497"/>
      <c r="VFZ395" s="497"/>
      <c r="VGA395" s="497"/>
      <c r="VGB395" s="497"/>
      <c r="VGC395" s="497"/>
      <c r="VGD395" s="497"/>
      <c r="VGE395" s="497"/>
      <c r="VGF395" s="497"/>
      <c r="VGG395" s="497"/>
      <c r="VGH395" s="497"/>
      <c r="VGI395" s="497"/>
      <c r="VGJ395" s="497"/>
      <c r="VGK395" s="497"/>
      <c r="VGL395" s="497"/>
      <c r="VGM395" s="497"/>
      <c r="VGN395" s="497"/>
      <c r="VGO395" s="497"/>
      <c r="VGP395" s="497"/>
      <c r="VGQ395" s="497"/>
      <c r="VGR395" s="497"/>
      <c r="VGS395" s="497"/>
      <c r="VGT395" s="497"/>
      <c r="VGU395" s="497"/>
      <c r="VGV395" s="497"/>
      <c r="VGW395" s="497"/>
      <c r="VGX395" s="497"/>
      <c r="VGY395" s="497"/>
      <c r="VGZ395" s="497"/>
      <c r="VHA395" s="497"/>
      <c r="VHB395" s="497"/>
      <c r="VHC395" s="497"/>
      <c r="VHD395" s="497"/>
      <c r="VHE395" s="497"/>
      <c r="VHF395" s="497"/>
      <c r="VHG395" s="497"/>
      <c r="VHH395" s="497"/>
      <c r="VHI395" s="497"/>
      <c r="VHJ395" s="497"/>
      <c r="VHK395" s="497"/>
      <c r="VHL395" s="497"/>
      <c r="VHM395" s="497"/>
      <c r="VHN395" s="497"/>
      <c r="VHO395" s="497"/>
      <c r="VHP395" s="497"/>
      <c r="VHQ395" s="497"/>
      <c r="VHR395" s="497"/>
      <c r="VHS395" s="497"/>
      <c r="VHT395" s="497"/>
      <c r="VHU395" s="497"/>
      <c r="VHV395" s="497"/>
      <c r="VHW395" s="497"/>
      <c r="VHX395" s="497"/>
      <c r="VHY395" s="497"/>
      <c r="VHZ395" s="497"/>
      <c r="VIA395" s="497"/>
      <c r="VIB395" s="497"/>
      <c r="VIC395" s="497"/>
      <c r="VID395" s="497"/>
      <c r="VIE395" s="497"/>
      <c r="VIF395" s="497"/>
      <c r="VIG395" s="497"/>
      <c r="VIH395" s="497"/>
      <c r="VII395" s="497"/>
      <c r="VIJ395" s="497"/>
      <c r="VIK395" s="497"/>
      <c r="VIL395" s="497"/>
      <c r="VIM395" s="497"/>
      <c r="VIN395" s="497"/>
      <c r="VIO395" s="497"/>
      <c r="VIP395" s="497"/>
      <c r="VIQ395" s="497"/>
      <c r="VIR395" s="497"/>
      <c r="VIS395" s="497"/>
      <c r="VIT395" s="497"/>
      <c r="VIU395" s="497"/>
      <c r="VIV395" s="497"/>
      <c r="VIW395" s="497"/>
      <c r="VIX395" s="497"/>
      <c r="VIY395" s="497"/>
      <c r="VIZ395" s="497"/>
      <c r="VJA395" s="497"/>
      <c r="VJB395" s="497"/>
      <c r="VJC395" s="497"/>
      <c r="VJD395" s="497"/>
      <c r="VJE395" s="497"/>
      <c r="VJF395" s="497"/>
      <c r="VJG395" s="497"/>
      <c r="VJH395" s="497"/>
      <c r="VJI395" s="497"/>
      <c r="VJJ395" s="497"/>
      <c r="VJK395" s="497"/>
      <c r="VJL395" s="497"/>
      <c r="VJM395" s="497"/>
      <c r="VJN395" s="497"/>
      <c r="VJO395" s="497"/>
      <c r="VJP395" s="497"/>
      <c r="VJQ395" s="497"/>
      <c r="VJR395" s="497"/>
      <c r="VJS395" s="497"/>
      <c r="VJT395" s="497"/>
      <c r="VJU395" s="497"/>
      <c r="VJV395" s="497"/>
      <c r="VJW395" s="497"/>
      <c r="VJX395" s="497"/>
      <c r="VJY395" s="497"/>
      <c r="VJZ395" s="497"/>
      <c r="VKA395" s="497"/>
      <c r="VKB395" s="497"/>
      <c r="VKC395" s="497"/>
      <c r="VKD395" s="497"/>
      <c r="VKE395" s="497"/>
      <c r="VKF395" s="497"/>
      <c r="VKG395" s="497"/>
      <c r="VKH395" s="497"/>
      <c r="VKI395" s="497"/>
      <c r="VKJ395" s="497"/>
      <c r="VKK395" s="497"/>
      <c r="VKL395" s="497"/>
      <c r="VKM395" s="497"/>
      <c r="VKN395" s="497"/>
      <c r="VKO395" s="497"/>
      <c r="VKP395" s="497"/>
      <c r="VKQ395" s="497"/>
      <c r="VKR395" s="497"/>
      <c r="VKS395" s="497"/>
      <c r="VKT395" s="497"/>
      <c r="VKU395" s="497"/>
      <c r="VKV395" s="497"/>
      <c r="VKW395" s="497"/>
      <c r="VKX395" s="497"/>
      <c r="VKY395" s="497"/>
      <c r="VKZ395" s="497"/>
      <c r="VLA395" s="497"/>
      <c r="VLB395" s="497"/>
      <c r="VLC395" s="497"/>
      <c r="VLD395" s="497"/>
      <c r="VLE395" s="497"/>
      <c r="VLF395" s="497"/>
      <c r="VLG395" s="497"/>
      <c r="VLH395" s="497"/>
      <c r="VLI395" s="497"/>
      <c r="VLJ395" s="497"/>
      <c r="VLK395" s="497"/>
      <c r="VLL395" s="497"/>
      <c r="VLM395" s="497"/>
      <c r="VLN395" s="497"/>
      <c r="VLO395" s="497"/>
      <c r="VLP395" s="497"/>
      <c r="VLQ395" s="497"/>
      <c r="VLR395" s="497"/>
      <c r="VLS395" s="497"/>
      <c r="VLT395" s="497"/>
      <c r="VLU395" s="497"/>
      <c r="VLV395" s="497"/>
      <c r="VLW395" s="497"/>
      <c r="VLX395" s="497"/>
      <c r="VLY395" s="497"/>
      <c r="VLZ395" s="497"/>
      <c r="VMA395" s="497"/>
      <c r="VMB395" s="497"/>
      <c r="VMC395" s="497"/>
      <c r="VMD395" s="497"/>
      <c r="VME395" s="497"/>
      <c r="VMF395" s="497"/>
      <c r="VMG395" s="497"/>
      <c r="VMH395" s="497"/>
      <c r="VMI395" s="497"/>
      <c r="VMJ395" s="497"/>
      <c r="VMK395" s="497"/>
      <c r="VML395" s="497"/>
      <c r="VMM395" s="497"/>
      <c r="VMN395" s="497"/>
      <c r="VMO395" s="497"/>
      <c r="VMP395" s="497"/>
      <c r="VMQ395" s="497"/>
      <c r="VMR395" s="497"/>
      <c r="VMS395" s="497"/>
      <c r="VMT395" s="497"/>
      <c r="VMU395" s="497"/>
      <c r="VMV395" s="497"/>
      <c r="VMW395" s="497"/>
      <c r="VMX395" s="497"/>
      <c r="VMY395" s="497"/>
      <c r="VMZ395" s="497"/>
      <c r="VNA395" s="497"/>
      <c r="VNB395" s="497"/>
      <c r="VNC395" s="497"/>
      <c r="VND395" s="497"/>
      <c r="VNE395" s="497"/>
      <c r="VNF395" s="497"/>
      <c r="VNG395" s="497"/>
      <c r="VNH395" s="497"/>
      <c r="VNI395" s="497"/>
      <c r="VNJ395" s="497"/>
      <c r="VNK395" s="497"/>
      <c r="VNL395" s="497"/>
      <c r="VNM395" s="497"/>
      <c r="VNN395" s="497"/>
      <c r="VNO395" s="497"/>
      <c r="VNP395" s="497"/>
      <c r="VNQ395" s="497"/>
      <c r="VNR395" s="497"/>
      <c r="VNS395" s="497"/>
      <c r="VNT395" s="497"/>
      <c r="VNU395" s="497"/>
      <c r="VNV395" s="497"/>
      <c r="VNW395" s="497"/>
      <c r="VNX395" s="497"/>
      <c r="VNY395" s="497"/>
      <c r="VNZ395" s="497"/>
      <c r="VOA395" s="497"/>
      <c r="VOB395" s="497"/>
      <c r="VOC395" s="497"/>
      <c r="VOD395" s="497"/>
      <c r="VOE395" s="497"/>
      <c r="VOF395" s="497"/>
      <c r="VOG395" s="497"/>
      <c r="VOH395" s="497"/>
      <c r="VOI395" s="497"/>
      <c r="VOJ395" s="497"/>
      <c r="VOK395" s="497"/>
      <c r="VOL395" s="497"/>
      <c r="VOM395" s="497"/>
      <c r="VON395" s="497"/>
      <c r="VOO395" s="497"/>
      <c r="VOP395" s="497"/>
      <c r="VOQ395" s="497"/>
      <c r="VOR395" s="497"/>
      <c r="VOS395" s="497"/>
      <c r="VOT395" s="497"/>
      <c r="VOU395" s="497"/>
      <c r="VOV395" s="497"/>
      <c r="VOW395" s="497"/>
      <c r="VOX395" s="497"/>
      <c r="VOY395" s="497"/>
      <c r="VOZ395" s="497"/>
      <c r="VPA395" s="497"/>
      <c r="VPB395" s="497"/>
      <c r="VPC395" s="497"/>
      <c r="VPD395" s="497"/>
      <c r="VPE395" s="497"/>
      <c r="VPF395" s="497"/>
      <c r="VPG395" s="497"/>
      <c r="VPH395" s="497"/>
      <c r="VPI395" s="497"/>
      <c r="VPJ395" s="497"/>
      <c r="VPK395" s="497"/>
      <c r="VPL395" s="497"/>
      <c r="VPM395" s="497"/>
      <c r="VPN395" s="497"/>
      <c r="VPO395" s="497"/>
      <c r="VPP395" s="497"/>
      <c r="VPQ395" s="497"/>
      <c r="VPR395" s="497"/>
      <c r="VPS395" s="497"/>
      <c r="VPT395" s="497"/>
      <c r="VPU395" s="497"/>
      <c r="VPV395" s="497"/>
      <c r="VPW395" s="497"/>
      <c r="VPX395" s="497"/>
      <c r="VPY395" s="497"/>
      <c r="VPZ395" s="497"/>
      <c r="VQA395" s="497"/>
      <c r="VQB395" s="497"/>
      <c r="VQC395" s="497"/>
      <c r="VQD395" s="497"/>
      <c r="VQE395" s="497"/>
      <c r="VQF395" s="497"/>
      <c r="VQG395" s="497"/>
      <c r="VQH395" s="497"/>
      <c r="VQI395" s="497"/>
      <c r="VQJ395" s="497"/>
      <c r="VQK395" s="497"/>
      <c r="VQL395" s="497"/>
      <c r="VQM395" s="497"/>
      <c r="VQN395" s="497"/>
      <c r="VQO395" s="497"/>
      <c r="VQP395" s="497"/>
      <c r="VQQ395" s="497"/>
      <c r="VQR395" s="497"/>
      <c r="VQS395" s="497"/>
      <c r="VQT395" s="497"/>
      <c r="VQU395" s="497"/>
      <c r="VQV395" s="497"/>
      <c r="VQW395" s="497"/>
      <c r="VQX395" s="497"/>
      <c r="VQY395" s="497"/>
      <c r="VQZ395" s="497"/>
      <c r="VRA395" s="497"/>
      <c r="VRB395" s="497"/>
      <c r="VRC395" s="497"/>
      <c r="VRD395" s="497"/>
      <c r="VRE395" s="497"/>
      <c r="VRF395" s="497"/>
      <c r="VRG395" s="497"/>
      <c r="VRH395" s="497"/>
      <c r="VRI395" s="497"/>
      <c r="VRJ395" s="497"/>
      <c r="VRK395" s="497"/>
      <c r="VRL395" s="497"/>
      <c r="VRM395" s="497"/>
      <c r="VRN395" s="497"/>
      <c r="VRO395" s="497"/>
      <c r="VRP395" s="497"/>
      <c r="VRQ395" s="497"/>
      <c r="VRR395" s="497"/>
      <c r="VRS395" s="497"/>
      <c r="VRT395" s="497"/>
      <c r="VRU395" s="497"/>
      <c r="VRV395" s="497"/>
      <c r="VRW395" s="497"/>
      <c r="VRX395" s="497"/>
      <c r="VRY395" s="497"/>
      <c r="VRZ395" s="497"/>
      <c r="VSA395" s="497"/>
      <c r="VSB395" s="497"/>
      <c r="VSC395" s="497"/>
      <c r="VSD395" s="497"/>
      <c r="VSE395" s="497"/>
      <c r="VSF395" s="497"/>
      <c r="VSG395" s="497"/>
      <c r="VSH395" s="497"/>
      <c r="VSI395" s="497"/>
      <c r="VSJ395" s="497"/>
      <c r="VSK395" s="497"/>
      <c r="VSL395" s="497"/>
      <c r="VSM395" s="497"/>
      <c r="VSN395" s="497"/>
      <c r="VSO395" s="497"/>
      <c r="VSP395" s="497"/>
      <c r="VSQ395" s="497"/>
      <c r="VSR395" s="497"/>
      <c r="VSS395" s="497"/>
      <c r="VST395" s="497"/>
      <c r="VSU395" s="497"/>
      <c r="VSV395" s="497"/>
      <c r="VSW395" s="497"/>
      <c r="VSX395" s="497"/>
      <c r="VSY395" s="497"/>
      <c r="VSZ395" s="497"/>
      <c r="VTA395" s="497"/>
      <c r="VTB395" s="497"/>
      <c r="VTC395" s="497"/>
      <c r="VTD395" s="497"/>
      <c r="VTE395" s="497"/>
      <c r="VTF395" s="497"/>
      <c r="VTG395" s="497"/>
      <c r="VTH395" s="497"/>
      <c r="VTI395" s="497"/>
      <c r="VTJ395" s="497"/>
      <c r="VTK395" s="497"/>
      <c r="VTL395" s="497"/>
      <c r="VTM395" s="497"/>
      <c r="VTN395" s="497"/>
      <c r="VTO395" s="497"/>
      <c r="VTP395" s="497"/>
      <c r="VTQ395" s="497"/>
      <c r="VTR395" s="497"/>
      <c r="VTS395" s="497"/>
      <c r="VTT395" s="497"/>
      <c r="VTU395" s="497"/>
      <c r="VTV395" s="497"/>
      <c r="VTW395" s="497"/>
      <c r="VTX395" s="497"/>
      <c r="VTY395" s="497"/>
      <c r="VTZ395" s="497"/>
      <c r="VUA395" s="497"/>
      <c r="VUB395" s="497"/>
      <c r="VUC395" s="497"/>
      <c r="VUD395" s="497"/>
      <c r="VUE395" s="497"/>
      <c r="VUF395" s="497"/>
      <c r="VUG395" s="497"/>
      <c r="VUH395" s="497"/>
      <c r="VUI395" s="497"/>
      <c r="VUJ395" s="497"/>
      <c r="VUK395" s="497"/>
      <c r="VUL395" s="497"/>
      <c r="VUM395" s="497"/>
      <c r="VUN395" s="497"/>
      <c r="VUO395" s="497"/>
      <c r="VUP395" s="497"/>
      <c r="VUQ395" s="497"/>
      <c r="VUR395" s="497"/>
      <c r="VUS395" s="497"/>
      <c r="VUT395" s="497"/>
      <c r="VUU395" s="497"/>
      <c r="VUV395" s="497"/>
      <c r="VUW395" s="497"/>
      <c r="VUX395" s="497"/>
      <c r="VUY395" s="497"/>
      <c r="VUZ395" s="497"/>
      <c r="VVA395" s="497"/>
      <c r="VVB395" s="497"/>
      <c r="VVC395" s="497"/>
      <c r="VVD395" s="497"/>
      <c r="VVE395" s="497"/>
      <c r="VVF395" s="497"/>
      <c r="VVG395" s="497"/>
      <c r="VVH395" s="497"/>
      <c r="VVI395" s="497"/>
      <c r="VVJ395" s="497"/>
      <c r="VVK395" s="497"/>
      <c r="VVL395" s="497"/>
      <c r="VVM395" s="497"/>
      <c r="VVN395" s="497"/>
      <c r="VVO395" s="497"/>
      <c r="VVP395" s="497"/>
      <c r="VVQ395" s="497"/>
      <c r="VVR395" s="497"/>
      <c r="VVS395" s="497"/>
      <c r="VVT395" s="497"/>
      <c r="VVU395" s="497"/>
      <c r="VVV395" s="497"/>
      <c r="VVW395" s="497"/>
      <c r="VVX395" s="497"/>
      <c r="VVY395" s="497"/>
      <c r="VVZ395" s="497"/>
      <c r="VWA395" s="497"/>
      <c r="VWB395" s="497"/>
      <c r="VWC395" s="497"/>
      <c r="VWD395" s="497"/>
      <c r="VWE395" s="497"/>
      <c r="VWF395" s="497"/>
      <c r="VWG395" s="497"/>
      <c r="VWH395" s="497"/>
      <c r="VWI395" s="497"/>
      <c r="VWJ395" s="497"/>
      <c r="VWK395" s="497"/>
      <c r="VWL395" s="497"/>
      <c r="VWM395" s="497"/>
      <c r="VWN395" s="497"/>
      <c r="VWO395" s="497"/>
      <c r="VWP395" s="497"/>
      <c r="VWQ395" s="497"/>
      <c r="VWR395" s="497"/>
      <c r="VWS395" s="497"/>
      <c r="VWT395" s="497"/>
      <c r="VWU395" s="497"/>
      <c r="VWV395" s="497"/>
      <c r="VWW395" s="497"/>
      <c r="VWX395" s="497"/>
      <c r="VWY395" s="497"/>
      <c r="VWZ395" s="497"/>
      <c r="VXA395" s="497"/>
      <c r="VXB395" s="497"/>
      <c r="VXC395" s="497"/>
      <c r="VXD395" s="497"/>
      <c r="VXE395" s="497"/>
      <c r="VXF395" s="497"/>
      <c r="VXG395" s="497"/>
      <c r="VXH395" s="497"/>
      <c r="VXI395" s="497"/>
      <c r="VXJ395" s="497"/>
      <c r="VXK395" s="497"/>
      <c r="VXL395" s="497"/>
      <c r="VXM395" s="497"/>
      <c r="VXN395" s="497"/>
      <c r="VXO395" s="497"/>
      <c r="VXP395" s="497"/>
      <c r="VXQ395" s="497"/>
      <c r="VXR395" s="497"/>
      <c r="VXS395" s="497"/>
      <c r="VXT395" s="497"/>
      <c r="VXU395" s="497"/>
      <c r="VXV395" s="497"/>
      <c r="VXW395" s="497"/>
      <c r="VXX395" s="497"/>
      <c r="VXY395" s="497"/>
      <c r="VXZ395" s="497"/>
      <c r="VYA395" s="497"/>
      <c r="VYB395" s="497"/>
      <c r="VYC395" s="497"/>
      <c r="VYD395" s="497"/>
      <c r="VYE395" s="497"/>
      <c r="VYF395" s="497"/>
      <c r="VYG395" s="497"/>
      <c r="VYH395" s="497"/>
      <c r="VYI395" s="497"/>
      <c r="VYJ395" s="497"/>
      <c r="VYK395" s="497"/>
      <c r="VYL395" s="497"/>
      <c r="VYM395" s="497"/>
      <c r="VYN395" s="497"/>
      <c r="VYO395" s="497"/>
      <c r="VYP395" s="497"/>
      <c r="VYQ395" s="497"/>
      <c r="VYR395" s="497"/>
      <c r="VYS395" s="497"/>
      <c r="VYT395" s="497"/>
      <c r="VYU395" s="497"/>
      <c r="VYV395" s="497"/>
      <c r="VYW395" s="497"/>
      <c r="VYX395" s="497"/>
      <c r="VYY395" s="497"/>
      <c r="VYZ395" s="497"/>
      <c r="VZA395" s="497"/>
      <c r="VZB395" s="497"/>
      <c r="VZC395" s="497"/>
      <c r="VZD395" s="497"/>
      <c r="VZE395" s="497"/>
      <c r="VZF395" s="497"/>
      <c r="VZG395" s="497"/>
      <c r="VZH395" s="497"/>
      <c r="VZI395" s="497"/>
      <c r="VZJ395" s="497"/>
      <c r="VZK395" s="497"/>
      <c r="VZL395" s="497"/>
      <c r="VZM395" s="497"/>
      <c r="VZN395" s="497"/>
      <c r="VZO395" s="497"/>
      <c r="VZP395" s="497"/>
      <c r="VZQ395" s="497"/>
      <c r="VZR395" s="497"/>
      <c r="VZS395" s="497"/>
      <c r="VZT395" s="497"/>
      <c r="VZU395" s="497"/>
      <c r="VZV395" s="497"/>
      <c r="VZW395" s="497"/>
      <c r="VZX395" s="497"/>
      <c r="VZY395" s="497"/>
      <c r="VZZ395" s="497"/>
      <c r="WAA395" s="497"/>
      <c r="WAB395" s="497"/>
      <c r="WAC395" s="497"/>
      <c r="WAD395" s="497"/>
      <c r="WAE395" s="497"/>
      <c r="WAF395" s="497"/>
      <c r="WAG395" s="497"/>
      <c r="WAH395" s="497"/>
      <c r="WAI395" s="497"/>
      <c r="WAJ395" s="497"/>
      <c r="WAK395" s="497"/>
      <c r="WAL395" s="497"/>
      <c r="WAM395" s="497"/>
      <c r="WAN395" s="497"/>
      <c r="WAO395" s="497"/>
      <c r="WAP395" s="497"/>
      <c r="WAQ395" s="497"/>
      <c r="WAR395" s="497"/>
      <c r="WAS395" s="497"/>
      <c r="WAT395" s="497"/>
      <c r="WAU395" s="497"/>
      <c r="WAV395" s="497"/>
      <c r="WAW395" s="497"/>
      <c r="WAX395" s="497"/>
      <c r="WAY395" s="497"/>
      <c r="WAZ395" s="497"/>
      <c r="WBA395" s="497"/>
      <c r="WBB395" s="497"/>
      <c r="WBC395" s="497"/>
      <c r="WBD395" s="497"/>
      <c r="WBE395" s="497"/>
      <c r="WBF395" s="497"/>
      <c r="WBG395" s="497"/>
      <c r="WBH395" s="497"/>
      <c r="WBI395" s="497"/>
      <c r="WBJ395" s="497"/>
      <c r="WBK395" s="497"/>
      <c r="WBL395" s="497"/>
      <c r="WBM395" s="497"/>
      <c r="WBN395" s="497"/>
      <c r="WBO395" s="497"/>
      <c r="WBP395" s="497"/>
      <c r="WBQ395" s="497"/>
      <c r="WBR395" s="497"/>
      <c r="WBS395" s="497"/>
      <c r="WBT395" s="497"/>
      <c r="WBU395" s="497"/>
      <c r="WBV395" s="497"/>
      <c r="WBW395" s="497"/>
      <c r="WBX395" s="497"/>
      <c r="WBY395" s="497"/>
      <c r="WBZ395" s="497"/>
      <c r="WCA395" s="497"/>
      <c r="WCB395" s="497"/>
      <c r="WCC395" s="497"/>
      <c r="WCD395" s="497"/>
      <c r="WCE395" s="497"/>
      <c r="WCF395" s="497"/>
      <c r="WCG395" s="497"/>
      <c r="WCH395" s="497"/>
      <c r="WCI395" s="497"/>
      <c r="WCJ395" s="497"/>
      <c r="WCK395" s="497"/>
      <c r="WCL395" s="497"/>
      <c r="WCM395" s="497"/>
      <c r="WCN395" s="497"/>
      <c r="WCO395" s="497"/>
      <c r="WCP395" s="497"/>
      <c r="WCQ395" s="497"/>
      <c r="WCR395" s="497"/>
      <c r="WCS395" s="497"/>
      <c r="WCT395" s="497"/>
      <c r="WCU395" s="497"/>
      <c r="WCV395" s="497"/>
      <c r="WCW395" s="497"/>
      <c r="WCX395" s="497"/>
      <c r="WCY395" s="497"/>
      <c r="WCZ395" s="497"/>
      <c r="WDA395" s="497"/>
      <c r="WDB395" s="497"/>
      <c r="WDC395" s="497"/>
      <c r="WDD395" s="497"/>
      <c r="WDE395" s="497"/>
      <c r="WDF395" s="497"/>
      <c r="WDG395" s="497"/>
      <c r="WDH395" s="497"/>
      <c r="WDI395" s="497"/>
      <c r="WDJ395" s="497"/>
      <c r="WDK395" s="497"/>
      <c r="WDL395" s="497"/>
      <c r="WDM395" s="497"/>
      <c r="WDN395" s="497"/>
      <c r="WDO395" s="497"/>
      <c r="WDP395" s="497"/>
      <c r="WDQ395" s="497"/>
      <c r="WDR395" s="497"/>
      <c r="WDS395" s="497"/>
      <c r="WDT395" s="497"/>
      <c r="WDU395" s="497"/>
      <c r="WDV395" s="497"/>
      <c r="WDW395" s="497"/>
      <c r="WDX395" s="497"/>
      <c r="WDY395" s="497"/>
      <c r="WDZ395" s="497"/>
      <c r="WEA395" s="497"/>
      <c r="WEB395" s="497"/>
      <c r="WEC395" s="497"/>
      <c r="WED395" s="497"/>
      <c r="WEE395" s="497"/>
      <c r="WEF395" s="497"/>
      <c r="WEG395" s="497"/>
      <c r="WEH395" s="497"/>
      <c r="WEI395" s="497"/>
      <c r="WEJ395" s="497"/>
      <c r="WEK395" s="497"/>
      <c r="WEL395" s="497"/>
      <c r="WEM395" s="497"/>
      <c r="WEN395" s="497"/>
      <c r="WEO395" s="497"/>
      <c r="WEP395" s="497"/>
      <c r="WEQ395" s="497"/>
      <c r="WER395" s="497"/>
      <c r="WES395" s="497"/>
      <c r="WET395" s="497"/>
      <c r="WEU395" s="497"/>
      <c r="WEV395" s="497"/>
      <c r="WEW395" s="497"/>
      <c r="WEX395" s="497"/>
      <c r="WEY395" s="497"/>
      <c r="WEZ395" s="497"/>
      <c r="WFA395" s="497"/>
      <c r="WFB395" s="497"/>
      <c r="WFC395" s="497"/>
      <c r="WFD395" s="497"/>
      <c r="WFE395" s="497"/>
      <c r="WFF395" s="497"/>
      <c r="WFG395" s="497"/>
      <c r="WFH395" s="497"/>
      <c r="WFI395" s="497"/>
      <c r="WFJ395" s="497"/>
      <c r="WFK395" s="497"/>
      <c r="WFL395" s="497"/>
      <c r="WFM395" s="497"/>
      <c r="WFN395" s="497"/>
      <c r="WFO395" s="497"/>
      <c r="WFP395" s="497"/>
      <c r="WFQ395" s="497"/>
      <c r="WFR395" s="497"/>
      <c r="WFS395" s="497"/>
      <c r="WFT395" s="497"/>
      <c r="WFU395" s="497"/>
      <c r="WFV395" s="497"/>
      <c r="WFW395" s="497"/>
      <c r="WFX395" s="497"/>
      <c r="WFY395" s="497"/>
      <c r="WFZ395" s="497"/>
      <c r="WGA395" s="497"/>
      <c r="WGB395" s="497"/>
      <c r="WGC395" s="497"/>
      <c r="WGD395" s="497"/>
      <c r="WGE395" s="497"/>
      <c r="WGF395" s="497"/>
      <c r="WGG395" s="497"/>
      <c r="WGH395" s="497"/>
      <c r="WGI395" s="497"/>
      <c r="WGJ395" s="497"/>
      <c r="WGK395" s="497"/>
      <c r="WGL395" s="497"/>
      <c r="WGM395" s="497"/>
      <c r="WGN395" s="497"/>
      <c r="WGO395" s="497"/>
      <c r="WGP395" s="497"/>
      <c r="WGQ395" s="497"/>
      <c r="WGR395" s="497"/>
      <c r="WGS395" s="497"/>
      <c r="WGT395" s="497"/>
      <c r="WGU395" s="497"/>
      <c r="WGV395" s="497"/>
      <c r="WGW395" s="497"/>
      <c r="WGX395" s="497"/>
      <c r="WGY395" s="497"/>
      <c r="WGZ395" s="497"/>
      <c r="WHA395" s="497"/>
      <c r="WHB395" s="497"/>
      <c r="WHC395" s="497"/>
      <c r="WHD395" s="497"/>
      <c r="WHE395" s="497"/>
      <c r="WHF395" s="497"/>
      <c r="WHG395" s="497"/>
      <c r="WHH395" s="497"/>
      <c r="WHI395" s="497"/>
      <c r="WHJ395" s="497"/>
      <c r="WHK395" s="497"/>
      <c r="WHL395" s="497"/>
      <c r="WHM395" s="497"/>
      <c r="WHN395" s="497"/>
      <c r="WHO395" s="497"/>
      <c r="WHP395" s="497"/>
      <c r="WHQ395" s="497"/>
      <c r="WHR395" s="497"/>
      <c r="WHS395" s="497"/>
      <c r="WHT395" s="497"/>
      <c r="WHU395" s="497"/>
      <c r="WHV395" s="497"/>
      <c r="WHW395" s="497"/>
      <c r="WHX395" s="497"/>
      <c r="WHY395" s="497"/>
      <c r="WHZ395" s="497"/>
      <c r="WIA395" s="497"/>
      <c r="WIB395" s="497"/>
      <c r="WIC395" s="497"/>
      <c r="WID395" s="497"/>
      <c r="WIE395" s="497"/>
      <c r="WIF395" s="497"/>
      <c r="WIG395" s="497"/>
      <c r="WIH395" s="497"/>
      <c r="WII395" s="497"/>
      <c r="WIJ395" s="497"/>
      <c r="WIK395" s="497"/>
      <c r="WIL395" s="497"/>
      <c r="WIM395" s="497"/>
      <c r="WIN395" s="497"/>
      <c r="WIO395" s="497"/>
      <c r="WIP395" s="497"/>
      <c r="WIQ395" s="497"/>
      <c r="WIR395" s="497"/>
      <c r="WIS395" s="497"/>
      <c r="WIT395" s="497"/>
      <c r="WIU395" s="497"/>
      <c r="WIV395" s="497"/>
      <c r="WIW395" s="497"/>
      <c r="WIX395" s="497"/>
      <c r="WIY395" s="497"/>
      <c r="WIZ395" s="497"/>
      <c r="WJA395" s="497"/>
      <c r="WJB395" s="497"/>
      <c r="WJC395" s="497"/>
      <c r="WJD395" s="497"/>
      <c r="WJE395" s="497"/>
      <c r="WJF395" s="497"/>
      <c r="WJG395" s="497"/>
      <c r="WJH395" s="497"/>
      <c r="WJI395" s="497"/>
      <c r="WJJ395" s="497"/>
      <c r="WJK395" s="497"/>
      <c r="WJL395" s="497"/>
      <c r="WJM395" s="497"/>
      <c r="WJN395" s="497"/>
      <c r="WJO395" s="497"/>
      <c r="WJP395" s="497"/>
      <c r="WJQ395" s="497"/>
      <c r="WJR395" s="497"/>
      <c r="WJS395" s="497"/>
      <c r="WJT395" s="497"/>
      <c r="WJU395" s="497"/>
      <c r="WJV395" s="497"/>
      <c r="WJW395" s="497"/>
      <c r="WJX395" s="497"/>
      <c r="WJY395" s="497"/>
      <c r="WJZ395" s="497"/>
      <c r="WKA395" s="497"/>
      <c r="WKB395" s="497"/>
      <c r="WKC395" s="497"/>
      <c r="WKD395" s="497"/>
      <c r="WKE395" s="497"/>
      <c r="WKF395" s="497"/>
      <c r="WKG395" s="497"/>
      <c r="WKH395" s="497"/>
      <c r="WKI395" s="497"/>
      <c r="WKJ395" s="497"/>
      <c r="WKK395" s="497"/>
      <c r="WKL395" s="497"/>
      <c r="WKM395" s="497"/>
      <c r="WKN395" s="497"/>
      <c r="WKO395" s="497"/>
      <c r="WKP395" s="497"/>
      <c r="WKQ395" s="497"/>
      <c r="WKR395" s="497"/>
      <c r="WKS395" s="497"/>
      <c r="WKT395" s="497"/>
      <c r="WKU395" s="497"/>
      <c r="WKV395" s="497"/>
      <c r="WKW395" s="497"/>
      <c r="WKX395" s="497"/>
      <c r="WKY395" s="497"/>
      <c r="WKZ395" s="497"/>
      <c r="WLA395" s="497"/>
      <c r="WLB395" s="497"/>
      <c r="WLC395" s="497"/>
      <c r="WLD395" s="497"/>
      <c r="WLE395" s="497"/>
      <c r="WLF395" s="497"/>
      <c r="WLG395" s="497"/>
      <c r="WLH395" s="497"/>
      <c r="WLI395" s="497"/>
      <c r="WLJ395" s="497"/>
      <c r="WLK395" s="497"/>
      <c r="WLL395" s="497"/>
      <c r="WLM395" s="497"/>
      <c r="WLN395" s="497"/>
      <c r="WLO395" s="497"/>
      <c r="WLP395" s="497"/>
      <c r="WLQ395" s="497"/>
      <c r="WLR395" s="497"/>
      <c r="WLS395" s="497"/>
      <c r="WLT395" s="497"/>
      <c r="WLU395" s="497"/>
      <c r="WLV395" s="497"/>
      <c r="WLW395" s="497"/>
      <c r="WLX395" s="497"/>
      <c r="WLY395" s="497"/>
      <c r="WLZ395" s="497"/>
      <c r="WMA395" s="497"/>
      <c r="WMB395" s="497"/>
      <c r="WMC395" s="497"/>
      <c r="WMD395" s="497"/>
      <c r="WME395" s="497"/>
      <c r="WMF395" s="497"/>
      <c r="WMG395" s="497"/>
      <c r="WMH395" s="497"/>
      <c r="WMI395" s="497"/>
      <c r="WMJ395" s="497"/>
      <c r="WMK395" s="497"/>
      <c r="WML395" s="497"/>
      <c r="WMM395" s="497"/>
      <c r="WMN395" s="497"/>
      <c r="WMO395" s="497"/>
      <c r="WMP395" s="497"/>
      <c r="WMQ395" s="497"/>
      <c r="WMR395" s="497"/>
      <c r="WMS395" s="497"/>
      <c r="WMT395" s="497"/>
      <c r="WMU395" s="497"/>
      <c r="WMV395" s="497"/>
      <c r="WMW395" s="497"/>
      <c r="WMX395" s="497"/>
      <c r="WMY395" s="497"/>
      <c r="WMZ395" s="497"/>
      <c r="WNA395" s="497"/>
      <c r="WNB395" s="497"/>
      <c r="WNC395" s="497"/>
      <c r="WND395" s="497"/>
      <c r="WNE395" s="497"/>
      <c r="WNF395" s="497"/>
      <c r="WNG395" s="497"/>
      <c r="WNH395" s="497"/>
      <c r="WNI395" s="497"/>
      <c r="WNJ395" s="497"/>
      <c r="WNK395" s="497"/>
      <c r="WNL395" s="497"/>
      <c r="WNM395" s="497"/>
      <c r="WNN395" s="497"/>
      <c r="WNO395" s="497"/>
      <c r="WNP395" s="497"/>
      <c r="WNQ395" s="497"/>
      <c r="WNR395" s="497"/>
      <c r="WNS395" s="497"/>
      <c r="WNT395" s="497"/>
      <c r="WNU395" s="497"/>
      <c r="WNV395" s="497"/>
      <c r="WNW395" s="497"/>
      <c r="WNX395" s="497"/>
      <c r="WNY395" s="497"/>
      <c r="WNZ395" s="497"/>
      <c r="WOA395" s="497"/>
      <c r="WOB395" s="497"/>
      <c r="WOC395" s="497"/>
      <c r="WOD395" s="497"/>
      <c r="WOE395" s="497"/>
      <c r="WOF395" s="497"/>
      <c r="WOG395" s="497"/>
      <c r="WOH395" s="497"/>
      <c r="WOI395" s="497"/>
      <c r="WOJ395" s="497"/>
      <c r="WOK395" s="497"/>
      <c r="WOL395" s="497"/>
      <c r="WOM395" s="497"/>
      <c r="WON395" s="497"/>
      <c r="WOO395" s="497"/>
      <c r="WOP395" s="497"/>
      <c r="WOQ395" s="497"/>
      <c r="WOR395" s="497"/>
      <c r="WOS395" s="497"/>
      <c r="WOT395" s="497"/>
      <c r="WOU395" s="497"/>
      <c r="WOV395" s="497"/>
      <c r="WOW395" s="497"/>
      <c r="WOX395" s="497"/>
      <c r="WOY395" s="497"/>
      <c r="WOZ395" s="497"/>
      <c r="WPA395" s="497"/>
      <c r="WPB395" s="497"/>
      <c r="WPC395" s="497"/>
      <c r="WPD395" s="497"/>
      <c r="WPE395" s="497"/>
      <c r="WPF395" s="497"/>
      <c r="WPG395" s="497"/>
      <c r="WPH395" s="497"/>
      <c r="WPI395" s="497"/>
      <c r="WPJ395" s="497"/>
      <c r="WPK395" s="497"/>
      <c r="WPL395" s="497"/>
      <c r="WPM395" s="497"/>
      <c r="WPN395" s="497"/>
      <c r="WPO395" s="497"/>
      <c r="WPP395" s="497"/>
      <c r="WPQ395" s="497"/>
      <c r="WPR395" s="497"/>
      <c r="WPS395" s="497"/>
      <c r="WPT395" s="497"/>
      <c r="WPU395" s="497"/>
      <c r="WPV395" s="497"/>
      <c r="WPW395" s="497"/>
      <c r="WPX395" s="497"/>
      <c r="WPY395" s="497"/>
      <c r="WPZ395" s="497"/>
      <c r="WQA395" s="497"/>
      <c r="WQB395" s="497"/>
      <c r="WQC395" s="497"/>
      <c r="WQD395" s="497"/>
      <c r="WQE395" s="497"/>
      <c r="WQF395" s="497"/>
      <c r="WQG395" s="497"/>
      <c r="WQH395" s="497"/>
      <c r="WQI395" s="497"/>
      <c r="WQJ395" s="497"/>
      <c r="WQK395" s="497"/>
      <c r="WQL395" s="497"/>
      <c r="WQM395" s="497"/>
      <c r="WQN395" s="497"/>
      <c r="WQO395" s="497"/>
      <c r="WQP395" s="497"/>
      <c r="WQQ395" s="497"/>
      <c r="WQR395" s="497"/>
      <c r="WQS395" s="497"/>
      <c r="WQT395" s="497"/>
      <c r="WQU395" s="497"/>
      <c r="WQV395" s="497"/>
      <c r="WQW395" s="497"/>
      <c r="WQX395" s="497"/>
      <c r="WQY395" s="497"/>
      <c r="WQZ395" s="497"/>
      <c r="WRA395" s="497"/>
      <c r="WRB395" s="497"/>
      <c r="WRC395" s="497"/>
      <c r="WRD395" s="497"/>
      <c r="WRE395" s="497"/>
      <c r="WRF395" s="497"/>
      <c r="WRG395" s="497"/>
      <c r="WRH395" s="497"/>
      <c r="WRI395" s="497"/>
      <c r="WRJ395" s="497"/>
      <c r="WRK395" s="497"/>
      <c r="WRL395" s="497"/>
      <c r="WRM395" s="497"/>
      <c r="WRN395" s="497"/>
      <c r="WRO395" s="497"/>
      <c r="WRP395" s="497"/>
      <c r="WRQ395" s="497"/>
      <c r="WRR395" s="497"/>
      <c r="WRS395" s="497"/>
      <c r="WRT395" s="497"/>
      <c r="WRU395" s="497"/>
      <c r="WRV395" s="497"/>
      <c r="WRW395" s="497"/>
      <c r="WRX395" s="497"/>
      <c r="WRY395" s="497"/>
      <c r="WRZ395" s="497"/>
      <c r="WSA395" s="497"/>
      <c r="WSB395" s="497"/>
      <c r="WSC395" s="497"/>
      <c r="WSD395" s="497"/>
      <c r="WSE395" s="497"/>
      <c r="WSF395" s="497"/>
      <c r="WSG395" s="497"/>
      <c r="WSH395" s="497"/>
      <c r="WSI395" s="497"/>
      <c r="WSJ395" s="497"/>
      <c r="WSK395" s="497"/>
      <c r="WSL395" s="497"/>
      <c r="WSM395" s="497"/>
      <c r="WSN395" s="497"/>
      <c r="WSO395" s="497"/>
      <c r="WSP395" s="497"/>
      <c r="WSQ395" s="497"/>
      <c r="WSR395" s="497"/>
      <c r="WSS395" s="497"/>
      <c r="WST395" s="497"/>
      <c r="WSU395" s="497"/>
      <c r="WSV395" s="497"/>
      <c r="WSW395" s="497"/>
      <c r="WSX395" s="497"/>
      <c r="WSY395" s="497"/>
      <c r="WSZ395" s="497"/>
      <c r="WTA395" s="497"/>
      <c r="WTB395" s="497"/>
      <c r="WTC395" s="497"/>
      <c r="WTD395" s="497"/>
      <c r="WTE395" s="497"/>
      <c r="WTF395" s="497"/>
      <c r="WTG395" s="497"/>
      <c r="WTH395" s="497"/>
      <c r="WTI395" s="497"/>
      <c r="WTJ395" s="497"/>
      <c r="WTK395" s="497"/>
      <c r="WTL395" s="497"/>
      <c r="WTM395" s="497"/>
      <c r="WTN395" s="497"/>
      <c r="WTO395" s="497"/>
      <c r="WTP395" s="497"/>
      <c r="WTQ395" s="497"/>
      <c r="WTR395" s="497"/>
      <c r="WTS395" s="497"/>
      <c r="WTT395" s="497"/>
      <c r="WTU395" s="497"/>
      <c r="WTV395" s="497"/>
      <c r="WTW395" s="497"/>
      <c r="WTX395" s="497"/>
      <c r="WTY395" s="497"/>
      <c r="WTZ395" s="497"/>
      <c r="WUA395" s="497"/>
      <c r="WUB395" s="497"/>
      <c r="WUC395" s="497"/>
      <c r="WUD395" s="497"/>
      <c r="WUE395" s="497"/>
      <c r="WUF395" s="497"/>
      <c r="WUG395" s="497"/>
      <c r="WUH395" s="497"/>
      <c r="WUI395" s="497"/>
      <c r="WUJ395" s="497"/>
      <c r="WUK395" s="497"/>
      <c r="WUL395" s="497"/>
      <c r="WUM395" s="497"/>
      <c r="WUN395" s="497"/>
      <c r="WUO395" s="497"/>
      <c r="WUP395" s="497"/>
      <c r="WUQ395" s="497"/>
      <c r="WUR395" s="497"/>
      <c r="WUS395" s="497"/>
      <c r="WUT395" s="497"/>
      <c r="WUU395" s="497"/>
      <c r="WUV395" s="497"/>
      <c r="WUW395" s="497"/>
      <c r="WUX395" s="497"/>
      <c r="WUY395" s="497"/>
      <c r="WUZ395" s="497"/>
      <c r="WVA395" s="497"/>
      <c r="WVB395" s="497"/>
      <c r="WVC395" s="497"/>
      <c r="WVD395" s="497"/>
      <c r="WVE395" s="497"/>
      <c r="WVF395" s="497"/>
      <c r="WVG395" s="497"/>
      <c r="WVH395" s="497"/>
      <c r="WVI395" s="497"/>
      <c r="WVJ395" s="497"/>
      <c r="WVK395" s="497"/>
      <c r="WVL395" s="497"/>
      <c r="WVM395" s="497"/>
      <c r="WVN395" s="497"/>
      <c r="WVO395" s="497"/>
      <c r="WVP395" s="497"/>
      <c r="WVQ395" s="497"/>
      <c r="WVR395" s="497"/>
      <c r="WVS395" s="497"/>
      <c r="WVT395" s="497"/>
      <c r="WVU395" s="497"/>
      <c r="WVV395" s="497"/>
      <c r="WVW395" s="497"/>
      <c r="WVX395" s="497"/>
      <c r="WVY395" s="497"/>
      <c r="WVZ395" s="497"/>
      <c r="WWA395" s="497"/>
      <c r="WWB395" s="497"/>
      <c r="WWC395" s="497"/>
      <c r="WWD395" s="497"/>
      <c r="WWE395" s="497"/>
      <c r="WWF395" s="497"/>
      <c r="WWG395" s="497"/>
      <c r="WWH395" s="497"/>
      <c r="WWI395" s="497"/>
      <c r="WWJ395" s="497"/>
      <c r="WWK395" s="497"/>
      <c r="WWL395" s="497"/>
      <c r="WWM395" s="497"/>
      <c r="WWN395" s="497"/>
      <c r="WWO395" s="497"/>
      <c r="WWP395" s="497"/>
      <c r="WWQ395" s="497"/>
      <c r="WWR395" s="497"/>
      <c r="WWS395" s="497"/>
      <c r="WWT395" s="497"/>
      <c r="WWU395" s="497"/>
      <c r="WWV395" s="497"/>
      <c r="WWW395" s="497"/>
      <c r="WWX395" s="497"/>
      <c r="WWY395" s="497"/>
      <c r="WWZ395" s="497"/>
      <c r="WXA395" s="497"/>
      <c r="WXB395" s="497"/>
      <c r="WXC395" s="497"/>
      <c r="WXD395" s="497"/>
      <c r="WXE395" s="497"/>
      <c r="WXF395" s="497"/>
      <c r="WXG395" s="497"/>
      <c r="WXH395" s="497"/>
      <c r="WXI395" s="497"/>
      <c r="WXJ395" s="497"/>
      <c r="WXK395" s="497"/>
      <c r="WXL395" s="497"/>
      <c r="WXM395" s="497"/>
      <c r="WXN395" s="497"/>
      <c r="WXO395" s="497"/>
      <c r="WXP395" s="497"/>
      <c r="WXQ395" s="497"/>
      <c r="WXR395" s="497"/>
      <c r="WXS395" s="497"/>
      <c r="WXT395" s="497"/>
      <c r="WXU395" s="497"/>
      <c r="WXV395" s="497"/>
      <c r="WXW395" s="497"/>
      <c r="WXX395" s="497"/>
      <c r="WXY395" s="497"/>
      <c r="WXZ395" s="497"/>
      <c r="WYA395" s="497"/>
      <c r="WYB395" s="497"/>
      <c r="WYC395" s="497"/>
      <c r="WYD395" s="497"/>
      <c r="WYE395" s="497"/>
      <c r="WYF395" s="497"/>
      <c r="WYG395" s="497"/>
      <c r="WYH395" s="497"/>
      <c r="WYI395" s="497"/>
      <c r="WYJ395" s="497"/>
      <c r="WYK395" s="497"/>
      <c r="WYL395" s="497"/>
      <c r="WYM395" s="497"/>
      <c r="WYN395" s="497"/>
      <c r="WYO395" s="497"/>
      <c r="WYP395" s="497"/>
      <c r="WYQ395" s="497"/>
      <c r="WYR395" s="497"/>
      <c r="WYS395" s="497"/>
      <c r="WYT395" s="497"/>
      <c r="WYU395" s="497"/>
      <c r="WYV395" s="497"/>
      <c r="WYW395" s="497"/>
      <c r="WYX395" s="497"/>
      <c r="WYY395" s="497"/>
      <c r="WYZ395" s="497"/>
      <c r="WZA395" s="497"/>
      <c r="WZB395" s="497"/>
      <c r="WZC395" s="497"/>
      <c r="WZD395" s="497"/>
      <c r="WZE395" s="497"/>
      <c r="WZF395" s="497"/>
      <c r="WZG395" s="497"/>
      <c r="WZH395" s="497"/>
      <c r="WZI395" s="497"/>
      <c r="WZJ395" s="497"/>
      <c r="WZK395" s="497"/>
      <c r="WZL395" s="497"/>
      <c r="WZM395" s="497"/>
      <c r="WZN395" s="497"/>
      <c r="WZO395" s="497"/>
      <c r="WZP395" s="497"/>
      <c r="WZQ395" s="497"/>
      <c r="WZR395" s="497"/>
      <c r="WZS395" s="497"/>
      <c r="WZT395" s="497"/>
      <c r="WZU395" s="497"/>
      <c r="WZV395" s="497"/>
      <c r="WZW395" s="497"/>
      <c r="WZX395" s="497"/>
      <c r="WZY395" s="497"/>
      <c r="WZZ395" s="497"/>
      <c r="XAA395" s="497"/>
      <c r="XAB395" s="497"/>
      <c r="XAC395" s="497"/>
      <c r="XAD395" s="497"/>
      <c r="XAE395" s="497"/>
      <c r="XAF395" s="497"/>
      <c r="XAG395" s="497"/>
      <c r="XAH395" s="497"/>
      <c r="XAI395" s="497"/>
      <c r="XAJ395" s="497"/>
      <c r="XAK395" s="497"/>
      <c r="XAL395" s="497"/>
      <c r="XAM395" s="497"/>
      <c r="XAN395" s="497"/>
      <c r="XAO395" s="497"/>
      <c r="XAP395" s="497"/>
      <c r="XAQ395" s="497"/>
      <c r="XAR395" s="497"/>
      <c r="XAS395" s="497"/>
      <c r="XAT395" s="497"/>
      <c r="XAU395" s="497"/>
      <c r="XAV395" s="497"/>
      <c r="XAW395" s="497"/>
      <c r="XAX395" s="497"/>
      <c r="XAY395" s="497"/>
      <c r="XAZ395" s="497"/>
      <c r="XBA395" s="497"/>
      <c r="XBB395" s="497"/>
      <c r="XBC395" s="497"/>
      <c r="XBD395" s="497"/>
      <c r="XBE395" s="497"/>
      <c r="XBF395" s="497"/>
      <c r="XBG395" s="497"/>
      <c r="XBH395" s="497"/>
      <c r="XBI395" s="497"/>
      <c r="XBJ395" s="497"/>
      <c r="XBK395" s="497"/>
      <c r="XBL395" s="497"/>
      <c r="XBM395" s="497"/>
      <c r="XBN395" s="497"/>
      <c r="XBO395" s="497"/>
      <c r="XBP395" s="497"/>
      <c r="XBQ395" s="497"/>
      <c r="XBR395" s="497"/>
      <c r="XBS395" s="497"/>
      <c r="XBT395" s="497"/>
      <c r="XBU395" s="497"/>
      <c r="XBV395" s="497"/>
      <c r="XBW395" s="497"/>
      <c r="XBX395" s="497"/>
      <c r="XBY395" s="497"/>
      <c r="XBZ395" s="497"/>
      <c r="XCA395" s="497"/>
      <c r="XCB395" s="497"/>
      <c r="XCC395" s="497"/>
      <c r="XCD395" s="497"/>
      <c r="XCE395" s="497"/>
      <c r="XCF395" s="497"/>
      <c r="XCG395" s="497"/>
      <c r="XCH395" s="497"/>
      <c r="XCI395" s="497"/>
      <c r="XCJ395" s="497"/>
    </row>
    <row r="396" s="251" customFormat="1" customHeight="1" spans="1:20">
      <c r="A396" s="470"/>
      <c r="B396" s="264"/>
      <c r="C396" s="288"/>
      <c r="D396" s="368" t="s">
        <v>1113</v>
      </c>
      <c r="E396" s="388">
        <f>SUM(E390:E395)</f>
        <v>0</v>
      </c>
      <c r="F396" s="388">
        <f>SUM(F390:F395)</f>
        <v>0</v>
      </c>
      <c r="G396" s="388">
        <f t="shared" ref="G396:Q396" si="85">SUM(G390:G395)</f>
        <v>0</v>
      </c>
      <c r="H396" s="388">
        <f t="shared" si="85"/>
        <v>0</v>
      </c>
      <c r="I396" s="388">
        <f t="shared" si="85"/>
        <v>0</v>
      </c>
      <c r="J396" s="388">
        <f t="shared" si="85"/>
        <v>0</v>
      </c>
      <c r="K396" s="388">
        <f t="shared" si="85"/>
        <v>0</v>
      </c>
      <c r="L396" s="388">
        <f t="shared" si="85"/>
        <v>0</v>
      </c>
      <c r="M396" s="388">
        <f t="shared" si="85"/>
        <v>0</v>
      </c>
      <c r="N396" s="388">
        <f t="shared" si="85"/>
        <v>0</v>
      </c>
      <c r="O396" s="388">
        <f t="shared" si="85"/>
        <v>0</v>
      </c>
      <c r="P396" s="388">
        <f t="shared" si="85"/>
        <v>0</v>
      </c>
      <c r="Q396" s="413">
        <f t="shared" si="85"/>
        <v>0</v>
      </c>
      <c r="T396" s="497"/>
    </row>
    <row r="397" s="251" customFormat="1" ht="6.75" customHeight="1" spans="1:17">
      <c r="A397" s="452"/>
      <c r="B397" s="423"/>
      <c r="C397" s="423"/>
      <c r="D397" s="471"/>
      <c r="E397" s="472"/>
      <c r="F397" s="423"/>
      <c r="G397" s="423"/>
      <c r="H397" s="473"/>
      <c r="I397" s="423"/>
      <c r="J397" s="423"/>
      <c r="K397" s="423"/>
      <c r="L397" s="423"/>
      <c r="M397" s="423"/>
      <c r="N397" s="423"/>
      <c r="O397" s="423"/>
      <c r="P397" s="490"/>
      <c r="Q397" s="498"/>
    </row>
    <row r="398" s="251" customFormat="1" ht="12.75" spans="1:17">
      <c r="A398" s="454">
        <v>17</v>
      </c>
      <c r="B398" s="296" t="s">
        <v>1207</v>
      </c>
      <c r="C398" s="296" t="s">
        <v>1094</v>
      </c>
      <c r="D398" s="358" t="s">
        <v>1095</v>
      </c>
      <c r="E398" s="434"/>
      <c r="F398" s="328"/>
      <c r="G398" s="328"/>
      <c r="H398" s="434"/>
      <c r="I398" s="328"/>
      <c r="J398" s="328"/>
      <c r="K398" s="328"/>
      <c r="L398" s="328"/>
      <c r="M398" s="328"/>
      <c r="N398" s="328"/>
      <c r="O398" s="328"/>
      <c r="P398" s="465"/>
      <c r="Q398" s="344">
        <f>SUM(E398:P398)</f>
        <v>0</v>
      </c>
    </row>
    <row r="399" s="251" customFormat="1" ht="14.25" customHeight="1" spans="1:17">
      <c r="A399" s="457"/>
      <c r="B399" s="264"/>
      <c r="C399" s="264"/>
      <c r="D399" s="370" t="s">
        <v>1096</v>
      </c>
      <c r="E399" s="353"/>
      <c r="F399" s="278"/>
      <c r="G399" s="278"/>
      <c r="H399" s="353"/>
      <c r="I399" s="278"/>
      <c r="J399" s="278"/>
      <c r="K399" s="278"/>
      <c r="L399" s="278"/>
      <c r="M399" s="278"/>
      <c r="N399" s="278"/>
      <c r="O399" s="278"/>
      <c r="P399" s="466"/>
      <c r="Q399" s="339">
        <f>SUM(E399:P399)</f>
        <v>0</v>
      </c>
    </row>
    <row r="400" s="251" customFormat="1" ht="14.25" customHeight="1" spans="1:17">
      <c r="A400" s="457"/>
      <c r="B400" s="264"/>
      <c r="C400" s="264"/>
      <c r="D400" s="370" t="s">
        <v>1097</v>
      </c>
      <c r="E400" s="353"/>
      <c r="F400" s="278"/>
      <c r="G400" s="278"/>
      <c r="H400" s="353"/>
      <c r="I400" s="278"/>
      <c r="J400" s="278"/>
      <c r="K400" s="278"/>
      <c r="L400" s="278"/>
      <c r="M400" s="278"/>
      <c r="N400" s="278"/>
      <c r="O400" s="278"/>
      <c r="P400" s="466"/>
      <c r="Q400" s="339">
        <f>SUM(E400:P400)</f>
        <v>0</v>
      </c>
    </row>
    <row r="401" s="251" customFormat="1" ht="14.25" customHeight="1" spans="1:17">
      <c r="A401" s="457"/>
      <c r="B401" s="264"/>
      <c r="C401" s="264"/>
      <c r="D401" s="273" t="s">
        <v>1098</v>
      </c>
      <c r="E401" s="354">
        <f t="shared" ref="E401:Q401" si="86">SUM(E398:E400)</f>
        <v>0</v>
      </c>
      <c r="F401" s="335">
        <f t="shared" si="86"/>
        <v>0</v>
      </c>
      <c r="G401" s="335">
        <f t="shared" si="86"/>
        <v>0</v>
      </c>
      <c r="H401" s="354">
        <f t="shared" si="86"/>
        <v>0</v>
      </c>
      <c r="I401" s="335">
        <f t="shared" si="86"/>
        <v>0</v>
      </c>
      <c r="J401" s="335">
        <f t="shared" si="86"/>
        <v>0</v>
      </c>
      <c r="K401" s="335">
        <f t="shared" si="86"/>
        <v>0</v>
      </c>
      <c r="L401" s="335">
        <f t="shared" si="86"/>
        <v>0</v>
      </c>
      <c r="M401" s="335">
        <f t="shared" si="86"/>
        <v>0</v>
      </c>
      <c r="N401" s="335">
        <f t="shared" si="86"/>
        <v>0</v>
      </c>
      <c r="O401" s="335">
        <f t="shared" si="86"/>
        <v>0</v>
      </c>
      <c r="P401" s="491">
        <f t="shared" si="86"/>
        <v>0</v>
      </c>
      <c r="Q401" s="341">
        <f t="shared" si="86"/>
        <v>0</v>
      </c>
    </row>
    <row r="402" s="251" customFormat="1" ht="14.25" customHeight="1" spans="1:17">
      <c r="A402" s="457"/>
      <c r="B402" s="264"/>
      <c r="C402" s="264"/>
      <c r="D402" s="370" t="s">
        <v>1099</v>
      </c>
      <c r="E402" s="353"/>
      <c r="F402" s="278"/>
      <c r="G402" s="278"/>
      <c r="H402" s="353"/>
      <c r="I402" s="278"/>
      <c r="J402" s="278"/>
      <c r="K402" s="278"/>
      <c r="L402" s="278"/>
      <c r="M402" s="278"/>
      <c r="N402" s="278"/>
      <c r="O402" s="278"/>
      <c r="P402" s="466"/>
      <c r="Q402" s="339">
        <f>SUM(E402:P402)</f>
        <v>0</v>
      </c>
    </row>
    <row r="403" s="251" customFormat="1" ht="14.25" customHeight="1" spans="1:17">
      <c r="A403" s="457"/>
      <c r="B403" s="264"/>
      <c r="C403" s="264"/>
      <c r="D403" s="370" t="s">
        <v>1100</v>
      </c>
      <c r="E403" s="353"/>
      <c r="F403" s="278"/>
      <c r="G403" s="278"/>
      <c r="H403" s="353"/>
      <c r="I403" s="278"/>
      <c r="J403" s="278"/>
      <c r="K403" s="278"/>
      <c r="L403" s="278"/>
      <c r="M403" s="278"/>
      <c r="N403" s="278"/>
      <c r="O403" s="278"/>
      <c r="P403" s="466"/>
      <c r="Q403" s="339">
        <f>SUM(E403:P403)</f>
        <v>0</v>
      </c>
    </row>
    <row r="404" s="251" customFormat="1" ht="14.25" customHeight="1" spans="1:17">
      <c r="A404" s="457"/>
      <c r="B404" s="264"/>
      <c r="C404" s="264"/>
      <c r="D404" s="370" t="s">
        <v>1101</v>
      </c>
      <c r="E404" s="353"/>
      <c r="F404" s="278"/>
      <c r="G404" s="278"/>
      <c r="H404" s="353"/>
      <c r="I404" s="278"/>
      <c r="J404" s="278"/>
      <c r="K404" s="278"/>
      <c r="L404" s="278"/>
      <c r="M404" s="278"/>
      <c r="N404" s="278"/>
      <c r="O404" s="278"/>
      <c r="P404" s="466"/>
      <c r="Q404" s="339">
        <f>SUM(E404:P404)</f>
        <v>0</v>
      </c>
    </row>
    <row r="405" s="251" customFormat="1" ht="14.25" customHeight="1" spans="1:17">
      <c r="A405" s="457"/>
      <c r="B405" s="264"/>
      <c r="C405" s="279"/>
      <c r="D405" s="273" t="s">
        <v>1102</v>
      </c>
      <c r="E405" s="274">
        <f t="shared" ref="E405:Q405" si="87">SUM(E402:E404)</f>
        <v>0</v>
      </c>
      <c r="F405" s="272">
        <f t="shared" si="87"/>
        <v>0</v>
      </c>
      <c r="G405" s="272">
        <f t="shared" si="87"/>
        <v>0</v>
      </c>
      <c r="H405" s="274">
        <f t="shared" si="87"/>
        <v>0</v>
      </c>
      <c r="I405" s="272">
        <f t="shared" si="87"/>
        <v>0</v>
      </c>
      <c r="J405" s="272">
        <f t="shared" si="87"/>
        <v>0</v>
      </c>
      <c r="K405" s="272">
        <f t="shared" si="87"/>
        <v>0</v>
      </c>
      <c r="L405" s="272">
        <f t="shared" si="87"/>
        <v>0</v>
      </c>
      <c r="M405" s="272">
        <f t="shared" si="87"/>
        <v>0</v>
      </c>
      <c r="N405" s="272">
        <f t="shared" si="87"/>
        <v>0</v>
      </c>
      <c r="O405" s="272">
        <f t="shared" si="87"/>
        <v>0</v>
      </c>
      <c r="P405" s="327">
        <f t="shared" si="87"/>
        <v>0</v>
      </c>
      <c r="Q405" s="340">
        <f t="shared" si="87"/>
        <v>0</v>
      </c>
    </row>
    <row r="406" s="251" customFormat="1" ht="14.25" customHeight="1" spans="1:17">
      <c r="A406" s="457"/>
      <c r="B406" s="264"/>
      <c r="C406" s="275" t="s">
        <v>1106</v>
      </c>
      <c r="D406" s="441" t="s">
        <v>1177</v>
      </c>
      <c r="E406" s="353"/>
      <c r="F406" s="278"/>
      <c r="G406" s="278"/>
      <c r="H406" s="353"/>
      <c r="I406" s="278"/>
      <c r="J406" s="278"/>
      <c r="K406" s="278"/>
      <c r="L406" s="278"/>
      <c r="M406" s="278"/>
      <c r="N406" s="278"/>
      <c r="O406" s="278"/>
      <c r="P406" s="278"/>
      <c r="Q406" s="339">
        <f t="shared" ref="Q406:Q411" si="88">SUM(E406:P406)</f>
        <v>0</v>
      </c>
    </row>
    <row r="407" s="251" customFormat="1" ht="14.25" customHeight="1" spans="1:17">
      <c r="A407" s="457"/>
      <c r="B407" s="264"/>
      <c r="C407" s="264"/>
      <c r="D407" s="441" t="s">
        <v>1186</v>
      </c>
      <c r="E407" s="353"/>
      <c r="F407" s="278"/>
      <c r="G407" s="278"/>
      <c r="H407" s="353"/>
      <c r="I407" s="278"/>
      <c r="J407" s="278"/>
      <c r="K407" s="278"/>
      <c r="L407" s="278"/>
      <c r="M407" s="278"/>
      <c r="N407" s="278"/>
      <c r="O407" s="278"/>
      <c r="P407" s="278"/>
      <c r="Q407" s="339">
        <f t="shared" si="88"/>
        <v>0</v>
      </c>
    </row>
    <row r="408" s="251" customFormat="1" ht="14.25" customHeight="1" spans="1:17">
      <c r="A408" s="457"/>
      <c r="B408" s="264"/>
      <c r="C408" s="264"/>
      <c r="D408" s="441" t="s">
        <v>1161</v>
      </c>
      <c r="E408" s="353"/>
      <c r="F408" s="278"/>
      <c r="G408" s="278"/>
      <c r="H408" s="353"/>
      <c r="I408" s="278"/>
      <c r="J408" s="278"/>
      <c r="K408" s="278"/>
      <c r="L408" s="278"/>
      <c r="M408" s="278"/>
      <c r="N408" s="278"/>
      <c r="O408" s="278"/>
      <c r="P408" s="278"/>
      <c r="Q408" s="339">
        <f t="shared" si="88"/>
        <v>0</v>
      </c>
    </row>
    <row r="409" s="251" customFormat="1" ht="14.25" customHeight="1" spans="1:17">
      <c r="A409" s="457"/>
      <c r="B409" s="264"/>
      <c r="C409" s="264"/>
      <c r="D409" s="441" t="s">
        <v>1119</v>
      </c>
      <c r="E409" s="353"/>
      <c r="F409" s="278"/>
      <c r="G409" s="278"/>
      <c r="H409" s="353"/>
      <c r="I409" s="278"/>
      <c r="J409" s="278"/>
      <c r="K409" s="278"/>
      <c r="L409" s="278"/>
      <c r="M409" s="278"/>
      <c r="N409" s="278"/>
      <c r="O409" s="278"/>
      <c r="P409" s="278"/>
      <c r="Q409" s="339">
        <f t="shared" si="88"/>
        <v>0</v>
      </c>
    </row>
    <row r="410" s="251" customFormat="1" ht="14.25" customHeight="1" spans="1:17">
      <c r="A410" s="457"/>
      <c r="B410" s="264"/>
      <c r="C410" s="264"/>
      <c r="D410" s="441" t="s">
        <v>1199</v>
      </c>
      <c r="E410" s="353"/>
      <c r="F410" s="278"/>
      <c r="G410" s="278"/>
      <c r="H410" s="353"/>
      <c r="I410" s="278"/>
      <c r="J410" s="278"/>
      <c r="K410" s="278"/>
      <c r="L410" s="278"/>
      <c r="M410" s="278"/>
      <c r="N410" s="278"/>
      <c r="O410" s="278"/>
      <c r="P410" s="278"/>
      <c r="Q410" s="339">
        <f t="shared" si="88"/>
        <v>0</v>
      </c>
    </row>
    <row r="411" s="251" customFormat="1" ht="14.25" customHeight="1" spans="1:17">
      <c r="A411" s="457"/>
      <c r="B411" s="264"/>
      <c r="C411" s="264"/>
      <c r="D411" s="441" t="s">
        <v>1200</v>
      </c>
      <c r="E411" s="353"/>
      <c r="F411" s="278"/>
      <c r="G411" s="278"/>
      <c r="H411" s="353"/>
      <c r="I411" s="278"/>
      <c r="J411" s="278"/>
      <c r="K411" s="278"/>
      <c r="L411" s="278"/>
      <c r="M411" s="278"/>
      <c r="N411" s="278"/>
      <c r="O411" s="278"/>
      <c r="P411" s="320"/>
      <c r="Q411" s="339">
        <f t="shared" si="88"/>
        <v>0</v>
      </c>
    </row>
    <row r="412" s="251" customFormat="1" customHeight="1" spans="1:17">
      <c r="A412" s="470"/>
      <c r="B412" s="288"/>
      <c r="C412" s="288"/>
      <c r="D412" s="451" t="s">
        <v>1113</v>
      </c>
      <c r="E412" s="388">
        <f>SUM(E406:E411)</f>
        <v>0</v>
      </c>
      <c r="F412" s="388">
        <f>SUM(F406:F411)</f>
        <v>0</v>
      </c>
      <c r="G412" s="388">
        <f t="shared" ref="G412:Q412" si="89">SUM(G406:G411)</f>
        <v>0</v>
      </c>
      <c r="H412" s="388">
        <f t="shared" si="89"/>
        <v>0</v>
      </c>
      <c r="I412" s="388">
        <f t="shared" si="89"/>
        <v>0</v>
      </c>
      <c r="J412" s="388">
        <f t="shared" si="89"/>
        <v>0</v>
      </c>
      <c r="K412" s="388">
        <f t="shared" si="89"/>
        <v>0</v>
      </c>
      <c r="L412" s="388">
        <f t="shared" si="89"/>
        <v>0</v>
      </c>
      <c r="M412" s="388">
        <f t="shared" si="89"/>
        <v>0</v>
      </c>
      <c r="N412" s="388">
        <f t="shared" si="89"/>
        <v>0</v>
      </c>
      <c r="O412" s="388">
        <f t="shared" si="89"/>
        <v>0</v>
      </c>
      <c r="P412" s="388">
        <f t="shared" si="89"/>
        <v>0</v>
      </c>
      <c r="Q412" s="413">
        <f t="shared" si="89"/>
        <v>0</v>
      </c>
    </row>
    <row r="413" s="251" customFormat="1" ht="6.75" customHeight="1" spans="1:17">
      <c r="A413" s="452"/>
      <c r="B413" s="423"/>
      <c r="C413" s="423"/>
      <c r="D413" s="471"/>
      <c r="E413" s="472"/>
      <c r="F413" s="423"/>
      <c r="G413" s="423"/>
      <c r="H413" s="473"/>
      <c r="I413" s="423"/>
      <c r="J413" s="423"/>
      <c r="K413" s="423"/>
      <c r="L413" s="423"/>
      <c r="M413" s="423"/>
      <c r="N413" s="423"/>
      <c r="O413" s="423"/>
      <c r="P413" s="490"/>
      <c r="Q413" s="498"/>
    </row>
    <row r="414" s="251" customFormat="1" ht="14.25" customHeight="1" spans="1:17">
      <c r="A414" s="454">
        <v>18</v>
      </c>
      <c r="B414" s="295" t="s">
        <v>1208</v>
      </c>
      <c r="C414" s="474" t="s">
        <v>1094</v>
      </c>
      <c r="D414" s="358" t="s">
        <v>1095</v>
      </c>
      <c r="E414" s="351"/>
      <c r="F414" s="351"/>
      <c r="G414" s="267"/>
      <c r="H414" s="434"/>
      <c r="I414" s="328"/>
      <c r="J414" s="328"/>
      <c r="K414" s="328">
        <v>0</v>
      </c>
      <c r="L414" s="328">
        <v>0</v>
      </c>
      <c r="M414" s="328"/>
      <c r="N414" s="328">
        <v>-900</v>
      </c>
      <c r="O414" s="328">
        <v>-984</v>
      </c>
      <c r="P414" s="492">
        <v>-2559</v>
      </c>
      <c r="Q414" s="338">
        <f>SUM(E414:P414)</f>
        <v>-4443</v>
      </c>
    </row>
    <row r="415" s="251" customFormat="1" ht="14.25" customHeight="1" spans="1:17">
      <c r="A415" s="457"/>
      <c r="B415" s="299"/>
      <c r="C415" s="439"/>
      <c r="D415" s="370" t="s">
        <v>1096</v>
      </c>
      <c r="E415" s="351"/>
      <c r="F415" s="351"/>
      <c r="G415" s="267"/>
      <c r="H415" s="353"/>
      <c r="I415" s="278"/>
      <c r="J415" s="278"/>
      <c r="K415" s="278">
        <v>0</v>
      </c>
      <c r="L415" s="278">
        <v>0</v>
      </c>
      <c r="M415" s="278"/>
      <c r="N415" s="278">
        <v>-187</v>
      </c>
      <c r="O415" s="278">
        <v>0</v>
      </c>
      <c r="P415" s="466">
        <v>0</v>
      </c>
      <c r="Q415" s="339">
        <f>SUM(E415:P415)</f>
        <v>-187</v>
      </c>
    </row>
    <row r="416" s="251" customFormat="1" ht="14.25" customHeight="1" spans="1:17">
      <c r="A416" s="457"/>
      <c r="B416" s="299"/>
      <c r="C416" s="439"/>
      <c r="D416" s="370" t="s">
        <v>1097</v>
      </c>
      <c r="E416" s="351"/>
      <c r="F416" s="351"/>
      <c r="G416" s="267"/>
      <c r="H416" s="353"/>
      <c r="I416" s="278"/>
      <c r="J416" s="278"/>
      <c r="K416" s="278">
        <v>0</v>
      </c>
      <c r="L416" s="278">
        <v>0</v>
      </c>
      <c r="M416" s="278"/>
      <c r="N416" s="278">
        <v>-2561</v>
      </c>
      <c r="O416" s="278">
        <v>-1145</v>
      </c>
      <c r="P416" s="466">
        <v>0</v>
      </c>
      <c r="Q416" s="339">
        <f>SUM(E416:P416)</f>
        <v>-3706</v>
      </c>
    </row>
    <row r="417" s="251" customFormat="1" ht="14.25" customHeight="1" spans="1:17">
      <c r="A417" s="457"/>
      <c r="B417" s="299"/>
      <c r="C417" s="439"/>
      <c r="D417" s="273" t="s">
        <v>1098</v>
      </c>
      <c r="E417" s="354">
        <f t="shared" ref="E417:Q417" si="90">SUM(E414:E416)</f>
        <v>0</v>
      </c>
      <c r="F417" s="335">
        <f t="shared" si="90"/>
        <v>0</v>
      </c>
      <c r="G417" s="335">
        <f t="shared" si="90"/>
        <v>0</v>
      </c>
      <c r="H417" s="354">
        <f t="shared" si="90"/>
        <v>0</v>
      </c>
      <c r="I417" s="335">
        <f t="shared" si="90"/>
        <v>0</v>
      </c>
      <c r="J417" s="335">
        <f t="shared" si="90"/>
        <v>0</v>
      </c>
      <c r="K417" s="335">
        <f t="shared" si="90"/>
        <v>0</v>
      </c>
      <c r="L417" s="335">
        <f t="shared" si="90"/>
        <v>0</v>
      </c>
      <c r="M417" s="335">
        <f t="shared" si="90"/>
        <v>0</v>
      </c>
      <c r="N417" s="335">
        <f t="shared" si="90"/>
        <v>-3648</v>
      </c>
      <c r="O417" s="335">
        <f t="shared" si="90"/>
        <v>-2129</v>
      </c>
      <c r="P417" s="491">
        <f t="shared" si="90"/>
        <v>-2559</v>
      </c>
      <c r="Q417" s="341">
        <f t="shared" si="90"/>
        <v>-8336</v>
      </c>
    </row>
    <row r="418" s="251" customFormat="1" ht="14.25" customHeight="1" spans="1:17">
      <c r="A418" s="457"/>
      <c r="B418" s="299"/>
      <c r="C418" s="439"/>
      <c r="D418" s="370" t="s">
        <v>1099</v>
      </c>
      <c r="E418" s="351"/>
      <c r="F418" s="351"/>
      <c r="G418" s="267"/>
      <c r="H418" s="353"/>
      <c r="I418" s="278"/>
      <c r="J418" s="278"/>
      <c r="K418" s="278">
        <v>0</v>
      </c>
      <c r="L418" s="278">
        <v>0</v>
      </c>
      <c r="M418" s="278"/>
      <c r="N418" s="278">
        <v>0</v>
      </c>
      <c r="O418" s="278">
        <v>100</v>
      </c>
      <c r="P418" s="466">
        <v>0</v>
      </c>
      <c r="Q418" s="339">
        <f>SUM(E418:P418)</f>
        <v>100</v>
      </c>
    </row>
    <row r="419" s="251" customFormat="1" ht="14.25" customHeight="1" spans="1:17">
      <c r="A419" s="457"/>
      <c r="B419" s="299"/>
      <c r="C419" s="439"/>
      <c r="D419" s="370" t="s">
        <v>1100</v>
      </c>
      <c r="E419" s="351"/>
      <c r="F419" s="351"/>
      <c r="G419" s="267"/>
      <c r="H419" s="353"/>
      <c r="I419" s="278"/>
      <c r="J419" s="278"/>
      <c r="K419" s="278">
        <v>0</v>
      </c>
      <c r="L419" s="278">
        <v>0</v>
      </c>
      <c r="M419" s="278"/>
      <c r="N419" s="278">
        <v>0</v>
      </c>
      <c r="O419" s="278">
        <v>0</v>
      </c>
      <c r="P419" s="466">
        <v>0</v>
      </c>
      <c r="Q419" s="339">
        <f>SUM(E419:P419)</f>
        <v>0</v>
      </c>
    </row>
    <row r="420" s="251" customFormat="1" ht="14.25" customHeight="1" spans="1:17">
      <c r="A420" s="457"/>
      <c r="B420" s="299"/>
      <c r="C420" s="439"/>
      <c r="D420" s="370" t="s">
        <v>1101</v>
      </c>
      <c r="E420" s="351"/>
      <c r="F420" s="351"/>
      <c r="G420" s="267"/>
      <c r="H420" s="353"/>
      <c r="I420" s="278"/>
      <c r="J420" s="278"/>
      <c r="K420" s="278">
        <v>0</v>
      </c>
      <c r="L420" s="278">
        <v>0</v>
      </c>
      <c r="M420" s="278"/>
      <c r="N420" s="278">
        <v>153</v>
      </c>
      <c r="O420" s="278">
        <v>0</v>
      </c>
      <c r="P420" s="466">
        <v>0</v>
      </c>
      <c r="Q420" s="339">
        <f>SUM(E420:P420)</f>
        <v>153</v>
      </c>
    </row>
    <row r="421" s="251" customFormat="1" ht="14.25" customHeight="1" spans="1:17">
      <c r="A421" s="457"/>
      <c r="B421" s="299"/>
      <c r="C421" s="475"/>
      <c r="D421" s="273" t="s">
        <v>1102</v>
      </c>
      <c r="E421" s="274">
        <f t="shared" ref="E421:Q421" si="91">SUM(E418:E420)</f>
        <v>0</v>
      </c>
      <c r="F421" s="272">
        <f t="shared" si="91"/>
        <v>0</v>
      </c>
      <c r="G421" s="272">
        <f t="shared" si="91"/>
        <v>0</v>
      </c>
      <c r="H421" s="274">
        <f t="shared" si="91"/>
        <v>0</v>
      </c>
      <c r="I421" s="272">
        <f t="shared" si="91"/>
        <v>0</v>
      </c>
      <c r="J421" s="272">
        <f t="shared" si="91"/>
        <v>0</v>
      </c>
      <c r="K421" s="272">
        <f t="shared" si="91"/>
        <v>0</v>
      </c>
      <c r="L421" s="272">
        <f t="shared" si="91"/>
        <v>0</v>
      </c>
      <c r="M421" s="272">
        <f t="shared" si="91"/>
        <v>0</v>
      </c>
      <c r="N421" s="272">
        <f t="shared" si="91"/>
        <v>153</v>
      </c>
      <c r="O421" s="272">
        <f t="shared" si="91"/>
        <v>100</v>
      </c>
      <c r="P421" s="493">
        <f t="shared" si="91"/>
        <v>0</v>
      </c>
      <c r="Q421" s="340">
        <f t="shared" si="91"/>
        <v>253</v>
      </c>
    </row>
    <row r="422" s="251" customFormat="1" ht="14.25" hidden="1" customHeight="1" spans="1:17">
      <c r="A422" s="457"/>
      <c r="B422" s="299"/>
      <c r="C422" s="476" t="s">
        <v>1106</v>
      </c>
      <c r="D422" s="276" t="s">
        <v>1177</v>
      </c>
      <c r="E422" s="353"/>
      <c r="F422" s="278"/>
      <c r="G422" s="278"/>
      <c r="H422" s="353"/>
      <c r="I422" s="278"/>
      <c r="J422" s="278"/>
      <c r="K422" s="278"/>
      <c r="L422" s="278"/>
      <c r="M422" s="278"/>
      <c r="N422" s="278"/>
      <c r="O422" s="278"/>
      <c r="P422" s="466"/>
      <c r="Q422" s="339">
        <f t="shared" ref="Q422:Q434" si="92">SUM(E422:P422)</f>
        <v>0</v>
      </c>
    </row>
    <row r="423" s="251" customFormat="1" ht="14.25" hidden="1" customHeight="1" spans="1:17">
      <c r="A423" s="457"/>
      <c r="B423" s="299"/>
      <c r="C423" s="439"/>
      <c r="D423" s="276" t="s">
        <v>1186</v>
      </c>
      <c r="E423" s="353"/>
      <c r="F423" s="278"/>
      <c r="G423" s="278"/>
      <c r="H423" s="353"/>
      <c r="I423" s="278"/>
      <c r="J423" s="278"/>
      <c r="K423" s="278"/>
      <c r="L423" s="278"/>
      <c r="M423" s="278"/>
      <c r="N423" s="278"/>
      <c r="O423" s="278"/>
      <c r="P423" s="466"/>
      <c r="Q423" s="339">
        <f t="shared" si="92"/>
        <v>0</v>
      </c>
    </row>
    <row r="424" s="251" customFormat="1" ht="14.25" hidden="1" customHeight="1" spans="1:17">
      <c r="A424" s="457"/>
      <c r="B424" s="299"/>
      <c r="C424" s="439"/>
      <c r="D424" s="276" t="s">
        <v>1209</v>
      </c>
      <c r="E424" s="353"/>
      <c r="F424" s="278"/>
      <c r="G424" s="278"/>
      <c r="H424" s="353"/>
      <c r="I424" s="278"/>
      <c r="J424" s="278"/>
      <c r="K424" s="278"/>
      <c r="L424" s="278"/>
      <c r="M424" s="278"/>
      <c r="N424" s="278"/>
      <c r="O424" s="278"/>
      <c r="P424" s="466"/>
      <c r="Q424" s="339">
        <f t="shared" si="92"/>
        <v>0</v>
      </c>
    </row>
    <row r="425" s="251" customFormat="1" ht="14.25" customHeight="1" spans="1:17">
      <c r="A425" s="457"/>
      <c r="B425" s="299"/>
      <c r="C425" s="439"/>
      <c r="D425" s="276" t="s">
        <v>1147</v>
      </c>
      <c r="E425" s="353"/>
      <c r="F425" s="278"/>
      <c r="G425" s="278"/>
      <c r="H425" s="477">
        <v>94.63</v>
      </c>
      <c r="I425" s="334">
        <v>531.65</v>
      </c>
      <c r="J425" s="278">
        <v>1045.15</v>
      </c>
      <c r="K425" s="278">
        <v>2300.44</v>
      </c>
      <c r="L425" s="278">
        <v>2225.93</v>
      </c>
      <c r="M425" s="334">
        <v>2161.92</v>
      </c>
      <c r="N425" s="278">
        <v>2042.01</v>
      </c>
      <c r="O425" s="278">
        <v>2305.55</v>
      </c>
      <c r="P425" s="448">
        <v>2089.33</v>
      </c>
      <c r="Q425" s="339">
        <f t="shared" si="92"/>
        <v>14796.61</v>
      </c>
    </row>
    <row r="426" s="251" customFormat="1" ht="14.25" customHeight="1" spans="1:17">
      <c r="A426" s="457"/>
      <c r="B426" s="299"/>
      <c r="C426" s="439"/>
      <c r="D426" s="276" t="s">
        <v>1127</v>
      </c>
      <c r="E426" s="353"/>
      <c r="F426" s="278"/>
      <c r="G426" s="278">
        <v>160</v>
      </c>
      <c r="H426" s="478">
        <v>1212</v>
      </c>
      <c r="I426" s="278">
        <v>1260</v>
      </c>
      <c r="J426" s="278">
        <v>1440</v>
      </c>
      <c r="K426" s="278">
        <v>2540</v>
      </c>
      <c r="L426" s="278">
        <v>3900</v>
      </c>
      <c r="M426" s="334">
        <v>1080</v>
      </c>
      <c r="N426" s="278">
        <v>2640</v>
      </c>
      <c r="O426" s="278">
        <v>1880</v>
      </c>
      <c r="P426" s="448">
        <v>240</v>
      </c>
      <c r="Q426" s="339">
        <f t="shared" si="92"/>
        <v>16352</v>
      </c>
    </row>
    <row r="427" s="251" customFormat="1" ht="14.25" customHeight="1" spans="1:17">
      <c r="A427" s="457"/>
      <c r="B427" s="299"/>
      <c r="C427" s="439"/>
      <c r="D427" s="276" t="s">
        <v>1126</v>
      </c>
      <c r="E427" s="353"/>
      <c r="F427" s="278"/>
      <c r="G427" s="278"/>
      <c r="H427" s="478">
        <v>-125</v>
      </c>
      <c r="I427" s="278">
        <v>-4500</v>
      </c>
      <c r="J427" s="278"/>
      <c r="K427" s="278"/>
      <c r="L427" s="278"/>
      <c r="M427" s="334">
        <v>-28</v>
      </c>
      <c r="N427" s="278"/>
      <c r="O427" s="278">
        <v>-100</v>
      </c>
      <c r="P427" s="446"/>
      <c r="Q427" s="339">
        <f t="shared" si="92"/>
        <v>-4753</v>
      </c>
    </row>
    <row r="428" s="251" customFormat="1" ht="14.25" customHeight="1" spans="1:17">
      <c r="A428" s="457"/>
      <c r="B428" s="299"/>
      <c r="C428" s="439"/>
      <c r="D428" s="276" t="s">
        <v>1210</v>
      </c>
      <c r="E428" s="353"/>
      <c r="F428" s="278"/>
      <c r="G428" s="278"/>
      <c r="H428" s="478"/>
      <c r="I428" s="278"/>
      <c r="J428" s="278"/>
      <c r="K428" s="278"/>
      <c r="L428" s="278"/>
      <c r="M428" s="334"/>
      <c r="N428" s="278">
        <v>60</v>
      </c>
      <c r="O428" s="278"/>
      <c r="P428" s="446">
        <v>85</v>
      </c>
      <c r="Q428" s="339">
        <f t="shared" si="92"/>
        <v>145</v>
      </c>
    </row>
    <row r="429" s="251" customFormat="1" ht="14.25" customHeight="1" spans="1:17">
      <c r="A429" s="457"/>
      <c r="B429" s="299"/>
      <c r="C429" s="439"/>
      <c r="D429" s="276" t="s">
        <v>1211</v>
      </c>
      <c r="E429" s="353"/>
      <c r="F429" s="278"/>
      <c r="G429" s="278"/>
      <c r="H429" s="478"/>
      <c r="I429" s="278"/>
      <c r="J429" s="278"/>
      <c r="K429" s="278"/>
      <c r="L429" s="278"/>
      <c r="M429" s="334"/>
      <c r="N429" s="278"/>
      <c r="O429" s="278">
        <v>-1457</v>
      </c>
      <c r="P429" s="446"/>
      <c r="Q429" s="339">
        <f t="shared" si="92"/>
        <v>-1457</v>
      </c>
    </row>
    <row r="430" s="251" customFormat="1" ht="14.25" customHeight="1" spans="1:17">
      <c r="A430" s="457"/>
      <c r="B430" s="299"/>
      <c r="C430" s="439"/>
      <c r="D430" s="276" t="s">
        <v>1212</v>
      </c>
      <c r="E430" s="353"/>
      <c r="F430" s="278"/>
      <c r="G430" s="278"/>
      <c r="H430" s="478"/>
      <c r="I430" s="278"/>
      <c r="J430" s="278"/>
      <c r="K430" s="278"/>
      <c r="L430" s="278"/>
      <c r="M430" s="334"/>
      <c r="N430" s="278"/>
      <c r="O430" s="278">
        <v>-9</v>
      </c>
      <c r="P430" s="446">
        <v>-3.26</v>
      </c>
      <c r="Q430" s="339">
        <f t="shared" si="92"/>
        <v>-12.26</v>
      </c>
    </row>
    <row r="431" s="251" customFormat="1" ht="14.25" customHeight="1" spans="1:17">
      <c r="A431" s="457"/>
      <c r="B431" s="299"/>
      <c r="C431" s="439"/>
      <c r="D431" s="276" t="s">
        <v>1213</v>
      </c>
      <c r="E431" s="353"/>
      <c r="F431" s="278"/>
      <c r="G431" s="278"/>
      <c r="H431" s="478"/>
      <c r="I431" s="278"/>
      <c r="J431" s="278"/>
      <c r="K431" s="278"/>
      <c r="L431" s="278"/>
      <c r="M431" s="334"/>
      <c r="N431" s="278"/>
      <c r="O431" s="278"/>
      <c r="P431" s="446">
        <v>116.3</v>
      </c>
      <c r="Q431" s="339">
        <f t="shared" si="92"/>
        <v>116.3</v>
      </c>
    </row>
    <row r="432" s="251" customFormat="1" ht="14.25" customHeight="1" spans="1:17">
      <c r="A432" s="457"/>
      <c r="B432" s="299"/>
      <c r="C432" s="439"/>
      <c r="D432" s="276" t="s">
        <v>1214</v>
      </c>
      <c r="E432" s="353"/>
      <c r="F432" s="278"/>
      <c r="G432" s="278">
        <v>-160</v>
      </c>
      <c r="H432" s="478">
        <v>-1306.63</v>
      </c>
      <c r="I432" s="334">
        <v>-1791.65</v>
      </c>
      <c r="J432" s="278">
        <v>-2485.15</v>
      </c>
      <c r="K432" s="334">
        <v>-4840.44</v>
      </c>
      <c r="L432" s="334">
        <v>-6125.93</v>
      </c>
      <c r="M432" s="334">
        <v>-3233.92</v>
      </c>
      <c r="N432" s="278">
        <v>-1641.63</v>
      </c>
      <c r="O432" s="334">
        <v>-1017.52</v>
      </c>
      <c r="P432" s="312">
        <v>-248.31</v>
      </c>
      <c r="Q432" s="339">
        <f t="shared" si="92"/>
        <v>-22851.18</v>
      </c>
    </row>
    <row r="433" s="251" customFormat="1" ht="14.25" customHeight="1" spans="1:17">
      <c r="A433" s="457"/>
      <c r="B433" s="299"/>
      <c r="C433" s="439"/>
      <c r="D433" s="276" t="s">
        <v>1215</v>
      </c>
      <c r="E433" s="353"/>
      <c r="F433" s="278"/>
      <c r="G433" s="278"/>
      <c r="H433" s="478">
        <v>125</v>
      </c>
      <c r="I433" s="278">
        <v>4500</v>
      </c>
      <c r="J433" s="278"/>
      <c r="K433" s="278"/>
      <c r="L433" s="278"/>
      <c r="M433" s="334">
        <v>20</v>
      </c>
      <c r="N433" s="278">
        <v>394.62</v>
      </c>
      <c r="O433" s="334">
        <v>428.35</v>
      </c>
      <c r="P433" s="312">
        <v>279.94</v>
      </c>
      <c r="Q433" s="339">
        <f t="shared" si="92"/>
        <v>5747.91</v>
      </c>
    </row>
    <row r="434" s="251" customFormat="1" ht="14.25" customHeight="1" spans="1:17">
      <c r="A434" s="457"/>
      <c r="B434" s="299"/>
      <c r="C434" s="439"/>
      <c r="D434" s="276" t="s">
        <v>1200</v>
      </c>
      <c r="E434" s="353"/>
      <c r="F434" s="278"/>
      <c r="G434" s="278"/>
      <c r="H434" s="353"/>
      <c r="I434" s="278"/>
      <c r="J434" s="278"/>
      <c r="K434" s="278"/>
      <c r="L434" s="278"/>
      <c r="M434" s="334"/>
      <c r="N434" s="278"/>
      <c r="O434" s="278"/>
      <c r="P434" s="312"/>
      <c r="Q434" s="339">
        <f t="shared" si="92"/>
        <v>0</v>
      </c>
    </row>
    <row r="435" s="251" customFormat="1" customHeight="1" spans="1:17">
      <c r="A435" s="470"/>
      <c r="B435" s="299"/>
      <c r="C435" s="449"/>
      <c r="D435" s="368" t="s">
        <v>1113</v>
      </c>
      <c r="E435" s="388">
        <f t="shared" ref="E435:Q435" si="93">SUM(E422:E434)</f>
        <v>0</v>
      </c>
      <c r="F435" s="388">
        <f t="shared" si="93"/>
        <v>0</v>
      </c>
      <c r="G435" s="396">
        <f t="shared" si="93"/>
        <v>0</v>
      </c>
      <c r="H435" s="388">
        <f t="shared" si="93"/>
        <v>0</v>
      </c>
      <c r="I435" s="388">
        <f t="shared" si="93"/>
        <v>0</v>
      </c>
      <c r="J435" s="388">
        <f t="shared" si="93"/>
        <v>0</v>
      </c>
      <c r="K435" s="388">
        <f t="shared" si="93"/>
        <v>0</v>
      </c>
      <c r="L435" s="388">
        <f t="shared" si="93"/>
        <v>0</v>
      </c>
      <c r="M435" s="388">
        <f t="shared" si="93"/>
        <v>0</v>
      </c>
      <c r="N435" s="388">
        <f t="shared" si="93"/>
        <v>3495</v>
      </c>
      <c r="O435" s="388">
        <f t="shared" si="93"/>
        <v>2030.38</v>
      </c>
      <c r="P435" s="494">
        <f t="shared" si="93"/>
        <v>2559</v>
      </c>
      <c r="Q435" s="342">
        <f t="shared" si="93"/>
        <v>8084.38</v>
      </c>
    </row>
    <row r="436" s="251" customFormat="1" ht="6.75" customHeight="1" spans="1:17">
      <c r="A436" s="452"/>
      <c r="B436" s="423"/>
      <c r="C436" s="423"/>
      <c r="D436" s="479"/>
      <c r="E436" s="472"/>
      <c r="F436" s="423"/>
      <c r="G436" s="423"/>
      <c r="H436" s="473"/>
      <c r="I436" s="423"/>
      <c r="J436" s="423"/>
      <c r="K436" s="423"/>
      <c r="L436" s="423"/>
      <c r="M436" s="423"/>
      <c r="N436" s="423"/>
      <c r="O436" s="423"/>
      <c r="P436" s="490"/>
      <c r="Q436" s="498"/>
    </row>
    <row r="437" s="251" customFormat="1" ht="14.25" customHeight="1" spans="1:17">
      <c r="A437" s="454">
        <v>19</v>
      </c>
      <c r="B437" s="480" t="s">
        <v>1216</v>
      </c>
      <c r="C437" s="481" t="s">
        <v>1094</v>
      </c>
      <c r="D437" s="358" t="s">
        <v>1095</v>
      </c>
      <c r="E437" s="351">
        <v>-4199</v>
      </c>
      <c r="F437" s="267">
        <v>-2634</v>
      </c>
      <c r="G437" s="267">
        <v>-3425</v>
      </c>
      <c r="H437" s="351">
        <v>-5191</v>
      </c>
      <c r="I437" s="267">
        <v>-4068</v>
      </c>
      <c r="J437" s="267">
        <v>-1991</v>
      </c>
      <c r="K437" s="267">
        <v>-1402</v>
      </c>
      <c r="L437" s="267">
        <v>-673</v>
      </c>
      <c r="M437" s="267">
        <v>-2229</v>
      </c>
      <c r="N437" s="267">
        <v>-2708</v>
      </c>
      <c r="O437" s="267">
        <v>-550</v>
      </c>
      <c r="P437" s="495">
        <v>-250</v>
      </c>
      <c r="Q437" s="338">
        <f>SUM(E437:P437)</f>
        <v>-29320</v>
      </c>
    </row>
    <row r="438" s="251" customFormat="1" ht="14.25" customHeight="1" spans="1:17">
      <c r="A438" s="457"/>
      <c r="B438" s="482"/>
      <c r="C438" s="483"/>
      <c r="D438" s="370" t="s">
        <v>1096</v>
      </c>
      <c r="E438" s="350">
        <v>0</v>
      </c>
      <c r="F438" s="269">
        <v>0</v>
      </c>
      <c r="G438" s="269">
        <v>0</v>
      </c>
      <c r="H438" s="350">
        <v>0</v>
      </c>
      <c r="I438" s="269">
        <v>0</v>
      </c>
      <c r="J438" s="269">
        <v>0</v>
      </c>
      <c r="K438" s="269">
        <v>0</v>
      </c>
      <c r="L438" s="269">
        <v>0</v>
      </c>
      <c r="M438" s="269">
        <v>0</v>
      </c>
      <c r="N438" s="269">
        <v>0</v>
      </c>
      <c r="O438" s="269">
        <v>0</v>
      </c>
      <c r="P438" s="496">
        <v>0</v>
      </c>
      <c r="Q438" s="339">
        <f>SUM(E438:P438)</f>
        <v>0</v>
      </c>
    </row>
    <row r="439" s="251" customFormat="1" ht="14.25" customHeight="1" spans="1:17">
      <c r="A439" s="457"/>
      <c r="B439" s="482"/>
      <c r="C439" s="483"/>
      <c r="D439" s="370" t="s">
        <v>1097</v>
      </c>
      <c r="E439" s="350">
        <v>-235</v>
      </c>
      <c r="F439" s="269">
        <v>-120</v>
      </c>
      <c r="G439" s="269">
        <v>-230</v>
      </c>
      <c r="H439" s="350">
        <v>0</v>
      </c>
      <c r="I439" s="269">
        <v>-910</v>
      </c>
      <c r="J439" s="269">
        <v>-508</v>
      </c>
      <c r="K439" s="269">
        <v>-252</v>
      </c>
      <c r="L439" s="269">
        <v>-180</v>
      </c>
      <c r="M439" s="269">
        <v>-468</v>
      </c>
      <c r="N439" s="269">
        <v>-464</v>
      </c>
      <c r="O439" s="269">
        <v>-128</v>
      </c>
      <c r="P439" s="496">
        <v>-267</v>
      </c>
      <c r="Q439" s="339">
        <f>SUM(E439:P439)</f>
        <v>-3762</v>
      </c>
    </row>
    <row r="440" s="251" customFormat="1" ht="14.25" customHeight="1" spans="1:17">
      <c r="A440" s="457"/>
      <c r="B440" s="482"/>
      <c r="C440" s="483"/>
      <c r="D440" s="273" t="s">
        <v>1098</v>
      </c>
      <c r="E440" s="354">
        <f t="shared" ref="E440:Q440" si="94">SUM(E437:E439)</f>
        <v>-4434</v>
      </c>
      <c r="F440" s="335">
        <f t="shared" si="94"/>
        <v>-2754</v>
      </c>
      <c r="G440" s="335">
        <f t="shared" si="94"/>
        <v>-3655</v>
      </c>
      <c r="H440" s="354">
        <f t="shared" si="94"/>
        <v>-5191</v>
      </c>
      <c r="I440" s="335">
        <f t="shared" si="94"/>
        <v>-4978</v>
      </c>
      <c r="J440" s="335">
        <f t="shared" si="94"/>
        <v>-2499</v>
      </c>
      <c r="K440" s="335">
        <f t="shared" si="94"/>
        <v>-1654</v>
      </c>
      <c r="L440" s="335">
        <f t="shared" si="94"/>
        <v>-853</v>
      </c>
      <c r="M440" s="335">
        <f t="shared" si="94"/>
        <v>-2697</v>
      </c>
      <c r="N440" s="335">
        <f t="shared" si="94"/>
        <v>-3172</v>
      </c>
      <c r="O440" s="335">
        <f t="shared" si="94"/>
        <v>-678</v>
      </c>
      <c r="P440" s="491">
        <f t="shared" si="94"/>
        <v>-517</v>
      </c>
      <c r="Q440" s="341">
        <f t="shared" si="94"/>
        <v>-33082</v>
      </c>
    </row>
    <row r="441" s="251" customFormat="1" ht="14.25" customHeight="1" spans="1:17">
      <c r="A441" s="457"/>
      <c r="B441" s="482"/>
      <c r="C441" s="483"/>
      <c r="D441" s="370" t="s">
        <v>1099</v>
      </c>
      <c r="E441" s="350">
        <v>235</v>
      </c>
      <c r="F441" s="269">
        <v>120</v>
      </c>
      <c r="G441" s="269">
        <v>230</v>
      </c>
      <c r="H441" s="350">
        <v>0</v>
      </c>
      <c r="I441" s="269">
        <v>910</v>
      </c>
      <c r="J441" s="269">
        <v>508</v>
      </c>
      <c r="K441" s="269">
        <v>252</v>
      </c>
      <c r="L441" s="269">
        <v>180</v>
      </c>
      <c r="M441" s="269">
        <v>468</v>
      </c>
      <c r="N441" s="269">
        <v>464</v>
      </c>
      <c r="O441" s="269">
        <v>128</v>
      </c>
      <c r="P441" s="496">
        <v>267</v>
      </c>
      <c r="Q441" s="339">
        <f>SUM(E441:P441)</f>
        <v>3762</v>
      </c>
    </row>
    <row r="442" s="251" customFormat="1" ht="14.25" customHeight="1" spans="1:17">
      <c r="A442" s="457"/>
      <c r="B442" s="482"/>
      <c r="C442" s="483"/>
      <c r="D442" s="370" t="s">
        <v>1100</v>
      </c>
      <c r="E442" s="350">
        <v>0</v>
      </c>
      <c r="F442" s="269">
        <v>0</v>
      </c>
      <c r="G442" s="269">
        <v>0</v>
      </c>
      <c r="H442" s="350">
        <v>0</v>
      </c>
      <c r="I442" s="269">
        <v>0</v>
      </c>
      <c r="J442" s="269">
        <v>0</v>
      </c>
      <c r="K442" s="269">
        <v>0</v>
      </c>
      <c r="L442" s="269">
        <v>0</v>
      </c>
      <c r="M442" s="269">
        <v>0</v>
      </c>
      <c r="N442" s="269">
        <v>0</v>
      </c>
      <c r="O442" s="269">
        <v>0</v>
      </c>
      <c r="P442" s="496">
        <v>0</v>
      </c>
      <c r="Q442" s="339">
        <f>SUM(E442:P442)</f>
        <v>0</v>
      </c>
    </row>
    <row r="443" s="251" customFormat="1" ht="14.25" customHeight="1" spans="1:17">
      <c r="A443" s="457"/>
      <c r="B443" s="482"/>
      <c r="C443" s="483"/>
      <c r="D443" s="370" t="s">
        <v>1101</v>
      </c>
      <c r="E443" s="350">
        <v>4199</v>
      </c>
      <c r="F443" s="269">
        <v>2634</v>
      </c>
      <c r="G443" s="269">
        <v>3425</v>
      </c>
      <c r="H443" s="350">
        <v>5191</v>
      </c>
      <c r="I443" s="269">
        <v>4068</v>
      </c>
      <c r="J443" s="269">
        <v>1991</v>
      </c>
      <c r="K443" s="269">
        <v>1402</v>
      </c>
      <c r="L443" s="269">
        <v>673</v>
      </c>
      <c r="M443" s="269">
        <v>2229</v>
      </c>
      <c r="N443" s="269">
        <v>2708</v>
      </c>
      <c r="O443" s="269">
        <v>550</v>
      </c>
      <c r="P443" s="496">
        <v>250</v>
      </c>
      <c r="Q443" s="339">
        <f>SUM(E443:P443)</f>
        <v>29320</v>
      </c>
    </row>
    <row r="444" s="251" customFormat="1" ht="14.25" customHeight="1" spans="1:17">
      <c r="A444" s="457"/>
      <c r="B444" s="482"/>
      <c r="C444" s="484"/>
      <c r="D444" s="273" t="s">
        <v>1102</v>
      </c>
      <c r="E444" s="274">
        <f t="shared" ref="E444:Q444" si="95">SUM(E441:E443)</f>
        <v>4434</v>
      </c>
      <c r="F444" s="272">
        <f t="shared" si="95"/>
        <v>2754</v>
      </c>
      <c r="G444" s="272">
        <f t="shared" si="95"/>
        <v>3655</v>
      </c>
      <c r="H444" s="274">
        <f t="shared" si="95"/>
        <v>5191</v>
      </c>
      <c r="I444" s="272">
        <f t="shared" si="95"/>
        <v>4978</v>
      </c>
      <c r="J444" s="272">
        <f t="shared" si="95"/>
        <v>2499</v>
      </c>
      <c r="K444" s="272">
        <f t="shared" si="95"/>
        <v>1654</v>
      </c>
      <c r="L444" s="272">
        <f t="shared" si="95"/>
        <v>853</v>
      </c>
      <c r="M444" s="272">
        <f t="shared" si="95"/>
        <v>2697</v>
      </c>
      <c r="N444" s="272">
        <f t="shared" si="95"/>
        <v>3172</v>
      </c>
      <c r="O444" s="272">
        <f t="shared" si="95"/>
        <v>678</v>
      </c>
      <c r="P444" s="493">
        <f t="shared" si="95"/>
        <v>517</v>
      </c>
      <c r="Q444" s="340">
        <f t="shared" si="95"/>
        <v>33082</v>
      </c>
    </row>
    <row r="445" s="251" customFormat="1" ht="14.25" customHeight="1" spans="1:17">
      <c r="A445" s="457"/>
      <c r="B445" s="482"/>
      <c r="C445" s="485" t="s">
        <v>1106</v>
      </c>
      <c r="D445" s="441" t="s">
        <v>1173</v>
      </c>
      <c r="E445" s="353"/>
      <c r="F445" s="278"/>
      <c r="G445" s="278"/>
      <c r="H445" s="353"/>
      <c r="I445" s="278"/>
      <c r="J445" s="278"/>
      <c r="K445" s="278"/>
      <c r="L445" s="278"/>
      <c r="M445" s="278"/>
      <c r="N445" s="278"/>
      <c r="O445" s="278"/>
      <c r="P445" s="466"/>
      <c r="Q445" s="339">
        <f>SUM(E445:P445)</f>
        <v>0</v>
      </c>
    </row>
    <row r="446" s="251" customFormat="1" customHeight="1" spans="1:17">
      <c r="A446" s="470"/>
      <c r="B446" s="486"/>
      <c r="C446" s="487"/>
      <c r="D446" s="451" t="s">
        <v>1113</v>
      </c>
      <c r="E446" s="388">
        <f t="shared" ref="E446:Q446" si="96">SUM(E445:E445)</f>
        <v>0</v>
      </c>
      <c r="F446" s="388">
        <f t="shared" si="96"/>
        <v>0</v>
      </c>
      <c r="G446" s="396">
        <f t="shared" si="96"/>
        <v>0</v>
      </c>
      <c r="H446" s="388">
        <f t="shared" si="96"/>
        <v>0</v>
      </c>
      <c r="I446" s="388">
        <f t="shared" si="96"/>
        <v>0</v>
      </c>
      <c r="J446" s="388">
        <f t="shared" si="96"/>
        <v>0</v>
      </c>
      <c r="K446" s="388">
        <f t="shared" si="96"/>
        <v>0</v>
      </c>
      <c r="L446" s="388">
        <f t="shared" si="96"/>
        <v>0</v>
      </c>
      <c r="M446" s="388">
        <f t="shared" si="96"/>
        <v>0</v>
      </c>
      <c r="N446" s="388">
        <f t="shared" si="96"/>
        <v>0</v>
      </c>
      <c r="O446" s="388">
        <f t="shared" si="96"/>
        <v>0</v>
      </c>
      <c r="P446" s="494">
        <f t="shared" si="96"/>
        <v>0</v>
      </c>
      <c r="Q446" s="413">
        <f t="shared" si="96"/>
        <v>0</v>
      </c>
    </row>
    <row r="447" s="251" customFormat="1" ht="6.75" customHeight="1" spans="1:17">
      <c r="A447" s="452"/>
      <c r="B447" s="423"/>
      <c r="C447" s="423"/>
      <c r="D447" s="479"/>
      <c r="E447" s="472"/>
      <c r="F447" s="423"/>
      <c r="G447" s="423"/>
      <c r="H447" s="473"/>
      <c r="I447" s="423"/>
      <c r="J447" s="423"/>
      <c r="K447" s="423"/>
      <c r="L447" s="423"/>
      <c r="M447" s="423"/>
      <c r="N447" s="423"/>
      <c r="O447" s="423"/>
      <c r="P447" s="490"/>
      <c r="Q447" s="471"/>
    </row>
    <row r="448" s="250" customFormat="1" customHeight="1" spans="1:20">
      <c r="A448" s="294">
        <v>20</v>
      </c>
      <c r="B448" s="296" t="s">
        <v>1217</v>
      </c>
      <c r="C448" s="296" t="s">
        <v>1094</v>
      </c>
      <c r="D448" s="358" t="s">
        <v>1095</v>
      </c>
      <c r="E448" s="397">
        <v>0</v>
      </c>
      <c r="F448" s="397">
        <v>0</v>
      </c>
      <c r="G448" s="397">
        <v>0</v>
      </c>
      <c r="H448" s="488">
        <v>0</v>
      </c>
      <c r="I448" s="397">
        <v>0</v>
      </c>
      <c r="J448" s="397">
        <v>0</v>
      </c>
      <c r="K448" s="397">
        <v>0</v>
      </c>
      <c r="L448" s="397">
        <v>0</v>
      </c>
      <c r="M448" s="298">
        <v>0</v>
      </c>
      <c r="N448" s="398">
        <v>0</v>
      </c>
      <c r="O448" s="397">
        <v>0</v>
      </c>
      <c r="P448" s="298">
        <v>0</v>
      </c>
      <c r="Q448" s="344">
        <f>SUM(E448:P448)</f>
        <v>0</v>
      </c>
      <c r="T448" s="251"/>
    </row>
    <row r="449" s="250" customFormat="1" customHeight="1" spans="1:17">
      <c r="A449" s="262"/>
      <c r="B449" s="264"/>
      <c r="C449" s="264"/>
      <c r="D449" s="370" t="s">
        <v>1096</v>
      </c>
      <c r="E449" s="400">
        <v>0</v>
      </c>
      <c r="F449" s="400">
        <v>0</v>
      </c>
      <c r="G449" s="400">
        <v>0</v>
      </c>
      <c r="H449" s="400">
        <v>0</v>
      </c>
      <c r="I449" s="400">
        <v>0</v>
      </c>
      <c r="J449" s="400">
        <v>0</v>
      </c>
      <c r="K449" s="400">
        <v>0</v>
      </c>
      <c r="L449" s="400">
        <v>0</v>
      </c>
      <c r="M449" s="267">
        <v>0</v>
      </c>
      <c r="N449" s="269">
        <v>0</v>
      </c>
      <c r="O449" s="269">
        <v>0</v>
      </c>
      <c r="P449" s="318">
        <v>0</v>
      </c>
      <c r="Q449" s="338">
        <f>SUM(E449:P449)</f>
        <v>0</v>
      </c>
    </row>
    <row r="450" s="250" customFormat="1" customHeight="1" spans="1:17">
      <c r="A450" s="262"/>
      <c r="B450" s="264"/>
      <c r="C450" s="264"/>
      <c r="D450" s="370" t="s">
        <v>1097</v>
      </c>
      <c r="E450" s="400">
        <v>0</v>
      </c>
      <c r="F450" s="400">
        <v>0</v>
      </c>
      <c r="G450" s="400">
        <v>0</v>
      </c>
      <c r="H450" s="400">
        <v>0</v>
      </c>
      <c r="I450" s="400">
        <v>0</v>
      </c>
      <c r="J450" s="400">
        <v>0</v>
      </c>
      <c r="K450" s="400">
        <v>0</v>
      </c>
      <c r="L450" s="400">
        <v>0</v>
      </c>
      <c r="M450" s="267">
        <v>0</v>
      </c>
      <c r="N450" s="267">
        <v>0</v>
      </c>
      <c r="O450" s="267">
        <v>0</v>
      </c>
      <c r="P450" s="318">
        <v>0</v>
      </c>
      <c r="Q450" s="339">
        <f>SUM(E450:P450)</f>
        <v>0</v>
      </c>
    </row>
    <row r="451" s="250" customFormat="1" customHeight="1" spans="1:17">
      <c r="A451" s="262"/>
      <c r="B451" s="264"/>
      <c r="C451" s="264"/>
      <c r="D451" s="273" t="s">
        <v>1098</v>
      </c>
      <c r="E451" s="361">
        <f t="shared" ref="E451:Q451" si="97">SUM(E448:E450)</f>
        <v>0</v>
      </c>
      <c r="F451" s="335">
        <f t="shared" si="97"/>
        <v>0</v>
      </c>
      <c r="G451" s="436">
        <f t="shared" si="97"/>
        <v>0</v>
      </c>
      <c r="H451" s="335">
        <f t="shared" si="97"/>
        <v>0</v>
      </c>
      <c r="I451" s="335">
        <f t="shared" si="97"/>
        <v>0</v>
      </c>
      <c r="J451" s="335">
        <f t="shared" si="97"/>
        <v>0</v>
      </c>
      <c r="K451" s="335">
        <f t="shared" si="97"/>
        <v>0</v>
      </c>
      <c r="L451" s="335">
        <f t="shared" si="97"/>
        <v>0</v>
      </c>
      <c r="M451" s="335">
        <f t="shared" si="97"/>
        <v>0</v>
      </c>
      <c r="N451" s="272">
        <f t="shared" si="97"/>
        <v>0</v>
      </c>
      <c r="O451" s="272">
        <f t="shared" si="97"/>
        <v>0</v>
      </c>
      <c r="P451" s="327">
        <f t="shared" si="97"/>
        <v>0</v>
      </c>
      <c r="Q451" s="340">
        <f t="shared" si="97"/>
        <v>0</v>
      </c>
    </row>
    <row r="452" s="250" customFormat="1" customHeight="1" spans="1:17">
      <c r="A452" s="262"/>
      <c r="B452" s="264"/>
      <c r="C452" s="264"/>
      <c r="D452" s="370" t="s">
        <v>1099</v>
      </c>
      <c r="E452" s="418">
        <v>0</v>
      </c>
      <c r="F452" s="418">
        <v>0</v>
      </c>
      <c r="G452" s="400">
        <v>0</v>
      </c>
      <c r="H452" s="418">
        <v>0</v>
      </c>
      <c r="I452" s="418">
        <v>0</v>
      </c>
      <c r="J452" s="418">
        <v>0</v>
      </c>
      <c r="K452" s="418">
        <v>0</v>
      </c>
      <c r="L452" s="418">
        <v>0</v>
      </c>
      <c r="M452" s="418">
        <v>0</v>
      </c>
      <c r="N452" s="267">
        <v>0</v>
      </c>
      <c r="O452" s="267">
        <v>0</v>
      </c>
      <c r="P452" s="318">
        <v>0</v>
      </c>
      <c r="Q452" s="339">
        <f>SUM(E452:P452)</f>
        <v>0</v>
      </c>
    </row>
    <row r="453" s="250" customFormat="1" customHeight="1" spans="1:17">
      <c r="A453" s="262"/>
      <c r="B453" s="264"/>
      <c r="C453" s="264"/>
      <c r="D453" s="370" t="s">
        <v>1100</v>
      </c>
      <c r="E453" s="400">
        <v>0</v>
      </c>
      <c r="F453" s="400">
        <v>0</v>
      </c>
      <c r="G453" s="400">
        <v>0</v>
      </c>
      <c r="H453" s="400">
        <v>0</v>
      </c>
      <c r="I453" s="400">
        <v>0</v>
      </c>
      <c r="J453" s="400">
        <v>0</v>
      </c>
      <c r="K453" s="400">
        <v>0</v>
      </c>
      <c r="L453" s="400">
        <v>0</v>
      </c>
      <c r="M453" s="400">
        <v>0</v>
      </c>
      <c r="N453" s="267">
        <v>0</v>
      </c>
      <c r="O453" s="267">
        <v>0</v>
      </c>
      <c r="P453" s="318">
        <v>0</v>
      </c>
      <c r="Q453" s="339">
        <f>SUM(E453:P453)</f>
        <v>0</v>
      </c>
    </row>
    <row r="454" s="250" customFormat="1" customHeight="1" spans="1:17">
      <c r="A454" s="262"/>
      <c r="B454" s="264"/>
      <c r="C454" s="264"/>
      <c r="D454" s="370" t="s">
        <v>1101</v>
      </c>
      <c r="E454" s="400">
        <v>0</v>
      </c>
      <c r="F454" s="400">
        <v>0</v>
      </c>
      <c r="G454" s="400">
        <v>0</v>
      </c>
      <c r="H454" s="400">
        <v>0</v>
      </c>
      <c r="I454" s="400">
        <v>0</v>
      </c>
      <c r="J454" s="400">
        <v>0</v>
      </c>
      <c r="K454" s="400">
        <v>0</v>
      </c>
      <c r="L454" s="400">
        <v>0</v>
      </c>
      <c r="M454" s="400">
        <v>0</v>
      </c>
      <c r="N454" s="267">
        <v>0</v>
      </c>
      <c r="O454" s="267">
        <v>0</v>
      </c>
      <c r="P454" s="318">
        <v>0</v>
      </c>
      <c r="Q454" s="339">
        <f>SUM(E454:P454)</f>
        <v>0</v>
      </c>
    </row>
    <row r="455" s="250" customFormat="1" customHeight="1" spans="1:17">
      <c r="A455" s="262"/>
      <c r="B455" s="264"/>
      <c r="C455" s="279"/>
      <c r="D455" s="273" t="s">
        <v>1102</v>
      </c>
      <c r="E455" s="424">
        <f t="shared" ref="E455:Q455" si="98">SUM(E452:E454)</f>
        <v>0</v>
      </c>
      <c r="F455" s="424">
        <f t="shared" si="98"/>
        <v>0</v>
      </c>
      <c r="G455" s="424">
        <f t="shared" si="98"/>
        <v>0</v>
      </c>
      <c r="H455" s="424">
        <f t="shared" si="98"/>
        <v>0</v>
      </c>
      <c r="I455" s="424">
        <f t="shared" si="98"/>
        <v>0</v>
      </c>
      <c r="J455" s="335">
        <f t="shared" si="98"/>
        <v>0</v>
      </c>
      <c r="K455" s="335">
        <f t="shared" si="98"/>
        <v>0</v>
      </c>
      <c r="L455" s="335">
        <f t="shared" si="98"/>
        <v>0</v>
      </c>
      <c r="M455" s="272">
        <f t="shared" si="98"/>
        <v>0</v>
      </c>
      <c r="N455" s="272">
        <f t="shared" si="98"/>
        <v>0</v>
      </c>
      <c r="O455" s="272">
        <f t="shared" si="98"/>
        <v>0</v>
      </c>
      <c r="P455" s="327">
        <f t="shared" si="98"/>
        <v>0</v>
      </c>
      <c r="Q455" s="340">
        <f t="shared" si="98"/>
        <v>0</v>
      </c>
    </row>
    <row r="456" s="250" customFormat="1" customHeight="1" spans="1:17">
      <c r="A456" s="262"/>
      <c r="B456" s="264"/>
      <c r="C456" s="275" t="s">
        <v>1103</v>
      </c>
      <c r="D456" s="276" t="s">
        <v>1103</v>
      </c>
      <c r="E456" s="316">
        <v>5575.25</v>
      </c>
      <c r="F456" s="316">
        <v>4690.15</v>
      </c>
      <c r="G456" s="304">
        <v>6839.7</v>
      </c>
      <c r="H456" s="281">
        <v>9927.11</v>
      </c>
      <c r="I456" s="281">
        <v>6698.56</v>
      </c>
      <c r="J456" s="278">
        <v>3238.61</v>
      </c>
      <c r="K456" s="281">
        <v>929.65</v>
      </c>
      <c r="L456" s="334">
        <v>33.8</v>
      </c>
      <c r="M456" s="278">
        <v>1122.95</v>
      </c>
      <c r="N456" s="460">
        <v>3168.75</v>
      </c>
      <c r="O456" s="334">
        <v>2397.7</v>
      </c>
      <c r="P456" s="320">
        <v>4914.5</v>
      </c>
      <c r="Q456" s="411">
        <f>SUM(E456:P456)</f>
        <v>49536.73</v>
      </c>
    </row>
    <row r="457" s="251" customFormat="1" customHeight="1" spans="1:20">
      <c r="A457" s="262"/>
      <c r="B457" s="264"/>
      <c r="C457" s="279"/>
      <c r="D457" s="270" t="s">
        <v>1105</v>
      </c>
      <c r="E457" s="499">
        <f t="shared" ref="E457:P457" si="99">SUM(E456)</f>
        <v>5575.25</v>
      </c>
      <c r="F457" s="500">
        <f t="shared" si="99"/>
        <v>4690.15</v>
      </c>
      <c r="G457" s="314">
        <f t="shared" si="99"/>
        <v>6839.7</v>
      </c>
      <c r="H457" s="314">
        <f t="shared" si="99"/>
        <v>9927.11</v>
      </c>
      <c r="I457" s="314">
        <f t="shared" si="99"/>
        <v>6698.56</v>
      </c>
      <c r="J457" s="314">
        <f t="shared" si="99"/>
        <v>3238.61</v>
      </c>
      <c r="K457" s="314">
        <f t="shared" si="99"/>
        <v>929.65</v>
      </c>
      <c r="L457" s="314">
        <f t="shared" si="99"/>
        <v>33.8</v>
      </c>
      <c r="M457" s="314">
        <f t="shared" si="99"/>
        <v>1122.95</v>
      </c>
      <c r="N457" s="506">
        <f t="shared" si="99"/>
        <v>3168.75</v>
      </c>
      <c r="O457" s="500">
        <f t="shared" si="99"/>
        <v>2397.7</v>
      </c>
      <c r="P457" s="336">
        <f t="shared" si="99"/>
        <v>4914.5</v>
      </c>
      <c r="Q457" s="511">
        <f>SUM(Q456:Q456)</f>
        <v>49536.73</v>
      </c>
      <c r="T457" s="250"/>
    </row>
    <row r="458" s="251" customFormat="1" customHeight="1" spans="1:17">
      <c r="A458" s="262"/>
      <c r="B458" s="264"/>
      <c r="C458" s="264" t="s">
        <v>1106</v>
      </c>
      <c r="D458" s="276" t="s">
        <v>1188</v>
      </c>
      <c r="E458" s="400"/>
      <c r="F458" s="400"/>
      <c r="G458" s="281">
        <v>419.46</v>
      </c>
      <c r="H458" s="281">
        <v>1218</v>
      </c>
      <c r="I458" s="281">
        <v>1388.16</v>
      </c>
      <c r="J458" s="281">
        <v>1334.88</v>
      </c>
      <c r="K458" s="281"/>
      <c r="L458" s="281"/>
      <c r="M458" s="281"/>
      <c r="N458" s="281"/>
      <c r="O458" s="281"/>
      <c r="P458" s="281"/>
      <c r="Q458" s="316">
        <f>SUM(E458:P458)</f>
        <v>4360.5</v>
      </c>
    </row>
    <row r="459" s="251" customFormat="1" customHeight="1" spans="1:17">
      <c r="A459" s="262"/>
      <c r="B459" s="264"/>
      <c r="C459" s="264"/>
      <c r="D459" s="276" t="s">
        <v>1109</v>
      </c>
      <c r="E459" s="316"/>
      <c r="F459" s="316"/>
      <c r="G459" s="316">
        <v>-26.4</v>
      </c>
      <c r="H459" s="316"/>
      <c r="I459" s="316"/>
      <c r="J459" s="316"/>
      <c r="K459" s="316"/>
      <c r="L459" s="316"/>
      <c r="M459" s="316"/>
      <c r="N459" s="316"/>
      <c r="O459" s="316"/>
      <c r="P459" s="316"/>
      <c r="Q459" s="316">
        <f>SUM(E459:P459)</f>
        <v>-26.4</v>
      </c>
    </row>
    <row r="460" s="251" customFormat="1" customHeight="1" spans="1:17">
      <c r="A460" s="262"/>
      <c r="B460" s="264"/>
      <c r="C460" s="264"/>
      <c r="D460" s="276" t="s">
        <v>1110</v>
      </c>
      <c r="E460" s="316"/>
      <c r="F460" s="316"/>
      <c r="G460" s="316">
        <v>0.09</v>
      </c>
      <c r="H460" s="316">
        <v>248.32</v>
      </c>
      <c r="I460" s="316">
        <v>77.1</v>
      </c>
      <c r="J460" s="316"/>
      <c r="K460" s="316"/>
      <c r="L460" s="316"/>
      <c r="M460" s="316"/>
      <c r="N460" s="316"/>
      <c r="O460" s="316"/>
      <c r="P460" s="316"/>
      <c r="Q460" s="316">
        <f>SUM(E460:P460)</f>
        <v>325.51</v>
      </c>
    </row>
    <row r="461" s="250" customFormat="1" customHeight="1" spans="1:20">
      <c r="A461" s="262"/>
      <c r="B461" s="264"/>
      <c r="C461" s="264"/>
      <c r="D461" s="276" t="s">
        <v>1161</v>
      </c>
      <c r="E461" s="316">
        <f>E456</f>
        <v>5575.25</v>
      </c>
      <c r="F461" s="316">
        <f>F456</f>
        <v>4690.15</v>
      </c>
      <c r="G461" s="281">
        <v>5951.3</v>
      </c>
      <c r="H461" s="281">
        <v>-8460.79</v>
      </c>
      <c r="I461" s="316">
        <v>5232.1</v>
      </c>
      <c r="J461" s="304">
        <v>1903.73</v>
      </c>
      <c r="K461" s="316">
        <v>929.65</v>
      </c>
      <c r="L461" s="316">
        <v>33.8</v>
      </c>
      <c r="M461" s="316">
        <v>1122.95</v>
      </c>
      <c r="N461" s="281">
        <v>3168.75</v>
      </c>
      <c r="O461" s="316">
        <f>O456</f>
        <v>2397.7</v>
      </c>
      <c r="P461" s="281">
        <v>4914.5</v>
      </c>
      <c r="Q461" s="411">
        <f>SUM(E461:P461)</f>
        <v>27459.09</v>
      </c>
      <c r="T461" s="251"/>
    </row>
    <row r="462" s="251" customFormat="1" customHeight="1" spans="1:20">
      <c r="A462" s="286"/>
      <c r="B462" s="288"/>
      <c r="C462" s="288"/>
      <c r="D462" s="368" t="s">
        <v>1113</v>
      </c>
      <c r="E462" s="501">
        <f>SUM(E459:E461)</f>
        <v>5575.25</v>
      </c>
      <c r="F462" s="501">
        <f t="shared" ref="F462:P462" si="100">SUM(F459:F461)</f>
        <v>4690.15</v>
      </c>
      <c r="G462" s="501">
        <f t="shared" si="100"/>
        <v>5924.99</v>
      </c>
      <c r="H462" s="501">
        <f t="shared" si="100"/>
        <v>-8212.47</v>
      </c>
      <c r="I462" s="501">
        <f t="shared" si="100"/>
        <v>5309.2</v>
      </c>
      <c r="J462" s="501">
        <f t="shared" si="100"/>
        <v>1903.73</v>
      </c>
      <c r="K462" s="501">
        <f t="shared" si="100"/>
        <v>929.65</v>
      </c>
      <c r="L462" s="501">
        <f t="shared" si="100"/>
        <v>33.8</v>
      </c>
      <c r="M462" s="501">
        <f t="shared" si="100"/>
        <v>1122.95</v>
      </c>
      <c r="N462" s="501">
        <f t="shared" si="100"/>
        <v>3168.75</v>
      </c>
      <c r="O462" s="501">
        <f t="shared" si="100"/>
        <v>2397.7</v>
      </c>
      <c r="P462" s="501">
        <f t="shared" si="100"/>
        <v>4914.5</v>
      </c>
      <c r="Q462" s="512">
        <f>SUM(Q458:Q461)</f>
        <v>32118.7</v>
      </c>
      <c r="T462" s="250"/>
    </row>
    <row r="463" s="251" customFormat="1" ht="6.75" customHeight="1" spans="1:17">
      <c r="A463" s="452"/>
      <c r="B463" s="423"/>
      <c r="C463" s="423"/>
      <c r="D463" s="479"/>
      <c r="E463" s="472"/>
      <c r="F463" s="423"/>
      <c r="G463" s="423"/>
      <c r="H463" s="473"/>
      <c r="I463" s="423"/>
      <c r="J463" s="423"/>
      <c r="K463" s="423"/>
      <c r="L463" s="423"/>
      <c r="M463" s="423"/>
      <c r="N463" s="423"/>
      <c r="O463" s="423"/>
      <c r="P463" s="490"/>
      <c r="Q463" s="471"/>
    </row>
    <row r="464" s="250" customFormat="1" customHeight="1" spans="1:20">
      <c r="A464" s="294">
        <v>21</v>
      </c>
      <c r="B464" s="296" t="s">
        <v>1218</v>
      </c>
      <c r="C464" s="296" t="s">
        <v>1094</v>
      </c>
      <c r="D464" s="358" t="s">
        <v>1095</v>
      </c>
      <c r="E464" s="397">
        <v>0</v>
      </c>
      <c r="F464" s="397"/>
      <c r="G464" s="397"/>
      <c r="H464" s="488"/>
      <c r="I464" s="397"/>
      <c r="J464" s="397"/>
      <c r="K464" s="397"/>
      <c r="L464" s="397"/>
      <c r="M464" s="298"/>
      <c r="N464" s="398">
        <v>0</v>
      </c>
      <c r="O464" s="397"/>
      <c r="P464" s="298"/>
      <c r="Q464" s="344">
        <f>SUM(E464:P464)</f>
        <v>0</v>
      </c>
      <c r="T464" s="251"/>
    </row>
    <row r="465" s="250" customFormat="1" customHeight="1" spans="1:17">
      <c r="A465" s="262"/>
      <c r="B465" s="264"/>
      <c r="C465" s="264"/>
      <c r="D465" s="370" t="s">
        <v>1096</v>
      </c>
      <c r="E465" s="400">
        <v>0</v>
      </c>
      <c r="F465" s="400"/>
      <c r="G465" s="400"/>
      <c r="H465" s="400"/>
      <c r="I465" s="400"/>
      <c r="J465" s="400"/>
      <c r="K465" s="400"/>
      <c r="L465" s="400"/>
      <c r="M465" s="267"/>
      <c r="N465" s="269">
        <v>0</v>
      </c>
      <c r="O465" s="269"/>
      <c r="P465" s="318"/>
      <c r="Q465" s="338">
        <f>SUM(E465:P465)</f>
        <v>0</v>
      </c>
    </row>
    <row r="466" s="250" customFormat="1" customHeight="1" spans="1:17">
      <c r="A466" s="262"/>
      <c r="B466" s="264"/>
      <c r="C466" s="264"/>
      <c r="D466" s="370" t="s">
        <v>1097</v>
      </c>
      <c r="E466" s="400">
        <v>-1</v>
      </c>
      <c r="F466" s="400"/>
      <c r="G466" s="400"/>
      <c r="H466" s="400"/>
      <c r="I466" s="400"/>
      <c r="J466" s="400"/>
      <c r="K466" s="400"/>
      <c r="L466" s="400"/>
      <c r="M466" s="267"/>
      <c r="N466" s="267">
        <v>-1</v>
      </c>
      <c r="O466" s="267"/>
      <c r="P466" s="318"/>
      <c r="Q466" s="339">
        <f>SUM(E466:P466)</f>
        <v>-2</v>
      </c>
    </row>
    <row r="467" s="250" customFormat="1" customHeight="1" spans="1:17">
      <c r="A467" s="262"/>
      <c r="B467" s="264"/>
      <c r="C467" s="264"/>
      <c r="D467" s="273" t="s">
        <v>1098</v>
      </c>
      <c r="E467" s="361">
        <f t="shared" ref="E467:Q467" si="101">SUM(E464:E466)</f>
        <v>-1</v>
      </c>
      <c r="F467" s="335">
        <f t="shared" si="101"/>
        <v>0</v>
      </c>
      <c r="G467" s="436">
        <f t="shared" si="101"/>
        <v>0</v>
      </c>
      <c r="H467" s="335">
        <f t="shared" si="101"/>
        <v>0</v>
      </c>
      <c r="I467" s="335">
        <f t="shared" si="101"/>
        <v>0</v>
      </c>
      <c r="J467" s="335">
        <f t="shared" si="101"/>
        <v>0</v>
      </c>
      <c r="K467" s="335">
        <f t="shared" si="101"/>
        <v>0</v>
      </c>
      <c r="L467" s="335">
        <f t="shared" si="101"/>
        <v>0</v>
      </c>
      <c r="M467" s="335">
        <f t="shared" si="101"/>
        <v>0</v>
      </c>
      <c r="N467" s="272">
        <f t="shared" si="101"/>
        <v>-1</v>
      </c>
      <c r="O467" s="272">
        <f t="shared" si="101"/>
        <v>0</v>
      </c>
      <c r="P467" s="327">
        <f t="shared" si="101"/>
        <v>0</v>
      </c>
      <c r="Q467" s="340">
        <f t="shared" si="101"/>
        <v>-2</v>
      </c>
    </row>
    <row r="468" s="250" customFormat="1" customHeight="1" spans="1:17">
      <c r="A468" s="262"/>
      <c r="B468" s="264"/>
      <c r="C468" s="264"/>
      <c r="D468" s="370" t="s">
        <v>1099</v>
      </c>
      <c r="E468" s="418">
        <v>1</v>
      </c>
      <c r="F468" s="418"/>
      <c r="G468" s="400"/>
      <c r="H468" s="418"/>
      <c r="I468" s="418"/>
      <c r="J468" s="418"/>
      <c r="K468" s="418"/>
      <c r="L468" s="418"/>
      <c r="M468" s="418"/>
      <c r="N468" s="267"/>
      <c r="O468" s="267"/>
      <c r="P468" s="318"/>
      <c r="Q468" s="339">
        <f>SUM(E468:P468)</f>
        <v>1</v>
      </c>
    </row>
    <row r="469" s="250" customFormat="1" customHeight="1" spans="1:17">
      <c r="A469" s="262"/>
      <c r="B469" s="264"/>
      <c r="C469" s="264"/>
      <c r="D469" s="370" t="s">
        <v>1100</v>
      </c>
      <c r="E469" s="400">
        <v>0</v>
      </c>
      <c r="F469" s="400"/>
      <c r="G469" s="400"/>
      <c r="H469" s="400"/>
      <c r="I469" s="400"/>
      <c r="J469" s="400"/>
      <c r="K469" s="400"/>
      <c r="L469" s="400"/>
      <c r="M469" s="400"/>
      <c r="N469" s="267"/>
      <c r="O469" s="267"/>
      <c r="P469" s="318"/>
      <c r="Q469" s="339">
        <f>SUM(E469:P469)</f>
        <v>0</v>
      </c>
    </row>
    <row r="470" s="250" customFormat="1" customHeight="1" spans="1:17">
      <c r="A470" s="262"/>
      <c r="B470" s="264"/>
      <c r="C470" s="264"/>
      <c r="D470" s="370" t="s">
        <v>1101</v>
      </c>
      <c r="E470" s="400">
        <v>0</v>
      </c>
      <c r="F470" s="400"/>
      <c r="G470" s="400"/>
      <c r="H470" s="400"/>
      <c r="I470" s="400"/>
      <c r="J470" s="400"/>
      <c r="K470" s="400"/>
      <c r="L470" s="400"/>
      <c r="M470" s="400"/>
      <c r="N470" s="267"/>
      <c r="O470" s="267"/>
      <c r="P470" s="318"/>
      <c r="Q470" s="339">
        <f>SUM(E470:P470)</f>
        <v>0</v>
      </c>
    </row>
    <row r="471" s="250" customFormat="1" customHeight="1" spans="1:17">
      <c r="A471" s="262"/>
      <c r="B471" s="264"/>
      <c r="C471" s="279"/>
      <c r="D471" s="273" t="s">
        <v>1102</v>
      </c>
      <c r="E471" s="424">
        <f t="shared" ref="E471:Q471" si="102">SUM(E468:E470)</f>
        <v>1</v>
      </c>
      <c r="F471" s="424">
        <f t="shared" si="102"/>
        <v>0</v>
      </c>
      <c r="G471" s="424">
        <f t="shared" si="102"/>
        <v>0</v>
      </c>
      <c r="H471" s="424">
        <f t="shared" si="102"/>
        <v>0</v>
      </c>
      <c r="I471" s="424">
        <f t="shared" si="102"/>
        <v>0</v>
      </c>
      <c r="J471" s="335">
        <f t="shared" si="102"/>
        <v>0</v>
      </c>
      <c r="K471" s="335">
        <f t="shared" si="102"/>
        <v>0</v>
      </c>
      <c r="L471" s="335">
        <f t="shared" si="102"/>
        <v>0</v>
      </c>
      <c r="M471" s="272">
        <f t="shared" si="102"/>
        <v>0</v>
      </c>
      <c r="N471" s="272">
        <f t="shared" si="102"/>
        <v>0</v>
      </c>
      <c r="O471" s="272">
        <f t="shared" si="102"/>
        <v>0</v>
      </c>
      <c r="P471" s="327">
        <f t="shared" si="102"/>
        <v>0</v>
      </c>
      <c r="Q471" s="340">
        <f t="shared" si="102"/>
        <v>1</v>
      </c>
    </row>
    <row r="472" s="250" customFormat="1" customHeight="1" spans="1:20">
      <c r="A472" s="262"/>
      <c r="B472" s="264"/>
      <c r="C472" s="275" t="s">
        <v>1106</v>
      </c>
      <c r="D472" s="276" t="s">
        <v>1219</v>
      </c>
      <c r="E472" s="281"/>
      <c r="F472" s="281"/>
      <c r="G472" s="281"/>
      <c r="H472" s="281"/>
      <c r="I472" s="281"/>
      <c r="J472" s="281"/>
      <c r="K472" s="281"/>
      <c r="L472" s="281"/>
      <c r="M472" s="281"/>
      <c r="N472" s="281">
        <v>1</v>
      </c>
      <c r="O472" s="281"/>
      <c r="P472" s="281"/>
      <c r="Q472" s="411">
        <f>SUM(E472:P472)</f>
        <v>1</v>
      </c>
      <c r="T472" s="251"/>
    </row>
    <row r="473" s="251" customFormat="1" customHeight="1" spans="1:20">
      <c r="A473" s="286"/>
      <c r="B473" s="288"/>
      <c r="C473" s="288"/>
      <c r="D473" s="368" t="s">
        <v>1113</v>
      </c>
      <c r="E473" s="388">
        <f>SUM(E472)</f>
        <v>0</v>
      </c>
      <c r="F473" s="388">
        <f t="shared" ref="F473:P473" si="103">SUM(F472:F472)</f>
        <v>0</v>
      </c>
      <c r="G473" s="502">
        <f t="shared" si="103"/>
        <v>0</v>
      </c>
      <c r="H473" s="388">
        <f t="shared" si="103"/>
        <v>0</v>
      </c>
      <c r="I473" s="388">
        <f t="shared" si="103"/>
        <v>0</v>
      </c>
      <c r="J473" s="388">
        <f t="shared" si="103"/>
        <v>0</v>
      </c>
      <c r="K473" s="388">
        <f t="shared" si="103"/>
        <v>0</v>
      </c>
      <c r="L473" s="388">
        <f t="shared" si="103"/>
        <v>0</v>
      </c>
      <c r="M473" s="388">
        <f t="shared" si="103"/>
        <v>0</v>
      </c>
      <c r="N473" s="507">
        <f t="shared" si="103"/>
        <v>1</v>
      </c>
      <c r="O473" s="508">
        <f t="shared" si="103"/>
        <v>0</v>
      </c>
      <c r="P473" s="509">
        <f t="shared" si="103"/>
        <v>0</v>
      </c>
      <c r="Q473" s="512">
        <f>SUM(Q472)</f>
        <v>1</v>
      </c>
      <c r="T473" s="250"/>
    </row>
    <row r="474" s="251" customFormat="1" ht="6.75" customHeight="1" spans="1:17">
      <c r="A474" s="452"/>
      <c r="B474" s="423"/>
      <c r="C474" s="423"/>
      <c r="D474" s="479"/>
      <c r="E474" s="472"/>
      <c r="F474" s="423"/>
      <c r="G474" s="490"/>
      <c r="H474" s="473"/>
      <c r="I474" s="423"/>
      <c r="J474" s="423"/>
      <c r="K474" s="423"/>
      <c r="L474" s="423"/>
      <c r="M474" s="423"/>
      <c r="N474" s="423"/>
      <c r="O474" s="423"/>
      <c r="P474" s="490"/>
      <c r="Q474" s="471"/>
    </row>
    <row r="475" s="250" customFormat="1" customHeight="1" spans="1:20">
      <c r="A475" s="294">
        <v>22</v>
      </c>
      <c r="B475" s="296" t="s">
        <v>1220</v>
      </c>
      <c r="C475" s="296" t="s">
        <v>1094</v>
      </c>
      <c r="D475" s="358" t="s">
        <v>1095</v>
      </c>
      <c r="E475" s="400"/>
      <c r="F475" s="400"/>
      <c r="G475" s="400"/>
      <c r="H475" s="397"/>
      <c r="I475" s="397"/>
      <c r="J475" s="397"/>
      <c r="K475" s="397"/>
      <c r="L475" s="397"/>
      <c r="M475" s="298"/>
      <c r="N475" s="398"/>
      <c r="O475" s="397"/>
      <c r="P475" s="298"/>
      <c r="Q475" s="344">
        <f>SUM(E475:P475)</f>
        <v>0</v>
      </c>
      <c r="T475" s="251"/>
    </row>
    <row r="476" s="250" customFormat="1" customHeight="1" spans="1:17">
      <c r="A476" s="262"/>
      <c r="B476" s="264"/>
      <c r="C476" s="264"/>
      <c r="D476" s="370" t="s">
        <v>1096</v>
      </c>
      <c r="E476" s="400"/>
      <c r="F476" s="400"/>
      <c r="G476" s="400"/>
      <c r="H476" s="400"/>
      <c r="I476" s="400"/>
      <c r="J476" s="400"/>
      <c r="K476" s="400"/>
      <c r="L476" s="400"/>
      <c r="M476" s="267"/>
      <c r="N476" s="269"/>
      <c r="O476" s="269"/>
      <c r="P476" s="318"/>
      <c r="Q476" s="338">
        <f>SUM(E476:P476)</f>
        <v>0</v>
      </c>
    </row>
    <row r="477" s="250" customFormat="1" customHeight="1" spans="1:17">
      <c r="A477" s="262"/>
      <c r="B477" s="264"/>
      <c r="C477" s="264"/>
      <c r="D477" s="370" t="s">
        <v>1097</v>
      </c>
      <c r="E477" s="400"/>
      <c r="F477" s="400"/>
      <c r="G477" s="400"/>
      <c r="H477" s="400"/>
      <c r="I477" s="400"/>
      <c r="J477" s="400"/>
      <c r="K477" s="400"/>
      <c r="L477" s="400"/>
      <c r="M477" s="267"/>
      <c r="N477" s="267"/>
      <c r="O477" s="267"/>
      <c r="P477" s="318"/>
      <c r="Q477" s="339">
        <f>SUM(E477:P477)</f>
        <v>0</v>
      </c>
    </row>
    <row r="478" s="250" customFormat="1" customHeight="1" spans="1:17">
      <c r="A478" s="262"/>
      <c r="B478" s="264"/>
      <c r="C478" s="264"/>
      <c r="D478" s="273" t="s">
        <v>1098</v>
      </c>
      <c r="E478" s="335">
        <f t="shared" ref="E478:Q478" si="104">SUM(E475:E477)</f>
        <v>0</v>
      </c>
      <c r="F478" s="335">
        <f t="shared" si="104"/>
        <v>0</v>
      </c>
      <c r="G478" s="335">
        <f t="shared" si="104"/>
        <v>0</v>
      </c>
      <c r="H478" s="335">
        <f t="shared" si="104"/>
        <v>0</v>
      </c>
      <c r="I478" s="335">
        <f t="shared" si="104"/>
        <v>0</v>
      </c>
      <c r="J478" s="335">
        <f t="shared" si="104"/>
        <v>0</v>
      </c>
      <c r="K478" s="335">
        <f t="shared" si="104"/>
        <v>0</v>
      </c>
      <c r="L478" s="335">
        <f t="shared" si="104"/>
        <v>0</v>
      </c>
      <c r="M478" s="335">
        <f t="shared" si="104"/>
        <v>0</v>
      </c>
      <c r="N478" s="272">
        <f t="shared" si="104"/>
        <v>0</v>
      </c>
      <c r="O478" s="272">
        <f t="shared" si="104"/>
        <v>0</v>
      </c>
      <c r="P478" s="327">
        <f t="shared" si="104"/>
        <v>0</v>
      </c>
      <c r="Q478" s="340">
        <f t="shared" si="104"/>
        <v>0</v>
      </c>
    </row>
    <row r="479" s="250" customFormat="1" customHeight="1" spans="1:17">
      <c r="A479" s="262"/>
      <c r="B479" s="264"/>
      <c r="C479" s="264"/>
      <c r="D479" s="370" t="s">
        <v>1099</v>
      </c>
      <c r="E479" s="400"/>
      <c r="F479" s="400"/>
      <c r="G479" s="400"/>
      <c r="H479" s="418"/>
      <c r="I479" s="418"/>
      <c r="J479" s="418"/>
      <c r="K479" s="418"/>
      <c r="L479" s="418"/>
      <c r="M479" s="418"/>
      <c r="N479" s="267"/>
      <c r="O479" s="267"/>
      <c r="P479" s="318"/>
      <c r="Q479" s="339">
        <f>SUM(E479:P479)</f>
        <v>0</v>
      </c>
    </row>
    <row r="480" s="250" customFormat="1" customHeight="1" spans="1:17">
      <c r="A480" s="262"/>
      <c r="B480" s="264"/>
      <c r="C480" s="264"/>
      <c r="D480" s="370" t="s">
        <v>1100</v>
      </c>
      <c r="E480" s="400"/>
      <c r="F480" s="400"/>
      <c r="G480" s="400"/>
      <c r="H480" s="400"/>
      <c r="I480" s="400"/>
      <c r="J480" s="400"/>
      <c r="K480" s="400"/>
      <c r="L480" s="400"/>
      <c r="M480" s="400"/>
      <c r="N480" s="267"/>
      <c r="O480" s="267"/>
      <c r="P480" s="318"/>
      <c r="Q480" s="339">
        <f>SUM(E480:P480)</f>
        <v>0</v>
      </c>
    </row>
    <row r="481" s="250" customFormat="1" customHeight="1" spans="1:17">
      <c r="A481" s="262"/>
      <c r="B481" s="264"/>
      <c r="C481" s="264"/>
      <c r="D481" s="370" t="s">
        <v>1101</v>
      </c>
      <c r="E481" s="400"/>
      <c r="F481" s="400"/>
      <c r="G481" s="400"/>
      <c r="H481" s="400"/>
      <c r="I481" s="400"/>
      <c r="J481" s="400"/>
      <c r="K481" s="400"/>
      <c r="L481" s="400"/>
      <c r="M481" s="400"/>
      <c r="N481" s="267"/>
      <c r="O481" s="267"/>
      <c r="P481" s="318"/>
      <c r="Q481" s="339">
        <f>SUM(E481:P481)</f>
        <v>0</v>
      </c>
    </row>
    <row r="482" s="250" customFormat="1" customHeight="1" spans="1:17">
      <c r="A482" s="262"/>
      <c r="B482" s="264"/>
      <c r="C482" s="279"/>
      <c r="D482" s="273" t="s">
        <v>1102</v>
      </c>
      <c r="E482" s="424">
        <f t="shared" ref="E482:Q482" si="105">SUM(E479:E481)</f>
        <v>0</v>
      </c>
      <c r="F482" s="424">
        <f t="shared" si="105"/>
        <v>0</v>
      </c>
      <c r="G482" s="424">
        <f t="shared" si="105"/>
        <v>0</v>
      </c>
      <c r="H482" s="424">
        <f t="shared" si="105"/>
        <v>0</v>
      </c>
      <c r="I482" s="424">
        <f t="shared" si="105"/>
        <v>0</v>
      </c>
      <c r="J482" s="335">
        <f t="shared" si="105"/>
        <v>0</v>
      </c>
      <c r="K482" s="335">
        <f t="shared" si="105"/>
        <v>0</v>
      </c>
      <c r="L482" s="335">
        <f t="shared" si="105"/>
        <v>0</v>
      </c>
      <c r="M482" s="272">
        <f t="shared" si="105"/>
        <v>0</v>
      </c>
      <c r="N482" s="272">
        <f t="shared" si="105"/>
        <v>0</v>
      </c>
      <c r="O482" s="272">
        <f t="shared" si="105"/>
        <v>0</v>
      </c>
      <c r="P482" s="327">
        <f t="shared" si="105"/>
        <v>0</v>
      </c>
      <c r="Q482" s="340">
        <f t="shared" si="105"/>
        <v>0</v>
      </c>
    </row>
    <row r="483" s="250" customFormat="1" customHeight="1" spans="1:17">
      <c r="A483" s="262"/>
      <c r="B483" s="264"/>
      <c r="C483" s="264" t="s">
        <v>1106</v>
      </c>
      <c r="D483" s="276" t="s">
        <v>1103</v>
      </c>
      <c r="E483" s="281"/>
      <c r="F483" s="281"/>
      <c r="G483" s="281"/>
      <c r="H483" s="281"/>
      <c r="I483" s="281"/>
      <c r="J483" s="278"/>
      <c r="K483" s="281"/>
      <c r="L483" s="278"/>
      <c r="M483" s="278"/>
      <c r="N483" s="460"/>
      <c r="O483" s="334"/>
      <c r="P483" s="320"/>
      <c r="Q483" s="411">
        <f>SUM(E483:P483)</f>
        <v>0</v>
      </c>
    </row>
    <row r="484" s="251" customFormat="1" customHeight="1" spans="1:20">
      <c r="A484" s="262"/>
      <c r="B484" s="264"/>
      <c r="C484" s="264"/>
      <c r="D484" s="270" t="s">
        <v>1105</v>
      </c>
      <c r="E484" s="503">
        <f t="shared" ref="E484:P484" si="106">SUM(E483)</f>
        <v>0</v>
      </c>
      <c r="F484" s="314">
        <f t="shared" si="106"/>
        <v>0</v>
      </c>
      <c r="G484" s="314">
        <f t="shared" si="106"/>
        <v>0</v>
      </c>
      <c r="H484" s="314">
        <f t="shared" si="106"/>
        <v>0</v>
      </c>
      <c r="I484" s="314">
        <f t="shared" si="106"/>
        <v>0</v>
      </c>
      <c r="J484" s="314">
        <f t="shared" si="106"/>
        <v>0</v>
      </c>
      <c r="K484" s="314">
        <f t="shared" si="106"/>
        <v>0</v>
      </c>
      <c r="L484" s="314">
        <f t="shared" si="106"/>
        <v>0</v>
      </c>
      <c r="M484" s="314">
        <f t="shared" si="106"/>
        <v>0</v>
      </c>
      <c r="N484" s="506">
        <f t="shared" si="106"/>
        <v>0</v>
      </c>
      <c r="O484" s="500">
        <f t="shared" si="106"/>
        <v>0</v>
      </c>
      <c r="P484" s="336">
        <f t="shared" si="106"/>
        <v>0</v>
      </c>
      <c r="Q484" s="511">
        <f>SUM(Q483:Q483)</f>
        <v>0</v>
      </c>
      <c r="T484" s="250"/>
    </row>
    <row r="485" s="250" customFormat="1" customHeight="1" spans="1:20">
      <c r="A485" s="262"/>
      <c r="B485" s="264"/>
      <c r="C485" s="264"/>
      <c r="D485" s="276" t="s">
        <v>1173</v>
      </c>
      <c r="E485" s="281"/>
      <c r="F485" s="281"/>
      <c r="G485" s="281"/>
      <c r="H485" s="281"/>
      <c r="I485" s="281"/>
      <c r="J485" s="278"/>
      <c r="K485" s="281"/>
      <c r="L485" s="278"/>
      <c r="M485" s="278"/>
      <c r="N485" s="460"/>
      <c r="O485" s="334"/>
      <c r="P485" s="320"/>
      <c r="Q485" s="411">
        <f>SUM(E485:P485)</f>
        <v>0</v>
      </c>
      <c r="T485" s="251"/>
    </row>
    <row r="486" s="251" customFormat="1" customHeight="1" spans="1:20">
      <c r="A486" s="286"/>
      <c r="B486" s="288"/>
      <c r="C486" s="288"/>
      <c r="D486" s="368" t="s">
        <v>1113</v>
      </c>
      <c r="E486" s="388">
        <f>SUM(E485)</f>
        <v>0</v>
      </c>
      <c r="F486" s="388">
        <f>SUM(F485)</f>
        <v>0</v>
      </c>
      <c r="G486" s="388">
        <f>SUM(G485)</f>
        <v>0</v>
      </c>
      <c r="H486" s="388">
        <f t="shared" ref="H486:P486" si="107">SUM(H483:H485)</f>
        <v>0</v>
      </c>
      <c r="I486" s="388">
        <f t="shared" si="107"/>
        <v>0</v>
      </c>
      <c r="J486" s="388">
        <f t="shared" si="107"/>
        <v>0</v>
      </c>
      <c r="K486" s="388">
        <f t="shared" si="107"/>
        <v>0</v>
      </c>
      <c r="L486" s="388">
        <f t="shared" si="107"/>
        <v>0</v>
      </c>
      <c r="M486" s="388">
        <f t="shared" si="107"/>
        <v>0</v>
      </c>
      <c r="N486" s="388">
        <f t="shared" si="107"/>
        <v>0</v>
      </c>
      <c r="O486" s="388">
        <f t="shared" si="107"/>
        <v>0</v>
      </c>
      <c r="P486" s="388">
        <f t="shared" si="107"/>
        <v>0</v>
      </c>
      <c r="Q486" s="513">
        <f>SUM(Q485)</f>
        <v>0</v>
      </c>
      <c r="T486" s="250"/>
    </row>
    <row r="487" s="251" customFormat="1" ht="6.75" customHeight="1" spans="1:17">
      <c r="A487" s="452"/>
      <c r="B487" s="423"/>
      <c r="C487" s="423"/>
      <c r="D487" s="479"/>
      <c r="E487" s="472"/>
      <c r="F487" s="423"/>
      <c r="G487" s="490"/>
      <c r="H487" s="473"/>
      <c r="I487" s="423"/>
      <c r="J487" s="423"/>
      <c r="K487" s="423"/>
      <c r="L487" s="423"/>
      <c r="M487" s="423"/>
      <c r="N487" s="423"/>
      <c r="O487" s="423"/>
      <c r="P487" s="490"/>
      <c r="Q487" s="471"/>
    </row>
    <row r="488" s="250" customFormat="1" customHeight="1" spans="1:20">
      <c r="A488" s="294">
        <v>23</v>
      </c>
      <c r="B488" s="296" t="s">
        <v>1221</v>
      </c>
      <c r="C488" s="296" t="s">
        <v>1094</v>
      </c>
      <c r="D488" s="358" t="s">
        <v>1095</v>
      </c>
      <c r="E488" s="397">
        <v>0</v>
      </c>
      <c r="F488" s="397">
        <v>0</v>
      </c>
      <c r="G488" s="397">
        <v>0</v>
      </c>
      <c r="H488" s="488">
        <v>0</v>
      </c>
      <c r="I488" s="397">
        <v>0</v>
      </c>
      <c r="J488" s="397">
        <v>0</v>
      </c>
      <c r="K488" s="397">
        <v>0</v>
      </c>
      <c r="L488" s="397">
        <v>0</v>
      </c>
      <c r="M488" s="298">
        <v>0</v>
      </c>
      <c r="N488" s="398">
        <v>0</v>
      </c>
      <c r="O488" s="398">
        <v>0</v>
      </c>
      <c r="P488" s="326">
        <v>0</v>
      </c>
      <c r="Q488" s="344">
        <f>SUM(E488:P488)</f>
        <v>0</v>
      </c>
      <c r="T488" s="251"/>
    </row>
    <row r="489" s="250" customFormat="1" customHeight="1" spans="1:17">
      <c r="A489" s="262"/>
      <c r="B489" s="264"/>
      <c r="C489" s="264"/>
      <c r="D489" s="370" t="s">
        <v>1096</v>
      </c>
      <c r="E489" s="400">
        <v>-4126</v>
      </c>
      <c r="F489" s="400">
        <v>-6139</v>
      </c>
      <c r="G489" s="400">
        <v>-9793</v>
      </c>
      <c r="H489" s="504">
        <v>-11562</v>
      </c>
      <c r="I489" s="400">
        <v>-9373</v>
      </c>
      <c r="J489" s="400">
        <v>-11848</v>
      </c>
      <c r="K489" s="400">
        <v>-19404</v>
      </c>
      <c r="L489" s="400">
        <v>-15051</v>
      </c>
      <c r="M489" s="267">
        <v>-12461</v>
      </c>
      <c r="N489" s="269">
        <v>-5776</v>
      </c>
      <c r="O489" s="269">
        <v>-5693</v>
      </c>
      <c r="P489" s="318">
        <v>-1889</v>
      </c>
      <c r="Q489" s="338">
        <f>SUM(E489:P489)</f>
        <v>-113115</v>
      </c>
    </row>
    <row r="490" s="250" customFormat="1" customHeight="1" spans="1:17">
      <c r="A490" s="262"/>
      <c r="B490" s="264"/>
      <c r="C490" s="264"/>
      <c r="D490" s="370" t="s">
        <v>1097</v>
      </c>
      <c r="E490" s="400">
        <v>-2364</v>
      </c>
      <c r="F490" s="400">
        <v>-1105</v>
      </c>
      <c r="G490" s="400">
        <v>-225</v>
      </c>
      <c r="H490" s="504">
        <v>-1075</v>
      </c>
      <c r="I490" s="400">
        <v>-2366</v>
      </c>
      <c r="J490" s="400">
        <v>-3022</v>
      </c>
      <c r="K490" s="400">
        <v>-4738</v>
      </c>
      <c r="L490" s="400">
        <v>-2939</v>
      </c>
      <c r="M490" s="267">
        <v>-2276</v>
      </c>
      <c r="N490" s="267">
        <v>-252</v>
      </c>
      <c r="O490" s="267">
        <v>0</v>
      </c>
      <c r="P490" s="318">
        <v>-3914</v>
      </c>
      <c r="Q490" s="339">
        <f>SUM(E490:P490)</f>
        <v>-24276</v>
      </c>
    </row>
    <row r="491" s="250" customFormat="1" customHeight="1" spans="1:17">
      <c r="A491" s="262"/>
      <c r="B491" s="264"/>
      <c r="C491" s="264"/>
      <c r="D491" s="273" t="s">
        <v>1098</v>
      </c>
      <c r="E491" s="335">
        <f t="shared" ref="E491:Q491" si="108">SUM(E488:E490)</f>
        <v>-6490</v>
      </c>
      <c r="F491" s="335">
        <f t="shared" si="108"/>
        <v>-7244</v>
      </c>
      <c r="G491" s="335">
        <f t="shared" si="108"/>
        <v>-10018</v>
      </c>
      <c r="H491" s="354">
        <f t="shared" si="108"/>
        <v>-12637</v>
      </c>
      <c r="I491" s="335">
        <f t="shared" si="108"/>
        <v>-11739</v>
      </c>
      <c r="J491" s="335">
        <f t="shared" si="108"/>
        <v>-14870</v>
      </c>
      <c r="K491" s="335">
        <f t="shared" si="108"/>
        <v>-24142</v>
      </c>
      <c r="L491" s="335">
        <f t="shared" si="108"/>
        <v>-17990</v>
      </c>
      <c r="M491" s="335">
        <f t="shared" si="108"/>
        <v>-14737</v>
      </c>
      <c r="N491" s="272">
        <f t="shared" si="108"/>
        <v>-6028</v>
      </c>
      <c r="O491" s="272">
        <f t="shared" si="108"/>
        <v>-5693</v>
      </c>
      <c r="P491" s="327">
        <f t="shared" si="108"/>
        <v>-5803</v>
      </c>
      <c r="Q491" s="340">
        <f t="shared" si="108"/>
        <v>-137391</v>
      </c>
    </row>
    <row r="492" s="250" customFormat="1" customHeight="1" spans="1:17">
      <c r="A492" s="262"/>
      <c r="B492" s="264"/>
      <c r="C492" s="264"/>
      <c r="D492" s="370" t="s">
        <v>1099</v>
      </c>
      <c r="E492" s="400">
        <v>162</v>
      </c>
      <c r="F492" s="400">
        <v>0</v>
      </c>
      <c r="G492" s="400">
        <v>0</v>
      </c>
      <c r="H492" s="505">
        <v>0</v>
      </c>
      <c r="I492" s="418">
        <v>0</v>
      </c>
      <c r="J492" s="418">
        <v>0</v>
      </c>
      <c r="K492" s="418">
        <v>0</v>
      </c>
      <c r="L492" s="418">
        <v>0</v>
      </c>
      <c r="M492" s="418">
        <v>0</v>
      </c>
      <c r="N492" s="267">
        <v>0</v>
      </c>
      <c r="O492" s="267">
        <v>0</v>
      </c>
      <c r="P492" s="318">
        <v>0</v>
      </c>
      <c r="Q492" s="339">
        <f>SUM(E492:P492)</f>
        <v>162</v>
      </c>
    </row>
    <row r="493" s="250" customFormat="1" customHeight="1" spans="1:17">
      <c r="A493" s="262"/>
      <c r="B493" s="264"/>
      <c r="C493" s="264"/>
      <c r="D493" s="370" t="s">
        <v>1100</v>
      </c>
      <c r="E493" s="400">
        <v>25</v>
      </c>
      <c r="F493" s="400">
        <v>0</v>
      </c>
      <c r="G493" s="400">
        <v>2</v>
      </c>
      <c r="H493" s="504">
        <v>0</v>
      </c>
      <c r="I493" s="400">
        <v>308</v>
      </c>
      <c r="J493" s="400">
        <v>50</v>
      </c>
      <c r="K493" s="400">
        <v>8</v>
      </c>
      <c r="L493" s="400">
        <v>73</v>
      </c>
      <c r="M493" s="400">
        <v>8</v>
      </c>
      <c r="N493" s="267">
        <v>8</v>
      </c>
      <c r="O493" s="267">
        <v>160</v>
      </c>
      <c r="P493" s="318">
        <v>0</v>
      </c>
      <c r="Q493" s="339">
        <f>SUM(E493:P493)</f>
        <v>642</v>
      </c>
    </row>
    <row r="494" s="250" customFormat="1" customHeight="1" spans="1:17">
      <c r="A494" s="262"/>
      <c r="B494" s="264"/>
      <c r="C494" s="264"/>
      <c r="D494" s="370" t="s">
        <v>1101</v>
      </c>
      <c r="E494" s="400">
        <v>0</v>
      </c>
      <c r="F494" s="400">
        <v>0</v>
      </c>
      <c r="G494" s="400">
        <v>0</v>
      </c>
      <c r="H494" s="504">
        <v>0</v>
      </c>
      <c r="I494" s="400">
        <v>202</v>
      </c>
      <c r="J494" s="400">
        <v>0</v>
      </c>
      <c r="K494" s="400">
        <v>0</v>
      </c>
      <c r="L494" s="400">
        <v>0</v>
      </c>
      <c r="M494" s="400">
        <v>32</v>
      </c>
      <c r="N494" s="267">
        <v>0</v>
      </c>
      <c r="O494" s="267">
        <v>0</v>
      </c>
      <c r="P494" s="318">
        <v>0</v>
      </c>
      <c r="Q494" s="339">
        <f>SUM(E494:P494)</f>
        <v>234</v>
      </c>
    </row>
    <row r="495" s="250" customFormat="1" customHeight="1" spans="1:17">
      <c r="A495" s="262"/>
      <c r="B495" s="264"/>
      <c r="C495" s="279"/>
      <c r="D495" s="273" t="s">
        <v>1102</v>
      </c>
      <c r="E495" s="424">
        <f t="shared" ref="E495:Q495" si="109">SUM(E492:E494)</f>
        <v>187</v>
      </c>
      <c r="F495" s="424">
        <f t="shared" si="109"/>
        <v>0</v>
      </c>
      <c r="G495" s="424">
        <f t="shared" si="109"/>
        <v>2</v>
      </c>
      <c r="H495" s="469">
        <f t="shared" si="109"/>
        <v>0</v>
      </c>
      <c r="I495" s="424">
        <f t="shared" si="109"/>
        <v>510</v>
      </c>
      <c r="J495" s="335">
        <f t="shared" si="109"/>
        <v>50</v>
      </c>
      <c r="K495" s="335">
        <f t="shared" si="109"/>
        <v>8</v>
      </c>
      <c r="L495" s="335">
        <f t="shared" si="109"/>
        <v>73</v>
      </c>
      <c r="M495" s="272">
        <f t="shared" si="109"/>
        <v>40</v>
      </c>
      <c r="N495" s="272">
        <f t="shared" si="109"/>
        <v>8</v>
      </c>
      <c r="O495" s="272">
        <f t="shared" si="109"/>
        <v>160</v>
      </c>
      <c r="P495" s="327">
        <f t="shared" si="109"/>
        <v>0</v>
      </c>
      <c r="Q495" s="340">
        <f t="shared" si="109"/>
        <v>1038</v>
      </c>
    </row>
    <row r="496" s="250" customFormat="1" customHeight="1" spans="1:17">
      <c r="A496" s="262"/>
      <c r="B496" s="264"/>
      <c r="C496" s="275" t="s">
        <v>1103</v>
      </c>
      <c r="D496" s="276" t="s">
        <v>1103</v>
      </c>
      <c r="E496" s="400"/>
      <c r="F496" s="400"/>
      <c r="G496" s="400"/>
      <c r="H496" s="504"/>
      <c r="I496" s="400"/>
      <c r="J496" s="400"/>
      <c r="K496" s="400"/>
      <c r="L496" s="400"/>
      <c r="M496" s="267"/>
      <c r="N496" s="267"/>
      <c r="O496" s="267"/>
      <c r="P496" s="318">
        <v>113.11</v>
      </c>
      <c r="Q496" s="339">
        <f t="shared" ref="Q496:Q510" si="110">SUM(E496:P496)</f>
        <v>113.11</v>
      </c>
    </row>
    <row r="497" s="250" customFormat="1" customHeight="1" spans="1:17">
      <c r="A497" s="262"/>
      <c r="B497" s="264"/>
      <c r="C497" s="264"/>
      <c r="D497" s="270" t="s">
        <v>1105</v>
      </c>
      <c r="E497" s="335">
        <f>E496</f>
        <v>0</v>
      </c>
      <c r="F497" s="335">
        <f t="shared" ref="F497:Q497" si="111">F496</f>
        <v>0</v>
      </c>
      <c r="G497" s="335">
        <f t="shared" si="111"/>
        <v>0</v>
      </c>
      <c r="H497" s="354">
        <f t="shared" si="111"/>
        <v>0</v>
      </c>
      <c r="I497" s="335">
        <f t="shared" si="111"/>
        <v>0</v>
      </c>
      <c r="J497" s="335">
        <f t="shared" si="111"/>
        <v>0</v>
      </c>
      <c r="K497" s="335">
        <f t="shared" si="111"/>
        <v>0</v>
      </c>
      <c r="L497" s="335">
        <f t="shared" si="111"/>
        <v>0</v>
      </c>
      <c r="M497" s="335">
        <f t="shared" si="111"/>
        <v>0</v>
      </c>
      <c r="N497" s="272">
        <f t="shared" si="111"/>
        <v>0</v>
      </c>
      <c r="O497" s="272">
        <f t="shared" si="111"/>
        <v>0</v>
      </c>
      <c r="P497" s="327">
        <f t="shared" si="111"/>
        <v>113.11</v>
      </c>
      <c r="Q497" s="340">
        <f t="shared" si="111"/>
        <v>113.11</v>
      </c>
    </row>
    <row r="498" s="250" customFormat="1" customHeight="1" spans="1:17">
      <c r="A498" s="262"/>
      <c r="B498" s="264"/>
      <c r="C498" s="275" t="s">
        <v>1106</v>
      </c>
      <c r="D498" s="276" t="s">
        <v>1147</v>
      </c>
      <c r="E498" s="281">
        <v>6309</v>
      </c>
      <c r="F498" s="281">
        <v>7042</v>
      </c>
      <c r="G498" s="304">
        <v>8869.42</v>
      </c>
      <c r="H498" s="281">
        <v>12167.88</v>
      </c>
      <c r="I498" s="281">
        <v>17225.01</v>
      </c>
      <c r="J498" s="278">
        <v>15969.87</v>
      </c>
      <c r="K498" s="281">
        <v>19656.09</v>
      </c>
      <c r="L498" s="278">
        <v>12845.89</v>
      </c>
      <c r="M498" s="334">
        <v>11059.97</v>
      </c>
      <c r="N498" s="278">
        <v>4541.32</v>
      </c>
      <c r="O498" s="334">
        <v>4853.75</v>
      </c>
      <c r="P498" s="320">
        <v>5774.07</v>
      </c>
      <c r="Q498" s="339">
        <f t="shared" si="110"/>
        <v>126314.27</v>
      </c>
    </row>
    <row r="499" s="250" customFormat="1" customHeight="1" spans="1:17">
      <c r="A499" s="262"/>
      <c r="B499" s="264"/>
      <c r="C499" s="264"/>
      <c r="D499" s="276" t="s">
        <v>1109</v>
      </c>
      <c r="E499" s="281"/>
      <c r="F499" s="281">
        <v>-87</v>
      </c>
      <c r="G499" s="304">
        <v>-465.35</v>
      </c>
      <c r="H499" s="315">
        <v>-592.51</v>
      </c>
      <c r="I499" s="281">
        <v>-2322.66</v>
      </c>
      <c r="J499" s="278">
        <v>-3729.02</v>
      </c>
      <c r="K499" s="281">
        <v>-482.53</v>
      </c>
      <c r="L499" s="334">
        <v>-1212.82</v>
      </c>
      <c r="M499" s="334">
        <v>-216.03</v>
      </c>
      <c r="N499" s="278">
        <v>-331.18</v>
      </c>
      <c r="O499" s="334">
        <v>-29.39</v>
      </c>
      <c r="P499" s="320">
        <v>-135.11</v>
      </c>
      <c r="Q499" s="339">
        <f t="shared" si="110"/>
        <v>-9603.6</v>
      </c>
    </row>
    <row r="500" s="250" customFormat="1" customHeight="1" spans="1:17">
      <c r="A500" s="262"/>
      <c r="B500" s="264"/>
      <c r="C500" s="264"/>
      <c r="D500" s="276" t="s">
        <v>1110</v>
      </c>
      <c r="E500" s="281"/>
      <c r="F500" s="281">
        <v>289</v>
      </c>
      <c r="G500" s="304">
        <v>1451.93</v>
      </c>
      <c r="H500" s="315">
        <v>20</v>
      </c>
      <c r="I500" s="281">
        <v>655</v>
      </c>
      <c r="J500" s="278"/>
      <c r="K500" s="304"/>
      <c r="L500" s="278"/>
      <c r="M500" s="334">
        <v>678.34</v>
      </c>
      <c r="N500" s="278">
        <v>382.85</v>
      </c>
      <c r="O500" s="334">
        <v>421.47</v>
      </c>
      <c r="P500" s="320">
        <v>308.78</v>
      </c>
      <c r="Q500" s="339">
        <f t="shared" si="110"/>
        <v>4207.37</v>
      </c>
    </row>
    <row r="501" s="250" customFormat="1" customHeight="1" spans="1:17">
      <c r="A501" s="262"/>
      <c r="B501" s="264"/>
      <c r="C501" s="264"/>
      <c r="D501" s="276" t="s">
        <v>1167</v>
      </c>
      <c r="E501" s="281"/>
      <c r="F501" s="281"/>
      <c r="G501" s="304"/>
      <c r="H501" s="315"/>
      <c r="I501" s="281"/>
      <c r="J501" s="278"/>
      <c r="K501" s="281"/>
      <c r="L501" s="278"/>
      <c r="M501" s="334"/>
      <c r="N501" s="278"/>
      <c r="O501" s="334"/>
      <c r="P501" s="320"/>
      <c r="Q501" s="339">
        <f t="shared" si="110"/>
        <v>0</v>
      </c>
    </row>
    <row r="502" s="250" customFormat="1" customHeight="1" spans="1:17">
      <c r="A502" s="262"/>
      <c r="B502" s="264"/>
      <c r="C502" s="264"/>
      <c r="D502" s="276" t="s">
        <v>1168</v>
      </c>
      <c r="E502" s="281"/>
      <c r="F502" s="281"/>
      <c r="G502" s="304"/>
      <c r="H502" s="315"/>
      <c r="I502" s="281"/>
      <c r="J502" s="278"/>
      <c r="K502" s="281"/>
      <c r="L502" s="278"/>
      <c r="M502" s="334"/>
      <c r="N502" s="278"/>
      <c r="O502" s="334"/>
      <c r="P502" s="320"/>
      <c r="Q502" s="339">
        <f t="shared" si="110"/>
        <v>0</v>
      </c>
    </row>
    <row r="503" s="250" customFormat="1" customHeight="1" spans="1:17">
      <c r="A503" s="262"/>
      <c r="B503" s="264"/>
      <c r="C503" s="264"/>
      <c r="D503" s="276" t="s">
        <v>1222</v>
      </c>
      <c r="E503" s="281"/>
      <c r="F503" s="281"/>
      <c r="G503" s="304"/>
      <c r="H503" s="315">
        <v>-125</v>
      </c>
      <c r="I503" s="281">
        <v>-4500</v>
      </c>
      <c r="J503" s="278"/>
      <c r="K503" s="281"/>
      <c r="L503" s="278"/>
      <c r="M503" s="334">
        <v>-20</v>
      </c>
      <c r="N503" s="278">
        <v>-394.62</v>
      </c>
      <c r="O503" s="334">
        <v>-428.35</v>
      </c>
      <c r="P503" s="510">
        <v>-279.94</v>
      </c>
      <c r="Q503" s="339">
        <f t="shared" si="110"/>
        <v>-5747.91</v>
      </c>
    </row>
    <row r="504" s="250" customFormat="1" customHeight="1" spans="1:17">
      <c r="A504" s="262"/>
      <c r="B504" s="264"/>
      <c r="C504" s="264"/>
      <c r="D504" s="276" t="s">
        <v>1223</v>
      </c>
      <c r="E504" s="281"/>
      <c r="F504" s="281"/>
      <c r="G504" s="304">
        <v>160</v>
      </c>
      <c r="H504" s="315">
        <v>1306.63</v>
      </c>
      <c r="I504" s="316">
        <v>1791.65</v>
      </c>
      <c r="J504" s="334">
        <v>2485.15</v>
      </c>
      <c r="K504" s="281">
        <v>4840.44</v>
      </c>
      <c r="L504" s="312">
        <v>6125.93</v>
      </c>
      <c r="M504" s="334">
        <v>3233.92</v>
      </c>
      <c r="N504" s="278">
        <v>1641.63</v>
      </c>
      <c r="O504" s="334">
        <v>1017.52</v>
      </c>
      <c r="P504" s="510">
        <v>248.31</v>
      </c>
      <c r="Q504" s="339">
        <f t="shared" si="110"/>
        <v>22851.18</v>
      </c>
    </row>
    <row r="505" s="250" customFormat="1" customHeight="1" spans="1:17">
      <c r="A505" s="262"/>
      <c r="B505" s="264"/>
      <c r="C505" s="264"/>
      <c r="D505" s="276" t="s">
        <v>1224</v>
      </c>
      <c r="E505" s="281"/>
      <c r="F505" s="281"/>
      <c r="G505" s="304"/>
      <c r="H505" s="315"/>
      <c r="I505" s="316"/>
      <c r="J505" s="334"/>
      <c r="K505" s="281"/>
      <c r="L505" s="312"/>
      <c r="M505" s="334">
        <v>-36</v>
      </c>
      <c r="N505" s="278"/>
      <c r="O505" s="334"/>
      <c r="P505" s="510"/>
      <c r="Q505" s="339">
        <f t="shared" si="110"/>
        <v>-36</v>
      </c>
    </row>
    <row r="506" s="250" customFormat="1" customHeight="1" spans="1:17">
      <c r="A506" s="262"/>
      <c r="B506" s="264"/>
      <c r="C506" s="264"/>
      <c r="D506" s="276" t="s">
        <v>1225</v>
      </c>
      <c r="E506" s="281"/>
      <c r="F506" s="281"/>
      <c r="G506" s="304"/>
      <c r="H506" s="315"/>
      <c r="I506" s="316"/>
      <c r="J506" s="334"/>
      <c r="K506" s="281"/>
      <c r="L506" s="312"/>
      <c r="M506" s="334">
        <v>35</v>
      </c>
      <c r="N506" s="278"/>
      <c r="O506" s="334"/>
      <c r="P506" s="510"/>
      <c r="Q506" s="339">
        <f t="shared" si="110"/>
        <v>35</v>
      </c>
    </row>
    <row r="507" s="250" customFormat="1" customHeight="1" spans="1:17">
      <c r="A507" s="262"/>
      <c r="B507" s="264"/>
      <c r="C507" s="264"/>
      <c r="D507" s="276" t="s">
        <v>1119</v>
      </c>
      <c r="E507" s="281"/>
      <c r="F507" s="281"/>
      <c r="G507" s="304"/>
      <c r="H507" s="315">
        <v>-350</v>
      </c>
      <c r="I507" s="281">
        <v>-1830</v>
      </c>
      <c r="J507" s="278"/>
      <c r="K507" s="281"/>
      <c r="L507" s="278"/>
      <c r="M507" s="334">
        <v>-60</v>
      </c>
      <c r="N507" s="278"/>
      <c r="O507" s="334">
        <v>-300</v>
      </c>
      <c r="P507" s="510"/>
      <c r="Q507" s="339">
        <f t="shared" si="110"/>
        <v>-2540</v>
      </c>
    </row>
    <row r="508" s="250" customFormat="1" customHeight="1" spans="1:17">
      <c r="A508" s="262"/>
      <c r="B508" s="264"/>
      <c r="C508" s="264"/>
      <c r="D508" s="276" t="s">
        <v>1127</v>
      </c>
      <c r="E508" s="281"/>
      <c r="F508" s="281"/>
      <c r="G508" s="304"/>
      <c r="H508" s="315">
        <v>210</v>
      </c>
      <c r="I508" s="281">
        <v>210</v>
      </c>
      <c r="J508" s="278">
        <v>120</v>
      </c>
      <c r="K508" s="281">
        <v>120</v>
      </c>
      <c r="L508" s="278">
        <v>160</v>
      </c>
      <c r="M508" s="334">
        <v>30</v>
      </c>
      <c r="N508" s="278">
        <v>180</v>
      </c>
      <c r="O508" s="334"/>
      <c r="P508" s="510"/>
      <c r="Q508" s="339">
        <f t="shared" si="110"/>
        <v>1030</v>
      </c>
    </row>
    <row r="509" s="250" customFormat="1" customHeight="1" spans="1:17">
      <c r="A509" s="262"/>
      <c r="B509" s="264"/>
      <c r="C509" s="264"/>
      <c r="D509" s="276" t="s">
        <v>1226</v>
      </c>
      <c r="E509" s="281"/>
      <c r="F509" s="281"/>
      <c r="G509" s="304"/>
      <c r="H509" s="315"/>
      <c r="I509" s="281"/>
      <c r="J509" s="281"/>
      <c r="K509" s="281"/>
      <c r="L509" s="281"/>
      <c r="M509" s="316"/>
      <c r="N509" s="281"/>
      <c r="O509" s="316"/>
      <c r="P509" s="510"/>
      <c r="Q509" s="339">
        <f t="shared" si="110"/>
        <v>0</v>
      </c>
    </row>
    <row r="510" s="250" customFormat="1" customHeight="1" spans="1:17">
      <c r="A510" s="262"/>
      <c r="B510" s="264"/>
      <c r="C510" s="264"/>
      <c r="D510" s="276" t="s">
        <v>1227</v>
      </c>
      <c r="E510" s="281"/>
      <c r="F510" s="281"/>
      <c r="G510" s="304"/>
      <c r="H510" s="315"/>
      <c r="I510" s="281"/>
      <c r="J510" s="281"/>
      <c r="K510" s="304"/>
      <c r="L510" s="281"/>
      <c r="M510" s="316"/>
      <c r="N510" s="281"/>
      <c r="O510" s="281"/>
      <c r="P510" s="320"/>
      <c r="Q510" s="339">
        <f t="shared" si="110"/>
        <v>0</v>
      </c>
    </row>
    <row r="511" s="251" customFormat="1" customHeight="1" spans="1:20">
      <c r="A511" s="286"/>
      <c r="B511" s="288"/>
      <c r="C511" s="288"/>
      <c r="D511" s="368" t="s">
        <v>1113</v>
      </c>
      <c r="E511" s="388">
        <f>SUM(E496:E510)</f>
        <v>6309</v>
      </c>
      <c r="F511" s="388">
        <f t="shared" ref="F511:P511" si="112">SUM(F496:F510)</f>
        <v>7244</v>
      </c>
      <c r="G511" s="388">
        <f t="shared" si="112"/>
        <v>10016</v>
      </c>
      <c r="H511" s="388">
        <f t="shared" si="112"/>
        <v>12637</v>
      </c>
      <c r="I511" s="388">
        <f t="shared" si="112"/>
        <v>11229</v>
      </c>
      <c r="J511" s="388">
        <f t="shared" si="112"/>
        <v>14846</v>
      </c>
      <c r="K511" s="388">
        <f t="shared" si="112"/>
        <v>24134</v>
      </c>
      <c r="L511" s="388">
        <f t="shared" si="112"/>
        <v>17919</v>
      </c>
      <c r="M511" s="388">
        <f t="shared" si="112"/>
        <v>14705.2</v>
      </c>
      <c r="N511" s="388">
        <f t="shared" si="112"/>
        <v>6020</v>
      </c>
      <c r="O511" s="388">
        <f t="shared" si="112"/>
        <v>5535</v>
      </c>
      <c r="P511" s="388">
        <f t="shared" si="112"/>
        <v>6142.33</v>
      </c>
      <c r="Q511" s="342">
        <f>SUM(Q498:Q510)</f>
        <v>136510.31</v>
      </c>
      <c r="T511" s="250"/>
    </row>
    <row r="512" s="251" customFormat="1" ht="6.75" customHeight="1" spans="1:17">
      <c r="A512" s="452"/>
      <c r="B512" s="423"/>
      <c r="C512" s="423"/>
      <c r="D512" s="479"/>
      <c r="E512" s="472"/>
      <c r="F512" s="423"/>
      <c r="G512" s="423"/>
      <c r="H512" s="473"/>
      <c r="I512" s="423"/>
      <c r="J512" s="423"/>
      <c r="K512" s="423"/>
      <c r="L512" s="423"/>
      <c r="M512" s="423"/>
      <c r="N512" s="423"/>
      <c r="O512" s="502"/>
      <c r="P512" s="471"/>
      <c r="Q512" s="498"/>
    </row>
    <row r="513" s="250" customFormat="1" customHeight="1" spans="1:20">
      <c r="A513" s="294">
        <v>24</v>
      </c>
      <c r="B513" s="296" t="s">
        <v>1228</v>
      </c>
      <c r="C513" s="296" t="s">
        <v>1094</v>
      </c>
      <c r="D513" s="358" t="s">
        <v>1095</v>
      </c>
      <c r="E513" s="397"/>
      <c r="F513" s="397"/>
      <c r="G513" s="397"/>
      <c r="H513" s="488"/>
      <c r="I513" s="397"/>
      <c r="J513" s="397"/>
      <c r="K513" s="397"/>
      <c r="L513" s="397"/>
      <c r="M513" s="298"/>
      <c r="N513" s="398"/>
      <c r="O513" s="398"/>
      <c r="P513" s="326"/>
      <c r="Q513" s="344">
        <f>SUM(E513:P513)</f>
        <v>0</v>
      </c>
      <c r="T513" s="251"/>
    </row>
    <row r="514" s="250" customFormat="1" customHeight="1" spans="1:17">
      <c r="A514" s="262"/>
      <c r="B514" s="264"/>
      <c r="C514" s="264"/>
      <c r="D514" s="370" t="s">
        <v>1096</v>
      </c>
      <c r="E514" s="400"/>
      <c r="F514" s="400"/>
      <c r="G514" s="400"/>
      <c r="H514" s="504"/>
      <c r="I514" s="400"/>
      <c r="J514" s="400"/>
      <c r="K514" s="400"/>
      <c r="L514" s="400"/>
      <c r="M514" s="267"/>
      <c r="N514" s="269"/>
      <c r="O514" s="269"/>
      <c r="P514" s="318"/>
      <c r="Q514" s="338">
        <f>SUM(E514:P514)</f>
        <v>0</v>
      </c>
    </row>
    <row r="515" s="250" customFormat="1" customHeight="1" spans="1:17">
      <c r="A515" s="262"/>
      <c r="B515" s="264"/>
      <c r="C515" s="264"/>
      <c r="D515" s="370" t="s">
        <v>1097</v>
      </c>
      <c r="E515" s="400"/>
      <c r="F515" s="400"/>
      <c r="G515" s="400"/>
      <c r="H515" s="504"/>
      <c r="I515" s="400"/>
      <c r="J515" s="400"/>
      <c r="K515" s="400"/>
      <c r="L515" s="400"/>
      <c r="M515" s="267"/>
      <c r="N515" s="267"/>
      <c r="O515" s="267"/>
      <c r="P515" s="318"/>
      <c r="Q515" s="339">
        <f>SUM(E515:P515)</f>
        <v>0</v>
      </c>
    </row>
    <row r="516" s="250" customFormat="1" customHeight="1" spans="1:17">
      <c r="A516" s="262"/>
      <c r="B516" s="264"/>
      <c r="C516" s="264"/>
      <c r="D516" s="273" t="s">
        <v>1098</v>
      </c>
      <c r="E516" s="335">
        <f t="shared" ref="E516:Q516" si="113">SUM(E513:E515)</f>
        <v>0</v>
      </c>
      <c r="F516" s="335">
        <f t="shared" si="113"/>
        <v>0</v>
      </c>
      <c r="G516" s="335">
        <f t="shared" si="113"/>
        <v>0</v>
      </c>
      <c r="H516" s="354">
        <f t="shared" si="113"/>
        <v>0</v>
      </c>
      <c r="I516" s="335">
        <f t="shared" si="113"/>
        <v>0</v>
      </c>
      <c r="J516" s="335">
        <f t="shared" si="113"/>
        <v>0</v>
      </c>
      <c r="K516" s="335">
        <f t="shared" si="113"/>
        <v>0</v>
      </c>
      <c r="L516" s="335">
        <f t="shared" si="113"/>
        <v>0</v>
      </c>
      <c r="M516" s="335">
        <f t="shared" si="113"/>
        <v>0</v>
      </c>
      <c r="N516" s="272">
        <f t="shared" si="113"/>
        <v>0</v>
      </c>
      <c r="O516" s="272">
        <f t="shared" si="113"/>
        <v>0</v>
      </c>
      <c r="P516" s="327">
        <f t="shared" si="113"/>
        <v>0</v>
      </c>
      <c r="Q516" s="340">
        <f t="shared" si="113"/>
        <v>0</v>
      </c>
    </row>
    <row r="517" s="250" customFormat="1" customHeight="1" spans="1:17">
      <c r="A517" s="262"/>
      <c r="B517" s="264"/>
      <c r="C517" s="264"/>
      <c r="D517" s="370" t="s">
        <v>1099</v>
      </c>
      <c r="E517" s="400"/>
      <c r="F517" s="400"/>
      <c r="G517" s="400"/>
      <c r="H517" s="505"/>
      <c r="I517" s="418"/>
      <c r="J517" s="418"/>
      <c r="K517" s="418"/>
      <c r="L517" s="418"/>
      <c r="M517" s="418"/>
      <c r="N517" s="267"/>
      <c r="O517" s="267"/>
      <c r="P517" s="318"/>
      <c r="Q517" s="339">
        <f>SUM(E517:P517)</f>
        <v>0</v>
      </c>
    </row>
    <row r="518" s="250" customFormat="1" customHeight="1" spans="1:17">
      <c r="A518" s="262"/>
      <c r="B518" s="264"/>
      <c r="C518" s="264"/>
      <c r="D518" s="370" t="s">
        <v>1100</v>
      </c>
      <c r="E518" s="400"/>
      <c r="F518" s="400"/>
      <c r="G518" s="400"/>
      <c r="H518" s="504"/>
      <c r="I518" s="400"/>
      <c r="J518" s="400"/>
      <c r="K518" s="400"/>
      <c r="L518" s="400"/>
      <c r="M518" s="400"/>
      <c r="N518" s="267"/>
      <c r="O518" s="267"/>
      <c r="P518" s="318"/>
      <c r="Q518" s="339">
        <f>SUM(E518:P518)</f>
        <v>0</v>
      </c>
    </row>
    <row r="519" s="250" customFormat="1" customHeight="1" spans="1:17">
      <c r="A519" s="262"/>
      <c r="B519" s="264"/>
      <c r="C519" s="264"/>
      <c r="D519" s="370" t="s">
        <v>1101</v>
      </c>
      <c r="E519" s="400"/>
      <c r="F519" s="400"/>
      <c r="G519" s="400"/>
      <c r="H519" s="504"/>
      <c r="I519" s="400"/>
      <c r="J519" s="400"/>
      <c r="K519" s="400"/>
      <c r="L519" s="400"/>
      <c r="M519" s="400"/>
      <c r="N519" s="267"/>
      <c r="O519" s="267"/>
      <c r="P519" s="318"/>
      <c r="Q519" s="339">
        <f>SUM(E519:P519)</f>
        <v>0</v>
      </c>
    </row>
    <row r="520" s="250" customFormat="1" customHeight="1" spans="1:17">
      <c r="A520" s="262"/>
      <c r="B520" s="264"/>
      <c r="C520" s="279"/>
      <c r="D520" s="273" t="s">
        <v>1102</v>
      </c>
      <c r="E520" s="424">
        <f t="shared" ref="E520:Q520" si="114">SUM(E517:E519)</f>
        <v>0</v>
      </c>
      <c r="F520" s="424">
        <f t="shared" si="114"/>
        <v>0</v>
      </c>
      <c r="G520" s="424">
        <f t="shared" si="114"/>
        <v>0</v>
      </c>
      <c r="H520" s="469">
        <f t="shared" si="114"/>
        <v>0</v>
      </c>
      <c r="I520" s="424">
        <f t="shared" si="114"/>
        <v>0</v>
      </c>
      <c r="J520" s="335">
        <f t="shared" si="114"/>
        <v>0</v>
      </c>
      <c r="K520" s="335">
        <f t="shared" si="114"/>
        <v>0</v>
      </c>
      <c r="L520" s="335">
        <f t="shared" si="114"/>
        <v>0</v>
      </c>
      <c r="M520" s="272">
        <f t="shared" si="114"/>
        <v>0</v>
      </c>
      <c r="N520" s="272">
        <f t="shared" si="114"/>
        <v>0</v>
      </c>
      <c r="O520" s="272">
        <f t="shared" si="114"/>
        <v>0</v>
      </c>
      <c r="P520" s="327">
        <f t="shared" si="114"/>
        <v>0</v>
      </c>
      <c r="Q520" s="340">
        <f t="shared" si="114"/>
        <v>0</v>
      </c>
    </row>
    <row r="521" s="250" customFormat="1" customHeight="1" spans="1:17">
      <c r="A521" s="262"/>
      <c r="B521" s="264"/>
      <c r="C521" s="264" t="s">
        <v>1106</v>
      </c>
      <c r="D521" s="276" t="s">
        <v>1229</v>
      </c>
      <c r="E521" s="281"/>
      <c r="F521" s="281"/>
      <c r="G521" s="281"/>
      <c r="H521" s="315"/>
      <c r="I521" s="281"/>
      <c r="J521" s="278"/>
      <c r="K521" s="281"/>
      <c r="L521" s="278"/>
      <c r="M521" s="278"/>
      <c r="N521" s="278"/>
      <c r="O521" s="278"/>
      <c r="P521" s="320"/>
      <c r="Q521" s="339">
        <f t="shared" ref="Q521:Q526" si="115">SUM(E521:P521)</f>
        <v>0</v>
      </c>
    </row>
    <row r="522" s="250" customFormat="1" customHeight="1" spans="1:17">
      <c r="A522" s="262"/>
      <c r="B522" s="264"/>
      <c r="C522" s="264"/>
      <c r="D522" s="276" t="s">
        <v>1230</v>
      </c>
      <c r="E522" s="281"/>
      <c r="F522" s="281"/>
      <c r="G522" s="281">
        <v>160</v>
      </c>
      <c r="H522" s="315"/>
      <c r="I522" s="281"/>
      <c r="J522" s="278"/>
      <c r="K522" s="281"/>
      <c r="L522" s="278"/>
      <c r="M522" s="278"/>
      <c r="N522" s="278"/>
      <c r="O522" s="278"/>
      <c r="P522" s="320"/>
      <c r="Q522" s="339">
        <f t="shared" si="115"/>
        <v>160</v>
      </c>
    </row>
    <row r="523" s="250" customFormat="1" customHeight="1" spans="1:17">
      <c r="A523" s="262"/>
      <c r="B523" s="264"/>
      <c r="C523" s="264"/>
      <c r="D523" s="276" t="s">
        <v>1161</v>
      </c>
      <c r="E523" s="281"/>
      <c r="F523" s="281"/>
      <c r="G523" s="281"/>
      <c r="H523" s="315"/>
      <c r="I523" s="281"/>
      <c r="J523" s="278"/>
      <c r="K523" s="281"/>
      <c r="L523" s="278"/>
      <c r="M523" s="278"/>
      <c r="N523" s="278"/>
      <c r="O523" s="278"/>
      <c r="P523" s="320"/>
      <c r="Q523" s="339">
        <f t="shared" si="115"/>
        <v>0</v>
      </c>
    </row>
    <row r="524" s="250" customFormat="1" customHeight="1" spans="1:17">
      <c r="A524" s="262"/>
      <c r="B524" s="264"/>
      <c r="C524" s="264"/>
      <c r="D524" s="276" t="s">
        <v>1109</v>
      </c>
      <c r="E524" s="281"/>
      <c r="F524" s="281"/>
      <c r="G524" s="281">
        <v>-465.35</v>
      </c>
      <c r="H524" s="315"/>
      <c r="I524" s="281"/>
      <c r="J524" s="278"/>
      <c r="K524" s="281"/>
      <c r="L524" s="278"/>
      <c r="M524" s="278"/>
      <c r="N524" s="278"/>
      <c r="O524" s="278"/>
      <c r="P524" s="320"/>
      <c r="Q524" s="339">
        <f t="shared" si="115"/>
        <v>-465.35</v>
      </c>
    </row>
    <row r="525" s="250" customFormat="1" customHeight="1" spans="1:17">
      <c r="A525" s="262"/>
      <c r="B525" s="264"/>
      <c r="C525" s="264"/>
      <c r="D525" s="276" t="s">
        <v>1110</v>
      </c>
      <c r="E525" s="281"/>
      <c r="F525" s="281"/>
      <c r="G525" s="281">
        <v>1451.93</v>
      </c>
      <c r="H525" s="315"/>
      <c r="I525" s="281"/>
      <c r="J525" s="278"/>
      <c r="K525" s="281"/>
      <c r="L525" s="278"/>
      <c r="M525" s="278"/>
      <c r="N525" s="278"/>
      <c r="O525" s="278"/>
      <c r="P525" s="320"/>
      <c r="Q525" s="339">
        <f t="shared" si="115"/>
        <v>1451.93</v>
      </c>
    </row>
    <row r="526" s="250" customFormat="1" customHeight="1" spans="1:17">
      <c r="A526" s="262"/>
      <c r="B526" s="264"/>
      <c r="C526" s="264"/>
      <c r="D526" s="276" t="s">
        <v>1127</v>
      </c>
      <c r="E526" s="281"/>
      <c r="F526" s="281"/>
      <c r="G526" s="281"/>
      <c r="H526" s="315"/>
      <c r="I526" s="281"/>
      <c r="J526" s="278"/>
      <c r="K526" s="304"/>
      <c r="L526" s="278"/>
      <c r="M526" s="278"/>
      <c r="N526" s="278"/>
      <c r="O526" s="278"/>
      <c r="P526" s="320"/>
      <c r="Q526" s="339">
        <f t="shared" si="115"/>
        <v>0</v>
      </c>
    </row>
    <row r="527" s="251" customFormat="1" customHeight="1" spans="1:20">
      <c r="A527" s="286"/>
      <c r="B527" s="288"/>
      <c r="C527" s="288"/>
      <c r="D527" s="368" t="s">
        <v>1113</v>
      </c>
      <c r="E527" s="388">
        <f t="shared" ref="E527:Q527" si="116">SUM(E521:E526)</f>
        <v>0</v>
      </c>
      <c r="F527" s="388">
        <f t="shared" si="116"/>
        <v>0</v>
      </c>
      <c r="G527" s="388">
        <f t="shared" si="116"/>
        <v>1146.58</v>
      </c>
      <c r="H527" s="388">
        <f t="shared" si="116"/>
        <v>0</v>
      </c>
      <c r="I527" s="388">
        <f t="shared" si="116"/>
        <v>0</v>
      </c>
      <c r="J527" s="388">
        <f t="shared" si="116"/>
        <v>0</v>
      </c>
      <c r="K527" s="388">
        <f t="shared" si="116"/>
        <v>0</v>
      </c>
      <c r="L527" s="388">
        <f t="shared" si="116"/>
        <v>0</v>
      </c>
      <c r="M527" s="388">
        <f t="shared" si="116"/>
        <v>0</v>
      </c>
      <c r="N527" s="388">
        <f t="shared" si="116"/>
        <v>0</v>
      </c>
      <c r="O527" s="388">
        <f t="shared" si="116"/>
        <v>0</v>
      </c>
      <c r="P527" s="388">
        <f t="shared" si="116"/>
        <v>0</v>
      </c>
      <c r="Q527" s="342">
        <f t="shared" si="116"/>
        <v>1146.58</v>
      </c>
      <c r="T527" s="250"/>
    </row>
    <row r="528" s="251" customFormat="1" ht="6.75" customHeight="1" spans="1:17">
      <c r="A528" s="452"/>
      <c r="B528" s="423"/>
      <c r="C528" s="423"/>
      <c r="D528" s="479"/>
      <c r="E528" s="472"/>
      <c r="F528" s="423"/>
      <c r="G528" s="423"/>
      <c r="H528" s="473"/>
      <c r="I528" s="423"/>
      <c r="J528" s="423"/>
      <c r="K528" s="423"/>
      <c r="L528" s="423"/>
      <c r="M528" s="423"/>
      <c r="N528" s="423"/>
      <c r="O528" s="502"/>
      <c r="P528" s="471"/>
      <c r="Q528" s="498"/>
    </row>
    <row r="529" s="250" customFormat="1" customHeight="1" spans="1:20">
      <c r="A529" s="294">
        <v>25</v>
      </c>
      <c r="B529" s="296" t="s">
        <v>1231</v>
      </c>
      <c r="C529" s="296" t="s">
        <v>1094</v>
      </c>
      <c r="D529" s="358" t="s">
        <v>1095</v>
      </c>
      <c r="E529" s="397"/>
      <c r="F529" s="397"/>
      <c r="G529" s="397"/>
      <c r="H529" s="488"/>
      <c r="I529" s="397">
        <v>0</v>
      </c>
      <c r="J529" s="397">
        <v>0</v>
      </c>
      <c r="K529" s="397"/>
      <c r="L529" s="397">
        <v>0</v>
      </c>
      <c r="M529" s="298">
        <v>0</v>
      </c>
      <c r="N529" s="398">
        <v>0</v>
      </c>
      <c r="O529" s="398">
        <v>0</v>
      </c>
      <c r="P529" s="326">
        <v>0</v>
      </c>
      <c r="Q529" s="344">
        <f>SUM(E529:P529)</f>
        <v>0</v>
      </c>
      <c r="T529" s="251"/>
    </row>
    <row r="530" s="250" customFormat="1" customHeight="1" spans="1:17">
      <c r="A530" s="262"/>
      <c r="B530" s="264"/>
      <c r="C530" s="264"/>
      <c r="D530" s="370" t="s">
        <v>1096</v>
      </c>
      <c r="E530" s="400"/>
      <c r="F530" s="400"/>
      <c r="G530" s="400"/>
      <c r="H530" s="504"/>
      <c r="I530" s="400">
        <v>-464</v>
      </c>
      <c r="J530" s="400">
        <v>0</v>
      </c>
      <c r="K530" s="400"/>
      <c r="L530" s="400">
        <v>0</v>
      </c>
      <c r="M530" s="267">
        <v>0</v>
      </c>
      <c r="N530" s="269">
        <v>0</v>
      </c>
      <c r="O530" s="269">
        <v>0</v>
      </c>
      <c r="P530" s="318">
        <v>0</v>
      </c>
      <c r="Q530" s="338">
        <f>SUM(E530:P530)</f>
        <v>-464</v>
      </c>
    </row>
    <row r="531" s="250" customFormat="1" customHeight="1" spans="1:17">
      <c r="A531" s="262"/>
      <c r="B531" s="264"/>
      <c r="C531" s="264"/>
      <c r="D531" s="370" t="s">
        <v>1097</v>
      </c>
      <c r="E531" s="400"/>
      <c r="F531" s="400"/>
      <c r="G531" s="400"/>
      <c r="H531" s="504"/>
      <c r="I531" s="400">
        <v>0</v>
      </c>
      <c r="J531" s="400">
        <v>0</v>
      </c>
      <c r="K531" s="400"/>
      <c r="L531" s="400">
        <v>0</v>
      </c>
      <c r="M531" s="267">
        <v>0</v>
      </c>
      <c r="N531" s="267">
        <v>0</v>
      </c>
      <c r="O531" s="267">
        <v>0</v>
      </c>
      <c r="P531" s="318">
        <v>0</v>
      </c>
      <c r="Q531" s="339">
        <f>SUM(E531:P531)</f>
        <v>0</v>
      </c>
    </row>
    <row r="532" s="250" customFormat="1" customHeight="1" spans="1:17">
      <c r="A532" s="262"/>
      <c r="B532" s="264"/>
      <c r="C532" s="264"/>
      <c r="D532" s="273" t="s">
        <v>1098</v>
      </c>
      <c r="E532" s="335">
        <f t="shared" ref="E532:Q532" si="117">SUM(E529:E531)</f>
        <v>0</v>
      </c>
      <c r="F532" s="335">
        <f t="shared" si="117"/>
        <v>0</v>
      </c>
      <c r="G532" s="335">
        <f t="shared" si="117"/>
        <v>0</v>
      </c>
      <c r="H532" s="354">
        <f t="shared" si="117"/>
        <v>0</v>
      </c>
      <c r="I532" s="335">
        <f t="shared" si="117"/>
        <v>-464</v>
      </c>
      <c r="J532" s="335">
        <f t="shared" si="117"/>
        <v>0</v>
      </c>
      <c r="K532" s="335">
        <f t="shared" si="117"/>
        <v>0</v>
      </c>
      <c r="L532" s="335">
        <f t="shared" si="117"/>
        <v>0</v>
      </c>
      <c r="M532" s="335">
        <f t="shared" si="117"/>
        <v>0</v>
      </c>
      <c r="N532" s="272">
        <f t="shared" si="117"/>
        <v>0</v>
      </c>
      <c r="O532" s="272">
        <f t="shared" si="117"/>
        <v>0</v>
      </c>
      <c r="P532" s="327">
        <f t="shared" si="117"/>
        <v>0</v>
      </c>
      <c r="Q532" s="340">
        <f t="shared" si="117"/>
        <v>-464</v>
      </c>
    </row>
    <row r="533" s="250" customFormat="1" customHeight="1" spans="1:17">
      <c r="A533" s="262"/>
      <c r="B533" s="264"/>
      <c r="C533" s="264"/>
      <c r="D533" s="370" t="s">
        <v>1099</v>
      </c>
      <c r="E533" s="400"/>
      <c r="F533" s="400"/>
      <c r="G533" s="400"/>
      <c r="H533" s="505"/>
      <c r="I533" s="418">
        <v>0</v>
      </c>
      <c r="J533" s="418">
        <v>0</v>
      </c>
      <c r="K533" s="418"/>
      <c r="L533" s="418">
        <v>0</v>
      </c>
      <c r="M533" s="418">
        <v>0</v>
      </c>
      <c r="N533" s="267">
        <v>0</v>
      </c>
      <c r="O533" s="267">
        <v>0</v>
      </c>
      <c r="P533" s="318">
        <v>0</v>
      </c>
      <c r="Q533" s="339">
        <f>SUM(E533:P533)</f>
        <v>0</v>
      </c>
    </row>
    <row r="534" s="250" customFormat="1" customHeight="1" spans="1:17">
      <c r="A534" s="262"/>
      <c r="B534" s="264"/>
      <c r="C534" s="264"/>
      <c r="D534" s="370" t="s">
        <v>1100</v>
      </c>
      <c r="E534" s="400"/>
      <c r="F534" s="400"/>
      <c r="G534" s="400"/>
      <c r="H534" s="504"/>
      <c r="I534" s="400">
        <v>0</v>
      </c>
      <c r="J534" s="400">
        <v>0</v>
      </c>
      <c r="K534" s="400"/>
      <c r="L534" s="400">
        <v>0</v>
      </c>
      <c r="M534" s="400">
        <v>0</v>
      </c>
      <c r="N534" s="267">
        <v>0</v>
      </c>
      <c r="O534" s="267">
        <v>0</v>
      </c>
      <c r="P534" s="318">
        <v>0</v>
      </c>
      <c r="Q534" s="339">
        <f>SUM(E534:P534)</f>
        <v>0</v>
      </c>
    </row>
    <row r="535" s="250" customFormat="1" customHeight="1" spans="1:17">
      <c r="A535" s="262"/>
      <c r="B535" s="264"/>
      <c r="C535" s="264"/>
      <c r="D535" s="370" t="s">
        <v>1101</v>
      </c>
      <c r="E535" s="400"/>
      <c r="F535" s="400"/>
      <c r="G535" s="400"/>
      <c r="H535" s="504"/>
      <c r="I535" s="400">
        <v>0</v>
      </c>
      <c r="J535" s="400">
        <v>0</v>
      </c>
      <c r="K535" s="400"/>
      <c r="L535" s="400">
        <v>0</v>
      </c>
      <c r="M535" s="400">
        <v>0</v>
      </c>
      <c r="N535" s="267">
        <v>0</v>
      </c>
      <c r="O535" s="267">
        <v>0</v>
      </c>
      <c r="P535" s="318">
        <v>0</v>
      </c>
      <c r="Q535" s="339">
        <f>SUM(E535:P535)</f>
        <v>0</v>
      </c>
    </row>
    <row r="536" s="250" customFormat="1" customHeight="1" spans="1:17">
      <c r="A536" s="262"/>
      <c r="B536" s="264"/>
      <c r="C536" s="279"/>
      <c r="D536" s="273" t="s">
        <v>1102</v>
      </c>
      <c r="E536" s="424">
        <f t="shared" ref="E536:Q536" si="118">SUM(E533:E535)</f>
        <v>0</v>
      </c>
      <c r="F536" s="424">
        <f t="shared" si="118"/>
        <v>0</v>
      </c>
      <c r="G536" s="424">
        <f t="shared" si="118"/>
        <v>0</v>
      </c>
      <c r="H536" s="469">
        <f t="shared" si="118"/>
        <v>0</v>
      </c>
      <c r="I536" s="424">
        <f t="shared" si="118"/>
        <v>0</v>
      </c>
      <c r="J536" s="335">
        <f t="shared" si="118"/>
        <v>0</v>
      </c>
      <c r="K536" s="335">
        <f t="shared" si="118"/>
        <v>0</v>
      </c>
      <c r="L536" s="335">
        <f t="shared" si="118"/>
        <v>0</v>
      </c>
      <c r="M536" s="272">
        <f t="shared" si="118"/>
        <v>0</v>
      </c>
      <c r="N536" s="272">
        <f t="shared" si="118"/>
        <v>0</v>
      </c>
      <c r="O536" s="272">
        <f t="shared" si="118"/>
        <v>0</v>
      </c>
      <c r="P536" s="327">
        <f t="shared" si="118"/>
        <v>0</v>
      </c>
      <c r="Q536" s="340">
        <f t="shared" si="118"/>
        <v>0</v>
      </c>
    </row>
    <row r="537" s="250" customFormat="1" customHeight="1" spans="1:17">
      <c r="A537" s="262"/>
      <c r="B537" s="264"/>
      <c r="C537" s="264" t="s">
        <v>1106</v>
      </c>
      <c r="D537" s="276" t="s">
        <v>1232</v>
      </c>
      <c r="E537" s="281">
        <v>-11185</v>
      </c>
      <c r="F537" s="281">
        <v>-10784</v>
      </c>
      <c r="G537" s="281">
        <v>-38204</v>
      </c>
      <c r="H537" s="315">
        <v>-36364</v>
      </c>
      <c r="I537" s="281">
        <v>-3917</v>
      </c>
      <c r="J537" s="278">
        <v>-264</v>
      </c>
      <c r="K537" s="281">
        <v>-692</v>
      </c>
      <c r="L537" s="278">
        <v>-999</v>
      </c>
      <c r="M537" s="278">
        <v>-2747</v>
      </c>
      <c r="N537" s="278">
        <v>-13409</v>
      </c>
      <c r="O537" s="278">
        <v>-13092</v>
      </c>
      <c r="P537" s="320">
        <v>-11160</v>
      </c>
      <c r="Q537" s="339">
        <f t="shared" ref="Q537:Q544" si="119">SUM(E537:P537)</f>
        <v>-142817</v>
      </c>
    </row>
    <row r="538" s="250" customFormat="1" customHeight="1" spans="1:17">
      <c r="A538" s="262"/>
      <c r="B538" s="264"/>
      <c r="C538" s="264"/>
      <c r="D538" s="276" t="s">
        <v>1233</v>
      </c>
      <c r="E538" s="281"/>
      <c r="F538" s="281"/>
      <c r="G538" s="281"/>
      <c r="H538" s="315"/>
      <c r="I538" s="281"/>
      <c r="J538" s="278">
        <v>9300</v>
      </c>
      <c r="K538" s="281"/>
      <c r="L538" s="278"/>
      <c r="M538" s="278"/>
      <c r="N538" s="278"/>
      <c r="O538" s="278">
        <v>5880</v>
      </c>
      <c r="P538" s="320"/>
      <c r="Q538" s="339">
        <f t="shared" si="119"/>
        <v>15180</v>
      </c>
    </row>
    <row r="539" s="250" customFormat="1" customHeight="1" spans="1:17">
      <c r="A539" s="262"/>
      <c r="B539" s="264"/>
      <c r="C539" s="264"/>
      <c r="D539" s="276" t="s">
        <v>1189</v>
      </c>
      <c r="E539" s="281"/>
      <c r="F539" s="281"/>
      <c r="G539" s="281"/>
      <c r="H539" s="315"/>
      <c r="I539" s="281">
        <v>-30842</v>
      </c>
      <c r="J539" s="278">
        <v>-23880</v>
      </c>
      <c r="K539" s="281">
        <v>-2158</v>
      </c>
      <c r="L539" s="278"/>
      <c r="M539" s="278"/>
      <c r="N539" s="278"/>
      <c r="O539" s="278">
        <v>-1075</v>
      </c>
      <c r="P539" s="320">
        <v>-10619</v>
      </c>
      <c r="Q539" s="339">
        <f t="shared" si="119"/>
        <v>-68574</v>
      </c>
    </row>
    <row r="540" s="250" customFormat="1" customHeight="1" spans="1:17">
      <c r="A540" s="262"/>
      <c r="B540" s="264"/>
      <c r="C540" s="264"/>
      <c r="D540" s="276" t="s">
        <v>1234</v>
      </c>
      <c r="E540" s="281"/>
      <c r="F540" s="281">
        <v>-32</v>
      </c>
      <c r="G540" s="281"/>
      <c r="H540" s="315"/>
      <c r="I540" s="281"/>
      <c r="J540" s="278"/>
      <c r="K540" s="281"/>
      <c r="L540" s="278"/>
      <c r="M540" s="278"/>
      <c r="N540" s="278"/>
      <c r="O540" s="278"/>
      <c r="P540" s="320"/>
      <c r="Q540" s="339">
        <f t="shared" si="119"/>
        <v>-32</v>
      </c>
    </row>
    <row r="541" s="250" customFormat="1" customHeight="1" spans="1:17">
      <c r="A541" s="262"/>
      <c r="B541" s="264"/>
      <c r="C541" s="264"/>
      <c r="D541" s="276" t="s">
        <v>1235</v>
      </c>
      <c r="E541" s="281"/>
      <c r="F541" s="281"/>
      <c r="G541" s="281"/>
      <c r="H541" s="315"/>
      <c r="I541" s="281"/>
      <c r="J541" s="278"/>
      <c r="K541" s="281"/>
      <c r="L541" s="278"/>
      <c r="M541" s="278"/>
      <c r="N541" s="278"/>
      <c r="O541" s="278"/>
      <c r="P541" s="320"/>
      <c r="Q541" s="339">
        <f t="shared" si="119"/>
        <v>0</v>
      </c>
    </row>
    <row r="542" s="250" customFormat="1" customHeight="1" spans="1:17">
      <c r="A542" s="262"/>
      <c r="B542" s="264"/>
      <c r="C542" s="264"/>
      <c r="D542" s="276" t="s">
        <v>1139</v>
      </c>
      <c r="E542" s="281">
        <v>-42517</v>
      </c>
      <c r="F542" s="281">
        <v>-34689</v>
      </c>
      <c r="G542" s="281">
        <v>-34549</v>
      </c>
      <c r="H542" s="315">
        <v>-41274</v>
      </c>
      <c r="I542" s="281">
        <v>-34087</v>
      </c>
      <c r="J542" s="278">
        <v>-22386</v>
      </c>
      <c r="K542" s="281">
        <v>-22381</v>
      </c>
      <c r="L542" s="278">
        <v>-19281</v>
      </c>
      <c r="M542" s="278">
        <v>-15966</v>
      </c>
      <c r="N542" s="278">
        <v>-16956</v>
      </c>
      <c r="O542" s="278">
        <v>-23234</v>
      </c>
      <c r="P542" s="320">
        <v>-51822</v>
      </c>
      <c r="Q542" s="339">
        <f t="shared" si="119"/>
        <v>-359142</v>
      </c>
    </row>
    <row r="543" s="250" customFormat="1" customHeight="1" spans="1:17">
      <c r="A543" s="262"/>
      <c r="B543" s="264"/>
      <c r="C543" s="264"/>
      <c r="D543" s="276" t="s">
        <v>1130</v>
      </c>
      <c r="E543" s="281"/>
      <c r="F543" s="281"/>
      <c r="G543" s="281"/>
      <c r="H543" s="315"/>
      <c r="I543" s="281">
        <v>-225</v>
      </c>
      <c r="J543" s="278">
        <v>-9300</v>
      </c>
      <c r="K543" s="281"/>
      <c r="L543" s="278"/>
      <c r="M543" s="278"/>
      <c r="N543" s="278"/>
      <c r="O543" s="278">
        <v>-5880</v>
      </c>
      <c r="P543" s="320"/>
      <c r="Q543" s="339">
        <f t="shared" si="119"/>
        <v>-15405</v>
      </c>
    </row>
    <row r="544" s="250" customFormat="1" customHeight="1" spans="1:17">
      <c r="A544" s="262"/>
      <c r="B544" s="264"/>
      <c r="C544" s="264"/>
      <c r="D544" s="276" t="s">
        <v>1129</v>
      </c>
      <c r="E544" s="281">
        <v>53702</v>
      </c>
      <c r="F544" s="281">
        <v>45505</v>
      </c>
      <c r="G544" s="281">
        <v>72753</v>
      </c>
      <c r="H544" s="315">
        <v>77638</v>
      </c>
      <c r="I544" s="281">
        <v>69535</v>
      </c>
      <c r="J544" s="278">
        <v>46530</v>
      </c>
      <c r="K544" s="304">
        <v>25231</v>
      </c>
      <c r="L544" s="278">
        <v>20280</v>
      </c>
      <c r="M544" s="278">
        <v>18713</v>
      </c>
      <c r="N544" s="278">
        <v>30365</v>
      </c>
      <c r="O544" s="278">
        <v>37401</v>
      </c>
      <c r="P544" s="320">
        <v>73601</v>
      </c>
      <c r="Q544" s="339">
        <f t="shared" si="119"/>
        <v>571254</v>
      </c>
    </row>
    <row r="545" s="251" customFormat="1" customHeight="1" spans="1:20">
      <c r="A545" s="286"/>
      <c r="B545" s="288"/>
      <c r="C545" s="288"/>
      <c r="D545" s="368" t="s">
        <v>1113</v>
      </c>
      <c r="E545" s="388">
        <f>SUM(E537:E544)</f>
        <v>0</v>
      </c>
      <c r="F545" s="388">
        <f t="shared" ref="F545:Q545" si="120">SUM(F537:F544)</f>
        <v>0</v>
      </c>
      <c r="G545" s="388">
        <f t="shared" si="120"/>
        <v>0</v>
      </c>
      <c r="H545" s="388">
        <f t="shared" si="120"/>
        <v>0</v>
      </c>
      <c r="I545" s="388">
        <f t="shared" si="120"/>
        <v>464</v>
      </c>
      <c r="J545" s="388">
        <f t="shared" si="120"/>
        <v>0</v>
      </c>
      <c r="K545" s="388">
        <f t="shared" si="120"/>
        <v>0</v>
      </c>
      <c r="L545" s="388">
        <f t="shared" si="120"/>
        <v>0</v>
      </c>
      <c r="M545" s="388">
        <f t="shared" si="120"/>
        <v>0</v>
      </c>
      <c r="N545" s="388">
        <f t="shared" si="120"/>
        <v>0</v>
      </c>
      <c r="O545" s="388">
        <f t="shared" si="120"/>
        <v>0</v>
      </c>
      <c r="P545" s="388">
        <f t="shared" si="120"/>
        <v>0</v>
      </c>
      <c r="Q545" s="342">
        <f t="shared" si="120"/>
        <v>464</v>
      </c>
      <c r="T545" s="250"/>
    </row>
    <row r="546" s="251" customFormat="1" ht="6.75" customHeight="1" spans="1:17">
      <c r="A546" s="452"/>
      <c r="B546" s="423"/>
      <c r="C546" s="423"/>
      <c r="D546" s="479"/>
      <c r="E546" s="472"/>
      <c r="F546" s="423"/>
      <c r="G546" s="423"/>
      <c r="H546" s="473"/>
      <c r="I546" s="423"/>
      <c r="J546" s="423"/>
      <c r="K546" s="423"/>
      <c r="L546" s="423"/>
      <c r="M546" s="423"/>
      <c r="N546" s="423"/>
      <c r="O546" s="423"/>
      <c r="P546" s="471"/>
      <c r="Q546" s="498"/>
    </row>
    <row r="547" s="250" customFormat="1" customHeight="1" spans="1:20">
      <c r="A547" s="294">
        <v>26</v>
      </c>
      <c r="B547" s="296" t="s">
        <v>1236</v>
      </c>
      <c r="C547" s="296" t="s">
        <v>1094</v>
      </c>
      <c r="D547" s="358" t="s">
        <v>1095</v>
      </c>
      <c r="E547" s="397"/>
      <c r="F547" s="397"/>
      <c r="G547" s="397"/>
      <c r="H547" s="488"/>
      <c r="I547" s="397"/>
      <c r="J547" s="397">
        <v>0</v>
      </c>
      <c r="K547" s="397">
        <v>0</v>
      </c>
      <c r="L547" s="397">
        <v>0</v>
      </c>
      <c r="M547" s="298">
        <v>0</v>
      </c>
      <c r="N547" s="398">
        <v>0</v>
      </c>
      <c r="O547" s="397">
        <v>0</v>
      </c>
      <c r="P547" s="298">
        <v>0</v>
      </c>
      <c r="Q547" s="344">
        <f>SUM(E547:P547)</f>
        <v>0</v>
      </c>
      <c r="T547" s="251"/>
    </row>
    <row r="548" s="250" customFormat="1" customHeight="1" spans="1:17">
      <c r="A548" s="262"/>
      <c r="B548" s="264"/>
      <c r="C548" s="264"/>
      <c r="D548" s="370" t="s">
        <v>1096</v>
      </c>
      <c r="E548" s="400"/>
      <c r="F548" s="400"/>
      <c r="G548" s="400"/>
      <c r="H548" s="400"/>
      <c r="I548" s="400"/>
      <c r="J548" s="400">
        <v>0</v>
      </c>
      <c r="K548" s="400">
        <v>0</v>
      </c>
      <c r="L548" s="400">
        <v>0</v>
      </c>
      <c r="M548" s="267">
        <v>0</v>
      </c>
      <c r="N548" s="269">
        <v>0</v>
      </c>
      <c r="O548" s="269">
        <v>0</v>
      </c>
      <c r="P548" s="318">
        <v>0</v>
      </c>
      <c r="Q548" s="338">
        <f>SUM(E548:P548)</f>
        <v>0</v>
      </c>
    </row>
    <row r="549" s="250" customFormat="1" customHeight="1" spans="1:17">
      <c r="A549" s="262"/>
      <c r="B549" s="264"/>
      <c r="C549" s="264"/>
      <c r="D549" s="370" t="s">
        <v>1097</v>
      </c>
      <c r="E549" s="400"/>
      <c r="F549" s="400"/>
      <c r="G549" s="400"/>
      <c r="H549" s="400"/>
      <c r="I549" s="400"/>
      <c r="J549" s="400">
        <v>0</v>
      </c>
      <c r="K549" s="400">
        <v>0</v>
      </c>
      <c r="L549" s="400">
        <v>0</v>
      </c>
      <c r="M549" s="267">
        <v>0</v>
      </c>
      <c r="N549" s="267">
        <v>0</v>
      </c>
      <c r="O549" s="267">
        <v>0</v>
      </c>
      <c r="P549" s="318">
        <v>0</v>
      </c>
      <c r="Q549" s="339">
        <f>SUM(E549:P549)</f>
        <v>0</v>
      </c>
    </row>
    <row r="550" s="250" customFormat="1" customHeight="1" spans="1:17">
      <c r="A550" s="262"/>
      <c r="B550" s="264"/>
      <c r="C550" s="264"/>
      <c r="D550" s="273" t="s">
        <v>1098</v>
      </c>
      <c r="E550" s="361">
        <f t="shared" ref="E550:Q550" si="121">SUM(E547:E549)</f>
        <v>0</v>
      </c>
      <c r="F550" s="335">
        <f t="shared" si="121"/>
        <v>0</v>
      </c>
      <c r="G550" s="436">
        <f t="shared" si="121"/>
        <v>0</v>
      </c>
      <c r="H550" s="335">
        <f t="shared" si="121"/>
        <v>0</v>
      </c>
      <c r="I550" s="335">
        <f t="shared" si="121"/>
        <v>0</v>
      </c>
      <c r="J550" s="335">
        <f t="shared" si="121"/>
        <v>0</v>
      </c>
      <c r="K550" s="335">
        <f t="shared" si="121"/>
        <v>0</v>
      </c>
      <c r="L550" s="335">
        <f t="shared" si="121"/>
        <v>0</v>
      </c>
      <c r="M550" s="335">
        <f t="shared" si="121"/>
        <v>0</v>
      </c>
      <c r="N550" s="272">
        <f t="shared" si="121"/>
        <v>0</v>
      </c>
      <c r="O550" s="272">
        <f t="shared" si="121"/>
        <v>0</v>
      </c>
      <c r="P550" s="327">
        <f t="shared" si="121"/>
        <v>0</v>
      </c>
      <c r="Q550" s="340">
        <f t="shared" si="121"/>
        <v>0</v>
      </c>
    </row>
    <row r="551" s="250" customFormat="1" customHeight="1" spans="1:17">
      <c r="A551" s="262"/>
      <c r="B551" s="264"/>
      <c r="C551" s="264"/>
      <c r="D551" s="370" t="s">
        <v>1099</v>
      </c>
      <c r="E551" s="418"/>
      <c r="F551" s="418"/>
      <c r="G551" s="400"/>
      <c r="H551" s="418"/>
      <c r="I551" s="418"/>
      <c r="J551" s="418">
        <v>0</v>
      </c>
      <c r="K551" s="418">
        <v>0</v>
      </c>
      <c r="L551" s="418" t="e">
        <f>-[3]Detailed!CJ530</f>
        <v>#REF!</v>
      </c>
      <c r="M551" s="418">
        <v>0</v>
      </c>
      <c r="N551" s="267">
        <v>0</v>
      </c>
      <c r="O551" s="267">
        <v>0</v>
      </c>
      <c r="P551" s="318">
        <v>0</v>
      </c>
      <c r="Q551" s="339" t="e">
        <f>SUM(E551:P551)</f>
        <v>#REF!</v>
      </c>
    </row>
    <row r="552" s="250" customFormat="1" customHeight="1" spans="1:17">
      <c r="A552" s="262"/>
      <c r="B552" s="264"/>
      <c r="C552" s="264"/>
      <c r="D552" s="370" t="s">
        <v>1100</v>
      </c>
      <c r="E552" s="400"/>
      <c r="F552" s="400"/>
      <c r="G552" s="400"/>
      <c r="H552" s="400"/>
      <c r="I552" s="400"/>
      <c r="J552" s="400">
        <v>0</v>
      </c>
      <c r="K552" s="400">
        <v>0</v>
      </c>
      <c r="L552" s="400" t="e">
        <f>-[3]Detailed!BI530</f>
        <v>#REF!</v>
      </c>
      <c r="M552" s="400">
        <v>0</v>
      </c>
      <c r="N552" s="267">
        <v>0</v>
      </c>
      <c r="O552" s="267">
        <v>0</v>
      </c>
      <c r="P552" s="318">
        <v>0</v>
      </c>
      <c r="Q552" s="339" t="e">
        <f>SUM(E552:P552)</f>
        <v>#REF!</v>
      </c>
    </row>
    <row r="553" s="250" customFormat="1" customHeight="1" spans="1:17">
      <c r="A553" s="262"/>
      <c r="B553" s="264"/>
      <c r="C553" s="264"/>
      <c r="D553" s="370" t="s">
        <v>1101</v>
      </c>
      <c r="E553" s="400"/>
      <c r="F553" s="400"/>
      <c r="G553" s="400"/>
      <c r="H553" s="400"/>
      <c r="I553" s="400"/>
      <c r="J553" s="400">
        <v>0</v>
      </c>
      <c r="K553" s="400">
        <v>0</v>
      </c>
      <c r="L553" s="400" t="e">
        <f>-[3]Detailed!AH530</f>
        <v>#REF!</v>
      </c>
      <c r="M553" s="400">
        <v>0</v>
      </c>
      <c r="N553" s="267">
        <v>0</v>
      </c>
      <c r="O553" s="267">
        <v>0</v>
      </c>
      <c r="P553" s="318">
        <v>0</v>
      </c>
      <c r="Q553" s="339" t="e">
        <f>SUM(E553:P553)</f>
        <v>#REF!</v>
      </c>
    </row>
    <row r="554" s="250" customFormat="1" customHeight="1" spans="1:17">
      <c r="A554" s="262"/>
      <c r="B554" s="264"/>
      <c r="C554" s="279"/>
      <c r="D554" s="273" t="s">
        <v>1102</v>
      </c>
      <c r="E554" s="424">
        <f t="shared" ref="E554:Q554" si="122">SUM(E551:E553)</f>
        <v>0</v>
      </c>
      <c r="F554" s="424">
        <f t="shared" si="122"/>
        <v>0</v>
      </c>
      <c r="G554" s="424">
        <f t="shared" si="122"/>
        <v>0</v>
      </c>
      <c r="H554" s="424">
        <f t="shared" si="122"/>
        <v>0</v>
      </c>
      <c r="I554" s="424">
        <f t="shared" si="122"/>
        <v>0</v>
      </c>
      <c r="J554" s="335">
        <f t="shared" si="122"/>
        <v>0</v>
      </c>
      <c r="K554" s="335">
        <f t="shared" si="122"/>
        <v>0</v>
      </c>
      <c r="L554" s="335" t="e">
        <f t="shared" si="122"/>
        <v>#REF!</v>
      </c>
      <c r="M554" s="272">
        <f t="shared" si="122"/>
        <v>0</v>
      </c>
      <c r="N554" s="272">
        <f t="shared" si="122"/>
        <v>0</v>
      </c>
      <c r="O554" s="272">
        <f t="shared" si="122"/>
        <v>0</v>
      </c>
      <c r="P554" s="327">
        <f t="shared" si="122"/>
        <v>0</v>
      </c>
      <c r="Q554" s="340" t="e">
        <f t="shared" si="122"/>
        <v>#REF!</v>
      </c>
    </row>
    <row r="555" s="250" customFormat="1" customHeight="1" spans="1:17">
      <c r="A555" s="262"/>
      <c r="B555" s="264"/>
      <c r="C555" s="275" t="s">
        <v>1103</v>
      </c>
      <c r="D555" s="276" t="s">
        <v>1103</v>
      </c>
      <c r="E555" s="316"/>
      <c r="F555" s="316"/>
      <c r="G555" s="304"/>
      <c r="H555" s="281"/>
      <c r="I555" s="281">
        <v>3107</v>
      </c>
      <c r="J555" s="278">
        <v>10369.2</v>
      </c>
      <c r="K555" s="281">
        <v>15547.43</v>
      </c>
      <c r="L555" s="278">
        <v>13860.14</v>
      </c>
      <c r="M555" s="278">
        <v>9327.24</v>
      </c>
      <c r="N555" s="460">
        <v>8362.12</v>
      </c>
      <c r="O555" s="334">
        <v>6059.59</v>
      </c>
      <c r="P555" s="320">
        <v>4160</v>
      </c>
      <c r="Q555" s="411">
        <f>SUM(E555:P555)</f>
        <v>70792.72</v>
      </c>
    </row>
    <row r="556" s="251" customFormat="1" customHeight="1" spans="1:20">
      <c r="A556" s="262"/>
      <c r="B556" s="264"/>
      <c r="C556" s="264"/>
      <c r="D556" s="270" t="s">
        <v>1105</v>
      </c>
      <c r="E556" s="499">
        <f t="shared" ref="E556:P556" si="123">SUM(E555)</f>
        <v>0</v>
      </c>
      <c r="F556" s="500">
        <f t="shared" si="123"/>
        <v>0</v>
      </c>
      <c r="G556" s="314">
        <f t="shared" si="123"/>
        <v>0</v>
      </c>
      <c r="H556" s="314">
        <f t="shared" si="123"/>
        <v>0</v>
      </c>
      <c r="I556" s="314">
        <f t="shared" si="123"/>
        <v>3107</v>
      </c>
      <c r="J556" s="314">
        <f t="shared" si="123"/>
        <v>10369.2</v>
      </c>
      <c r="K556" s="314">
        <f t="shared" si="123"/>
        <v>15547.43</v>
      </c>
      <c r="L556" s="314">
        <f t="shared" si="123"/>
        <v>13860.14</v>
      </c>
      <c r="M556" s="314">
        <f t="shared" si="123"/>
        <v>9327.24</v>
      </c>
      <c r="N556" s="506">
        <f t="shared" si="123"/>
        <v>8362.12</v>
      </c>
      <c r="O556" s="500">
        <f t="shared" si="123"/>
        <v>6059.59</v>
      </c>
      <c r="P556" s="336">
        <f t="shared" si="123"/>
        <v>4160</v>
      </c>
      <c r="Q556" s="511">
        <f>SUM(Q555:Q555)</f>
        <v>70792.72</v>
      </c>
      <c r="T556" s="250"/>
    </row>
    <row r="557" s="251" customFormat="1" customHeight="1" spans="1:17">
      <c r="A557" s="262"/>
      <c r="B557" s="264"/>
      <c r="C557" s="275" t="s">
        <v>1106</v>
      </c>
      <c r="D557" s="276" t="s">
        <v>1109</v>
      </c>
      <c r="E557" s="316"/>
      <c r="F557" s="316"/>
      <c r="G557" s="316"/>
      <c r="H557" s="316"/>
      <c r="I557" s="316"/>
      <c r="J557" s="316"/>
      <c r="K557" s="316"/>
      <c r="L557" s="316"/>
      <c r="M557" s="316"/>
      <c r="N557" s="316"/>
      <c r="O557" s="316"/>
      <c r="P557" s="316"/>
      <c r="Q557" s="316">
        <f>SUM(E557:P557)</f>
        <v>0</v>
      </c>
    </row>
    <row r="558" s="251" customFormat="1" customHeight="1" spans="1:17">
      <c r="A558" s="262"/>
      <c r="B558" s="264"/>
      <c r="C558" s="264"/>
      <c r="D558" s="276" t="s">
        <v>1110</v>
      </c>
      <c r="E558" s="316"/>
      <c r="F558" s="316"/>
      <c r="G558" s="316"/>
      <c r="H558" s="316"/>
      <c r="I558" s="316"/>
      <c r="J558" s="316">
        <v>510.2</v>
      </c>
      <c r="K558" s="316">
        <v>7582.43</v>
      </c>
      <c r="L558" s="316">
        <v>10887.14</v>
      </c>
      <c r="M558" s="316">
        <v>8526.24</v>
      </c>
      <c r="N558" s="316">
        <v>7057.12</v>
      </c>
      <c r="O558" s="316">
        <v>5453.59</v>
      </c>
      <c r="P558" s="316">
        <v>4150</v>
      </c>
      <c r="Q558" s="316">
        <f>SUM(E558:P558)</f>
        <v>44166.72</v>
      </c>
    </row>
    <row r="559" s="251" customFormat="1" customHeight="1" spans="1:17">
      <c r="A559" s="262"/>
      <c r="B559" s="264"/>
      <c r="C559" s="264"/>
      <c r="D559" s="276" t="s">
        <v>1150</v>
      </c>
      <c r="E559" s="316"/>
      <c r="F559" s="316"/>
      <c r="G559" s="316"/>
      <c r="H559" s="316"/>
      <c r="I559" s="316"/>
      <c r="J559" s="316"/>
      <c r="K559" s="316">
        <v>1400</v>
      </c>
      <c r="L559" s="316">
        <v>650</v>
      </c>
      <c r="M559" s="316">
        <v>47</v>
      </c>
      <c r="N559" s="316"/>
      <c r="O559" s="316"/>
      <c r="P559" s="316"/>
      <c r="Q559" s="316">
        <f t="shared" ref="Q559:Q567" si="124">SUM(E559:P559)</f>
        <v>2097</v>
      </c>
    </row>
    <row r="560" s="251" customFormat="1" customHeight="1" spans="1:17">
      <c r="A560" s="262"/>
      <c r="B560" s="264"/>
      <c r="C560" s="264"/>
      <c r="D560" s="276" t="s">
        <v>1237</v>
      </c>
      <c r="E560" s="316"/>
      <c r="F560" s="316"/>
      <c r="G560" s="316"/>
      <c r="H560" s="316"/>
      <c r="I560" s="316"/>
      <c r="J560" s="316"/>
      <c r="K560" s="316"/>
      <c r="L560" s="316"/>
      <c r="M560" s="316"/>
      <c r="N560" s="316">
        <v>78</v>
      </c>
      <c r="O560" s="316"/>
      <c r="P560" s="316">
        <v>10</v>
      </c>
      <c r="Q560" s="316">
        <f t="shared" si="124"/>
        <v>88</v>
      </c>
    </row>
    <row r="561" s="251" customFormat="1" customHeight="1" spans="1:17">
      <c r="A561" s="262"/>
      <c r="B561" s="264"/>
      <c r="C561" s="264"/>
      <c r="D561" s="276" t="s">
        <v>1238</v>
      </c>
      <c r="E561" s="316"/>
      <c r="F561" s="316"/>
      <c r="G561" s="316"/>
      <c r="H561" s="316"/>
      <c r="I561" s="316"/>
      <c r="J561" s="316"/>
      <c r="K561" s="316"/>
      <c r="L561" s="316"/>
      <c r="M561" s="316"/>
      <c r="N561" s="316">
        <v>572</v>
      </c>
      <c r="O561" s="316">
        <v>236</v>
      </c>
      <c r="P561" s="316"/>
      <c r="Q561" s="316">
        <f t="shared" si="124"/>
        <v>808</v>
      </c>
    </row>
    <row r="562" s="251" customFormat="1" customHeight="1" spans="1:17">
      <c r="A562" s="262"/>
      <c r="B562" s="264"/>
      <c r="C562" s="264"/>
      <c r="D562" s="276" t="s">
        <v>1235</v>
      </c>
      <c r="E562" s="316"/>
      <c r="F562" s="316"/>
      <c r="G562" s="316"/>
      <c r="H562" s="316"/>
      <c r="I562" s="316"/>
      <c r="J562" s="316"/>
      <c r="K562" s="316"/>
      <c r="L562" s="316">
        <v>53</v>
      </c>
      <c r="M562" s="316"/>
      <c r="N562" s="316"/>
      <c r="O562" s="316"/>
      <c r="P562" s="316"/>
      <c r="Q562" s="316">
        <f t="shared" si="124"/>
        <v>53</v>
      </c>
    </row>
    <row r="563" s="251" customFormat="1" customHeight="1" spans="1:17">
      <c r="A563" s="262"/>
      <c r="B563" s="264"/>
      <c r="C563" s="264"/>
      <c r="D563" s="276" t="s">
        <v>1239</v>
      </c>
      <c r="E563" s="316"/>
      <c r="F563" s="316"/>
      <c r="G563" s="316"/>
      <c r="H563" s="316"/>
      <c r="I563" s="316"/>
      <c r="J563" s="316"/>
      <c r="K563" s="316">
        <v>4190</v>
      </c>
      <c r="L563" s="316">
        <v>1640</v>
      </c>
      <c r="M563" s="316">
        <v>354</v>
      </c>
      <c r="N563" s="316">
        <v>480</v>
      </c>
      <c r="O563" s="316">
        <v>335</v>
      </c>
      <c r="P563" s="316"/>
      <c r="Q563" s="316">
        <f t="shared" si="124"/>
        <v>6999</v>
      </c>
    </row>
    <row r="564" s="251" customFormat="1" customHeight="1" spans="1:17">
      <c r="A564" s="262"/>
      <c r="B564" s="264"/>
      <c r="C564" s="264"/>
      <c r="D564" s="276" t="s">
        <v>1240</v>
      </c>
      <c r="E564" s="316"/>
      <c r="F564" s="316"/>
      <c r="G564" s="316"/>
      <c r="H564" s="316"/>
      <c r="I564" s="316"/>
      <c r="J564" s="316"/>
      <c r="K564" s="316"/>
      <c r="L564" s="316"/>
      <c r="M564" s="316"/>
      <c r="N564" s="316"/>
      <c r="O564" s="316">
        <v>35</v>
      </c>
      <c r="P564" s="316"/>
      <c r="Q564" s="316">
        <f t="shared" si="124"/>
        <v>35</v>
      </c>
    </row>
    <row r="565" s="251" customFormat="1" customHeight="1" spans="1:17">
      <c r="A565" s="262"/>
      <c r="B565" s="264"/>
      <c r="C565" s="264"/>
      <c r="D565" s="276" t="s">
        <v>1241</v>
      </c>
      <c r="E565" s="316"/>
      <c r="F565" s="316"/>
      <c r="G565" s="316"/>
      <c r="H565" s="316"/>
      <c r="I565" s="316"/>
      <c r="J565" s="316"/>
      <c r="K565" s="316">
        <v>160</v>
      </c>
      <c r="L565" s="316">
        <v>630</v>
      </c>
      <c r="M565" s="316"/>
      <c r="N565" s="316"/>
      <c r="O565" s="316"/>
      <c r="P565" s="316"/>
      <c r="Q565" s="316">
        <f t="shared" si="124"/>
        <v>790</v>
      </c>
    </row>
    <row r="566" s="251" customFormat="1" customHeight="1" spans="1:17">
      <c r="A566" s="262"/>
      <c r="B566" s="264"/>
      <c r="C566" s="264"/>
      <c r="D566" s="276" t="s">
        <v>1242</v>
      </c>
      <c r="E566" s="316"/>
      <c r="F566" s="316"/>
      <c r="G566" s="316"/>
      <c r="H566" s="316"/>
      <c r="I566" s="316"/>
      <c r="J566" s="316"/>
      <c r="K566" s="316"/>
      <c r="L566" s="316"/>
      <c r="M566" s="316"/>
      <c r="N566" s="316">
        <v>-5</v>
      </c>
      <c r="O566" s="316"/>
      <c r="P566" s="316"/>
      <c r="Q566" s="316">
        <f t="shared" si="124"/>
        <v>-5</v>
      </c>
    </row>
    <row r="567" s="250" customFormat="1" ht="12.75" customHeight="1" spans="1:20">
      <c r="A567" s="262"/>
      <c r="B567" s="264"/>
      <c r="C567" s="264"/>
      <c r="D567" s="276" t="s">
        <v>1243</v>
      </c>
      <c r="E567" s="316"/>
      <c r="F567" s="316"/>
      <c r="G567" s="281"/>
      <c r="H567" s="281"/>
      <c r="I567" s="316">
        <v>3107</v>
      </c>
      <c r="J567" s="281">
        <v>9859</v>
      </c>
      <c r="K567" s="281">
        <v>2215</v>
      </c>
      <c r="L567" s="281"/>
      <c r="M567" s="281">
        <v>400</v>
      </c>
      <c r="N567" s="281">
        <v>180</v>
      </c>
      <c r="O567" s="281"/>
      <c r="P567" s="281"/>
      <c r="Q567" s="411">
        <f t="shared" si="124"/>
        <v>15761</v>
      </c>
      <c r="T567" s="251"/>
    </row>
    <row r="568" s="251" customFormat="1" customHeight="1" spans="1:20">
      <c r="A568" s="286"/>
      <c r="B568" s="288"/>
      <c r="C568" s="288"/>
      <c r="D568" s="368" t="s">
        <v>1113</v>
      </c>
      <c r="E568" s="501">
        <f>SUM(E557:E567)</f>
        <v>0</v>
      </c>
      <c r="F568" s="501">
        <f>SUM(F557:F567)</f>
        <v>0</v>
      </c>
      <c r="G568" s="501">
        <f t="shared" ref="G568:Q568" si="125">SUM(G557:G567)</f>
        <v>0</v>
      </c>
      <c r="H568" s="501">
        <f t="shared" si="125"/>
        <v>0</v>
      </c>
      <c r="I568" s="501">
        <f t="shared" si="125"/>
        <v>3107</v>
      </c>
      <c r="J568" s="501">
        <f t="shared" si="125"/>
        <v>10369.2</v>
      </c>
      <c r="K568" s="501">
        <f t="shared" si="125"/>
        <v>15547.43</v>
      </c>
      <c r="L568" s="501">
        <f t="shared" si="125"/>
        <v>13860.14</v>
      </c>
      <c r="M568" s="501">
        <f t="shared" si="125"/>
        <v>9327.24</v>
      </c>
      <c r="N568" s="501">
        <f t="shared" si="125"/>
        <v>8362.12</v>
      </c>
      <c r="O568" s="501">
        <f t="shared" si="125"/>
        <v>6059.59</v>
      </c>
      <c r="P568" s="501">
        <f t="shared" si="125"/>
        <v>4160</v>
      </c>
      <c r="Q568" s="512">
        <f t="shared" si="125"/>
        <v>70792.72</v>
      </c>
      <c r="T568" s="250"/>
    </row>
    <row r="569" s="250" customFormat="1" customHeight="1" spans="1:20">
      <c r="A569" s="262">
        <v>27</v>
      </c>
      <c r="B569" s="263" t="s">
        <v>1244</v>
      </c>
      <c r="C569" s="264" t="s">
        <v>1094</v>
      </c>
      <c r="D569" s="265" t="s">
        <v>1095</v>
      </c>
      <c r="E569" s="266"/>
      <c r="F569" s="267"/>
      <c r="G569" s="267"/>
      <c r="H569" s="267"/>
      <c r="I569" s="267"/>
      <c r="J569" s="267"/>
      <c r="K569" s="267">
        <v>0</v>
      </c>
      <c r="L569" s="317">
        <v>0</v>
      </c>
      <c r="M569" s="267">
        <v>0</v>
      </c>
      <c r="N569" s="267">
        <v>0</v>
      </c>
      <c r="O569" s="267">
        <v>0</v>
      </c>
      <c r="P569" s="318">
        <v>0</v>
      </c>
      <c r="Q569" s="338">
        <f>SUM(E569:P569)</f>
        <v>0</v>
      </c>
      <c r="T569" s="251"/>
    </row>
    <row r="570" s="250" customFormat="1" customHeight="1" spans="1:17">
      <c r="A570" s="262"/>
      <c r="B570" s="263"/>
      <c r="C570" s="264"/>
      <c r="D570" s="268" t="s">
        <v>1096</v>
      </c>
      <c r="E570" s="266"/>
      <c r="F570" s="267"/>
      <c r="G570" s="267"/>
      <c r="H570" s="267"/>
      <c r="I570" s="267"/>
      <c r="J570" s="267"/>
      <c r="K570" s="267">
        <v>0</v>
      </c>
      <c r="L570" s="319">
        <v>0</v>
      </c>
      <c r="M570" s="267">
        <v>0</v>
      </c>
      <c r="N570" s="267">
        <v>0</v>
      </c>
      <c r="O570" s="267">
        <v>0</v>
      </c>
      <c r="P570" s="318">
        <v>0</v>
      </c>
      <c r="Q570" s="339">
        <f>SUM(E570:P570)</f>
        <v>0</v>
      </c>
    </row>
    <row r="571" s="250" customFormat="1" customHeight="1" spans="1:17">
      <c r="A571" s="262"/>
      <c r="B571" s="263"/>
      <c r="C571" s="264"/>
      <c r="D571" s="268" t="s">
        <v>1097</v>
      </c>
      <c r="E571" s="266"/>
      <c r="F571" s="269"/>
      <c r="G571" s="269"/>
      <c r="H571" s="269"/>
      <c r="I571" s="269"/>
      <c r="J571" s="269"/>
      <c r="K571" s="267">
        <v>0</v>
      </c>
      <c r="L571" s="319">
        <v>-16</v>
      </c>
      <c r="M571" s="267">
        <v>0</v>
      </c>
      <c r="N571" s="267">
        <v>0</v>
      </c>
      <c r="O571" s="267">
        <v>0</v>
      </c>
      <c r="P571" s="318">
        <v>0</v>
      </c>
      <c r="Q571" s="339">
        <f>SUM(E571:P571)</f>
        <v>-16</v>
      </c>
    </row>
    <row r="572" s="250" customFormat="1" customHeight="1" spans="1:17">
      <c r="A572" s="262"/>
      <c r="B572" s="263"/>
      <c r="C572" s="264"/>
      <c r="D572" s="270" t="s">
        <v>1098</v>
      </c>
      <c r="E572" s="271">
        <f>SUM(E569:E571)</f>
        <v>0</v>
      </c>
      <c r="F572" s="272">
        <f t="shared" ref="F572:L572" si="126">SUM(F569:F571)</f>
        <v>0</v>
      </c>
      <c r="G572" s="272">
        <f t="shared" si="126"/>
        <v>0</v>
      </c>
      <c r="H572" s="272">
        <f t="shared" si="126"/>
        <v>0</v>
      </c>
      <c r="I572" s="272">
        <f t="shared" si="126"/>
        <v>0</v>
      </c>
      <c r="J572" s="272">
        <f t="shared" si="126"/>
        <v>0</v>
      </c>
      <c r="K572" s="272">
        <f t="shared" si="126"/>
        <v>0</v>
      </c>
      <c r="L572" s="272">
        <f t="shared" si="126"/>
        <v>-16</v>
      </c>
      <c r="M572" s="272">
        <f t="shared" ref="M572:Q572" si="127">SUM(M569:M571)</f>
        <v>0</v>
      </c>
      <c r="N572" s="272">
        <f t="shared" si="127"/>
        <v>0</v>
      </c>
      <c r="O572" s="272">
        <f t="shared" si="127"/>
        <v>0</v>
      </c>
      <c r="P572" s="272">
        <f t="shared" si="127"/>
        <v>0</v>
      </c>
      <c r="Q572" s="340">
        <f t="shared" si="127"/>
        <v>-16</v>
      </c>
    </row>
    <row r="573" s="250" customFormat="1" customHeight="1" spans="1:17">
      <c r="A573" s="262"/>
      <c r="B573" s="263"/>
      <c r="C573" s="264"/>
      <c r="D573" s="268" t="s">
        <v>1099</v>
      </c>
      <c r="E573" s="266"/>
      <c r="F573" s="267"/>
      <c r="G573" s="267"/>
      <c r="H573" s="267"/>
      <c r="I573" s="267"/>
      <c r="J573" s="267"/>
      <c r="K573" s="267">
        <v>0</v>
      </c>
      <c r="L573" s="267">
        <v>0</v>
      </c>
      <c r="M573" s="267">
        <v>0</v>
      </c>
      <c r="N573" s="267">
        <v>0</v>
      </c>
      <c r="O573" s="267">
        <v>0</v>
      </c>
      <c r="P573" s="318">
        <v>0</v>
      </c>
      <c r="Q573" s="339">
        <f>SUM(E573:P573)</f>
        <v>0</v>
      </c>
    </row>
    <row r="574" s="250" customFormat="1" customHeight="1" spans="1:17">
      <c r="A574" s="262"/>
      <c r="B574" s="263"/>
      <c r="C574" s="264"/>
      <c r="D574" s="268" t="s">
        <v>1100</v>
      </c>
      <c r="E574" s="266"/>
      <c r="F574" s="267"/>
      <c r="G574" s="267"/>
      <c r="H574" s="267"/>
      <c r="I574" s="267"/>
      <c r="J574" s="267"/>
      <c r="K574" s="267">
        <v>0</v>
      </c>
      <c r="L574" s="267">
        <v>0</v>
      </c>
      <c r="M574" s="267">
        <v>0</v>
      </c>
      <c r="N574" s="267">
        <v>0</v>
      </c>
      <c r="O574" s="267">
        <v>0</v>
      </c>
      <c r="P574" s="318">
        <v>0</v>
      </c>
      <c r="Q574" s="339">
        <f>SUM(E574:P574)</f>
        <v>0</v>
      </c>
    </row>
    <row r="575" s="250" customFormat="1" customHeight="1" spans="1:17">
      <c r="A575" s="262"/>
      <c r="B575" s="263"/>
      <c r="C575" s="264"/>
      <c r="D575" s="268" t="s">
        <v>1101</v>
      </c>
      <c r="E575" s="266"/>
      <c r="F575" s="267"/>
      <c r="G575" s="267"/>
      <c r="H575" s="267"/>
      <c r="I575" s="267"/>
      <c r="J575" s="267"/>
      <c r="K575" s="267">
        <v>478</v>
      </c>
      <c r="L575" s="267">
        <v>6654</v>
      </c>
      <c r="M575" s="267">
        <v>5395</v>
      </c>
      <c r="N575" s="267">
        <v>5675</v>
      </c>
      <c r="O575" s="267">
        <v>3103</v>
      </c>
      <c r="P575" s="318">
        <v>1940</v>
      </c>
      <c r="Q575" s="339">
        <f>SUM(E575:P575)</f>
        <v>23245</v>
      </c>
    </row>
    <row r="576" s="250" customFormat="1" customHeight="1" spans="1:17">
      <c r="A576" s="262"/>
      <c r="B576" s="263"/>
      <c r="C576" s="264"/>
      <c r="D576" s="273" t="s">
        <v>1102</v>
      </c>
      <c r="E576" s="274">
        <f t="shared" ref="E576:Q576" si="128">SUM(E573:E575)</f>
        <v>0</v>
      </c>
      <c r="F576" s="272">
        <f t="shared" si="128"/>
        <v>0</v>
      </c>
      <c r="G576" s="272">
        <f t="shared" si="128"/>
        <v>0</v>
      </c>
      <c r="H576" s="272">
        <f t="shared" si="128"/>
        <v>0</v>
      </c>
      <c r="I576" s="272">
        <f t="shared" si="128"/>
        <v>0</v>
      </c>
      <c r="J576" s="272">
        <f t="shared" si="128"/>
        <v>0</v>
      </c>
      <c r="K576" s="272">
        <f t="shared" si="128"/>
        <v>478</v>
      </c>
      <c r="L576" s="272">
        <f t="shared" si="128"/>
        <v>6654</v>
      </c>
      <c r="M576" s="272">
        <f t="shared" si="128"/>
        <v>5395</v>
      </c>
      <c r="N576" s="272">
        <f t="shared" si="128"/>
        <v>5675</v>
      </c>
      <c r="O576" s="272">
        <f t="shared" si="128"/>
        <v>3103</v>
      </c>
      <c r="P576" s="274">
        <f t="shared" si="128"/>
        <v>1940</v>
      </c>
      <c r="Q576" s="340">
        <f t="shared" si="128"/>
        <v>23245</v>
      </c>
    </row>
    <row r="577" s="250" customFormat="1" customHeight="1" spans="1:17">
      <c r="A577" s="262"/>
      <c r="B577" s="263"/>
      <c r="C577" s="275" t="s">
        <v>1103</v>
      </c>
      <c r="D577" s="276" t="s">
        <v>1245</v>
      </c>
      <c r="E577" s="277"/>
      <c r="F577" s="278"/>
      <c r="G577" s="278"/>
      <c r="H577" s="278"/>
      <c r="I577" s="278"/>
      <c r="J577" s="278"/>
      <c r="K577" s="278">
        <v>478</v>
      </c>
      <c r="L577" s="278">
        <v>6638</v>
      </c>
      <c r="M577" s="278">
        <v>5395</v>
      </c>
      <c r="N577" s="278">
        <v>6324.5</v>
      </c>
      <c r="O577" s="278">
        <v>5708.64</v>
      </c>
      <c r="P577" s="320">
        <v>4326.17</v>
      </c>
      <c r="Q577" s="339">
        <f>SUM(E577:P577)</f>
        <v>28870.31</v>
      </c>
    </row>
    <row r="578" s="251" customFormat="1" customHeight="1" spans="1:20">
      <c r="A578" s="262"/>
      <c r="B578" s="263"/>
      <c r="C578" s="279"/>
      <c r="D578" s="270" t="s">
        <v>1105</v>
      </c>
      <c r="E578" s="271">
        <f>E577</f>
        <v>0</v>
      </c>
      <c r="F578" s="335">
        <f>F577</f>
        <v>0</v>
      </c>
      <c r="G578" s="335">
        <f>G577</f>
        <v>0</v>
      </c>
      <c r="H578" s="335"/>
      <c r="I578" s="335"/>
      <c r="J578" s="335"/>
      <c r="K578" s="335">
        <f>K577</f>
        <v>478</v>
      </c>
      <c r="L578" s="335">
        <f>L577</f>
        <v>6638</v>
      </c>
      <c r="M578" s="335">
        <f>M577</f>
        <v>5395</v>
      </c>
      <c r="N578" s="335">
        <f t="shared" ref="N578:O578" si="129">N577</f>
        <v>6324.5</v>
      </c>
      <c r="O578" s="335">
        <f t="shared" si="129"/>
        <v>5708.64</v>
      </c>
      <c r="P578" s="274"/>
      <c r="Q578" s="341">
        <f>SUM(Q577)</f>
        <v>28870.31</v>
      </c>
      <c r="T578" s="250"/>
    </row>
    <row r="579" s="250" customFormat="1" ht="12.75" hidden="1" customHeight="1" spans="1:20">
      <c r="A579" s="262"/>
      <c r="B579" s="263"/>
      <c r="C579" s="275" t="s">
        <v>1106</v>
      </c>
      <c r="D579" s="276"/>
      <c r="E579" s="280"/>
      <c r="F579" s="278"/>
      <c r="G579" s="278"/>
      <c r="H579" s="281"/>
      <c r="I579" s="281"/>
      <c r="J579" s="281"/>
      <c r="K579" s="281"/>
      <c r="L579" s="281"/>
      <c r="M579" s="281"/>
      <c r="N579" s="281"/>
      <c r="O579" s="281"/>
      <c r="P579" s="281"/>
      <c r="Q579" s="339">
        <f>SUM(E579:P579)</f>
        <v>0</v>
      </c>
      <c r="T579" s="251"/>
    </row>
    <row r="580" s="250" customFormat="1" ht="12.75" hidden="1" customHeight="1" spans="1:17">
      <c r="A580" s="262"/>
      <c r="B580" s="263"/>
      <c r="C580" s="264"/>
      <c r="D580" s="276"/>
      <c r="E580" s="282"/>
      <c r="F580" s="283"/>
      <c r="G580" s="283"/>
      <c r="H580" s="284"/>
      <c r="I580" s="284"/>
      <c r="J580" s="284"/>
      <c r="K580" s="284"/>
      <c r="L580" s="284"/>
      <c r="M580" s="284"/>
      <c r="N580" s="284"/>
      <c r="O580" s="284"/>
      <c r="P580" s="284"/>
      <c r="Q580" s="339">
        <f t="shared" ref="Q580:Q583" si="130">SUM(E580:P580)</f>
        <v>0</v>
      </c>
    </row>
    <row r="581" s="250" customFormat="1" ht="12.75" hidden="1" customHeight="1" spans="1:17">
      <c r="A581" s="262"/>
      <c r="B581" s="263"/>
      <c r="C581" s="264"/>
      <c r="D581" s="285"/>
      <c r="E581" s="282"/>
      <c r="F581" s="283"/>
      <c r="G581" s="283"/>
      <c r="H581" s="284"/>
      <c r="I581" s="284"/>
      <c r="J581" s="284"/>
      <c r="K581" s="284"/>
      <c r="L581" s="284"/>
      <c r="M581" s="284"/>
      <c r="N581" s="284"/>
      <c r="O581" s="284"/>
      <c r="P581" s="284"/>
      <c r="Q581" s="339">
        <f t="shared" si="130"/>
        <v>0</v>
      </c>
    </row>
    <row r="582" s="250" customFormat="1" ht="12.75" hidden="1" customHeight="1" spans="1:17">
      <c r="A582" s="262"/>
      <c r="B582" s="263"/>
      <c r="C582" s="264"/>
      <c r="D582" s="285"/>
      <c r="E582" s="282"/>
      <c r="F582" s="283"/>
      <c r="G582" s="283"/>
      <c r="H582" s="284"/>
      <c r="I582" s="284"/>
      <c r="J582" s="284"/>
      <c r="K582" s="284"/>
      <c r="L582" s="284"/>
      <c r="M582" s="284"/>
      <c r="N582" s="284"/>
      <c r="O582" s="284"/>
      <c r="P582" s="284"/>
      <c r="Q582" s="339">
        <f t="shared" si="130"/>
        <v>0</v>
      </c>
    </row>
    <row r="583" s="250" customFormat="1" ht="12.75" customHeight="1" spans="1:17">
      <c r="A583" s="262"/>
      <c r="B583" s="263"/>
      <c r="C583" s="264"/>
      <c r="D583" s="285" t="s">
        <v>1246</v>
      </c>
      <c r="E583" s="282"/>
      <c r="F583" s="514"/>
      <c r="G583" s="514"/>
      <c r="H583" s="347"/>
      <c r="I583" s="347"/>
      <c r="J583" s="347"/>
      <c r="K583" s="347"/>
      <c r="L583" s="347"/>
      <c r="M583" s="347"/>
      <c r="N583" s="347"/>
      <c r="O583" s="347"/>
      <c r="P583" s="348">
        <v>97.7</v>
      </c>
      <c r="Q583" s="516">
        <f t="shared" si="130"/>
        <v>97.7</v>
      </c>
    </row>
    <row r="584" s="250" customFormat="1" ht="12.75" customHeight="1" spans="1:17">
      <c r="A584" s="262"/>
      <c r="B584" s="263"/>
      <c r="C584" s="264"/>
      <c r="D584" s="276" t="s">
        <v>1211</v>
      </c>
      <c r="E584" s="282"/>
      <c r="F584" s="514"/>
      <c r="G584" s="514"/>
      <c r="H584" s="347"/>
      <c r="I584" s="347"/>
      <c r="J584" s="347"/>
      <c r="K584" s="347"/>
      <c r="L584" s="347"/>
      <c r="M584" s="347"/>
      <c r="N584" s="347"/>
      <c r="O584" s="347"/>
      <c r="P584" s="348">
        <v>-573</v>
      </c>
      <c r="Q584" s="516">
        <f t="shared" ref="Q584:Q586" si="131">SUM(E584:P584)</f>
        <v>-573</v>
      </c>
    </row>
    <row r="585" s="250" customFormat="1" ht="12.75" customHeight="1" spans="1:17">
      <c r="A585" s="262"/>
      <c r="B585" s="263"/>
      <c r="C585" s="264"/>
      <c r="D585" s="276" t="s">
        <v>1181</v>
      </c>
      <c r="E585" s="282"/>
      <c r="F585" s="514"/>
      <c r="G585" s="514"/>
      <c r="H585" s="347"/>
      <c r="I585" s="347"/>
      <c r="J585" s="347"/>
      <c r="K585" s="347"/>
      <c r="L585" s="347"/>
      <c r="M585" s="347"/>
      <c r="N585" s="347"/>
      <c r="O585" s="347"/>
      <c r="P585" s="348">
        <v>-63.53</v>
      </c>
      <c r="Q585" s="516">
        <f t="shared" si="131"/>
        <v>-63.53</v>
      </c>
    </row>
    <row r="586" s="250" customFormat="1" ht="12.75" customHeight="1" spans="1:17">
      <c r="A586" s="262"/>
      <c r="B586" s="263"/>
      <c r="C586" s="264"/>
      <c r="D586" s="285" t="s">
        <v>1110</v>
      </c>
      <c r="E586" s="282"/>
      <c r="F586" s="514"/>
      <c r="G586" s="514"/>
      <c r="H586" s="347"/>
      <c r="I586" s="347"/>
      <c r="J586" s="347"/>
      <c r="K586" s="347"/>
      <c r="L586" s="347"/>
      <c r="M586" s="347"/>
      <c r="N586" s="371">
        <v>649.5</v>
      </c>
      <c r="O586" s="347">
        <v>2605.64</v>
      </c>
      <c r="P586" s="348">
        <v>2925</v>
      </c>
      <c r="Q586" s="516">
        <f t="shared" si="131"/>
        <v>6180.14</v>
      </c>
    </row>
    <row r="587" s="251" customFormat="1" customHeight="1" spans="1:20">
      <c r="A587" s="286"/>
      <c r="B587" s="287"/>
      <c r="C587" s="288"/>
      <c r="D587" s="289" t="s">
        <v>1113</v>
      </c>
      <c r="E587" s="290">
        <f>SUM(E583:E586)</f>
        <v>0</v>
      </c>
      <c r="F587" s="290">
        <f t="shared" ref="F587:Q587" si="132">SUM(F583:F586)</f>
        <v>0</v>
      </c>
      <c r="G587" s="290">
        <f t="shared" si="132"/>
        <v>0</v>
      </c>
      <c r="H587" s="290">
        <f t="shared" si="132"/>
        <v>0</v>
      </c>
      <c r="I587" s="290">
        <f t="shared" si="132"/>
        <v>0</v>
      </c>
      <c r="J587" s="290">
        <f t="shared" si="132"/>
        <v>0</v>
      </c>
      <c r="K587" s="290">
        <f t="shared" si="132"/>
        <v>0</v>
      </c>
      <c r="L587" s="290">
        <f t="shared" si="132"/>
        <v>0</v>
      </c>
      <c r="M587" s="290">
        <f t="shared" si="132"/>
        <v>0</v>
      </c>
      <c r="N587" s="290">
        <f t="shared" si="132"/>
        <v>649.5</v>
      </c>
      <c r="O587" s="290">
        <f t="shared" si="132"/>
        <v>2605.64</v>
      </c>
      <c r="P587" s="290">
        <f t="shared" si="132"/>
        <v>2386.17</v>
      </c>
      <c r="Q587" s="290">
        <f t="shared" si="132"/>
        <v>5641.31</v>
      </c>
      <c r="T587" s="250"/>
    </row>
    <row r="588" s="250" customFormat="1" customHeight="1" spans="1:20">
      <c r="A588" s="262">
        <v>28</v>
      </c>
      <c r="B588" s="263" t="s">
        <v>1247</v>
      </c>
      <c r="C588" s="264" t="s">
        <v>1094</v>
      </c>
      <c r="D588" s="265" t="s">
        <v>1095</v>
      </c>
      <c r="E588" s="266"/>
      <c r="F588" s="267"/>
      <c r="G588" s="267"/>
      <c r="H588" s="267"/>
      <c r="I588" s="267"/>
      <c r="J588" s="267"/>
      <c r="K588" s="267"/>
      <c r="L588" s="317"/>
      <c r="M588" s="267"/>
      <c r="N588" s="267" t="e">
        <f>-[4]Detailed!CO568</f>
        <v>#REF!</v>
      </c>
      <c r="O588" s="267">
        <v>0</v>
      </c>
      <c r="P588" s="318">
        <v>0</v>
      </c>
      <c r="Q588" s="338" t="e">
        <f>SUM(E588:P588)</f>
        <v>#REF!</v>
      </c>
      <c r="T588" s="251"/>
    </row>
    <row r="589" s="250" customFormat="1" customHeight="1" spans="1:17">
      <c r="A589" s="262"/>
      <c r="B589" s="263"/>
      <c r="C589" s="264"/>
      <c r="D589" s="268" t="s">
        <v>1096</v>
      </c>
      <c r="E589" s="266"/>
      <c r="F589" s="267"/>
      <c r="G589" s="267"/>
      <c r="H589" s="267"/>
      <c r="I589" s="267"/>
      <c r="J589" s="267"/>
      <c r="K589" s="267"/>
      <c r="L589" s="319"/>
      <c r="M589" s="267"/>
      <c r="N589" s="267" t="e">
        <f>-[4]Detailed!BM568</f>
        <v>#REF!</v>
      </c>
      <c r="O589" s="267">
        <v>0</v>
      </c>
      <c r="P589" s="318">
        <v>0</v>
      </c>
      <c r="Q589" s="339" t="e">
        <f>SUM(E589:P589)</f>
        <v>#REF!</v>
      </c>
    </row>
    <row r="590" s="250" customFormat="1" customHeight="1" spans="1:17">
      <c r="A590" s="262"/>
      <c r="B590" s="263"/>
      <c r="C590" s="264"/>
      <c r="D590" s="268" t="s">
        <v>1097</v>
      </c>
      <c r="E590" s="266"/>
      <c r="F590" s="269"/>
      <c r="G590" s="269"/>
      <c r="H590" s="269"/>
      <c r="I590" s="269"/>
      <c r="J590" s="269"/>
      <c r="K590" s="267"/>
      <c r="L590" s="319"/>
      <c r="M590" s="267"/>
      <c r="N590" s="267" t="e">
        <f>-[4]Detailed!AK568</f>
        <v>#REF!</v>
      </c>
      <c r="O590" s="267">
        <v>0</v>
      </c>
      <c r="P590" s="318">
        <v>0</v>
      </c>
      <c r="Q590" s="339" t="e">
        <f>SUM(E590:P590)</f>
        <v>#REF!</v>
      </c>
    </row>
    <row r="591" s="250" customFormat="1" customHeight="1" spans="1:17">
      <c r="A591" s="262"/>
      <c r="B591" s="263"/>
      <c r="C591" s="264"/>
      <c r="D591" s="270" t="s">
        <v>1098</v>
      </c>
      <c r="E591" s="271">
        <f>SUM(E588:E590)</f>
        <v>0</v>
      </c>
      <c r="F591" s="272">
        <f t="shared" ref="F591:L591" si="133">SUM(F588:F590)</f>
        <v>0</v>
      </c>
      <c r="G591" s="272">
        <f t="shared" si="133"/>
        <v>0</v>
      </c>
      <c r="H591" s="272">
        <f t="shared" si="133"/>
        <v>0</v>
      </c>
      <c r="I591" s="272">
        <f t="shared" si="133"/>
        <v>0</v>
      </c>
      <c r="J591" s="272">
        <f t="shared" si="133"/>
        <v>0</v>
      </c>
      <c r="K591" s="272">
        <f t="shared" si="133"/>
        <v>0</v>
      </c>
      <c r="L591" s="272">
        <f t="shared" si="133"/>
        <v>0</v>
      </c>
      <c r="M591" s="272">
        <f t="shared" ref="M591:Q591" si="134">SUM(M588:M590)</f>
        <v>0</v>
      </c>
      <c r="N591" s="272" t="e">
        <f t="shared" si="134"/>
        <v>#REF!</v>
      </c>
      <c r="O591" s="272">
        <f t="shared" si="134"/>
        <v>0</v>
      </c>
      <c r="P591" s="272">
        <f t="shared" si="134"/>
        <v>0</v>
      </c>
      <c r="Q591" s="340" t="e">
        <f t="shared" si="134"/>
        <v>#REF!</v>
      </c>
    </row>
    <row r="592" s="250" customFormat="1" customHeight="1" spans="1:17">
      <c r="A592" s="262"/>
      <c r="B592" s="263"/>
      <c r="C592" s="264"/>
      <c r="D592" s="268" t="s">
        <v>1099</v>
      </c>
      <c r="E592" s="266"/>
      <c r="F592" s="267"/>
      <c r="G592" s="267"/>
      <c r="H592" s="267"/>
      <c r="I592" s="267"/>
      <c r="J592" s="267"/>
      <c r="K592" s="267"/>
      <c r="L592" s="267"/>
      <c r="M592" s="267"/>
      <c r="N592" s="267">
        <v>0</v>
      </c>
      <c r="O592" s="267">
        <v>0</v>
      </c>
      <c r="P592" s="318">
        <v>0</v>
      </c>
      <c r="Q592" s="339">
        <f>SUM(E592:P592)</f>
        <v>0</v>
      </c>
    </row>
    <row r="593" s="250" customFormat="1" customHeight="1" spans="1:17">
      <c r="A593" s="262"/>
      <c r="B593" s="263"/>
      <c r="C593" s="264"/>
      <c r="D593" s="268" t="s">
        <v>1100</v>
      </c>
      <c r="E593" s="266"/>
      <c r="F593" s="267"/>
      <c r="G593" s="267"/>
      <c r="H593" s="267"/>
      <c r="I593" s="267"/>
      <c r="J593" s="267"/>
      <c r="K593" s="267"/>
      <c r="L593" s="267"/>
      <c r="M593" s="267"/>
      <c r="N593" s="267">
        <v>0</v>
      </c>
      <c r="O593" s="267">
        <v>0</v>
      </c>
      <c r="P593" s="318">
        <v>0</v>
      </c>
      <c r="Q593" s="339">
        <f>SUM(E593:P593)</f>
        <v>0</v>
      </c>
    </row>
    <row r="594" s="250" customFormat="1" customHeight="1" spans="1:17">
      <c r="A594" s="262"/>
      <c r="B594" s="263"/>
      <c r="C594" s="264"/>
      <c r="D594" s="268" t="s">
        <v>1101</v>
      </c>
      <c r="E594" s="266"/>
      <c r="F594" s="267"/>
      <c r="G594" s="267"/>
      <c r="H594" s="267"/>
      <c r="I594" s="267"/>
      <c r="J594" s="267"/>
      <c r="K594" s="267"/>
      <c r="L594" s="267"/>
      <c r="M594" s="267"/>
      <c r="N594" s="267">
        <v>0</v>
      </c>
      <c r="O594" s="267">
        <v>0</v>
      </c>
      <c r="P594" s="318">
        <v>0</v>
      </c>
      <c r="Q594" s="339">
        <f>SUM(E594:P594)</f>
        <v>0</v>
      </c>
    </row>
    <row r="595" s="250" customFormat="1" customHeight="1" spans="1:17">
      <c r="A595" s="262"/>
      <c r="B595" s="263"/>
      <c r="C595" s="264"/>
      <c r="D595" s="273" t="s">
        <v>1102</v>
      </c>
      <c r="E595" s="274">
        <f t="shared" ref="E595:Q595" si="135">SUM(E592:E594)</f>
        <v>0</v>
      </c>
      <c r="F595" s="272">
        <f t="shared" si="135"/>
        <v>0</v>
      </c>
      <c r="G595" s="272">
        <f t="shared" si="135"/>
        <v>0</v>
      </c>
      <c r="H595" s="272">
        <f t="shared" si="135"/>
        <v>0</v>
      </c>
      <c r="I595" s="272">
        <f t="shared" si="135"/>
        <v>0</v>
      </c>
      <c r="J595" s="272">
        <f t="shared" si="135"/>
        <v>0</v>
      </c>
      <c r="K595" s="272">
        <f t="shared" si="135"/>
        <v>0</v>
      </c>
      <c r="L595" s="272">
        <f t="shared" si="135"/>
        <v>0</v>
      </c>
      <c r="M595" s="272">
        <f t="shared" si="135"/>
        <v>0</v>
      </c>
      <c r="N595" s="272">
        <f t="shared" si="135"/>
        <v>0</v>
      </c>
      <c r="O595" s="272">
        <f t="shared" si="135"/>
        <v>0</v>
      </c>
      <c r="P595" s="274">
        <f t="shared" si="135"/>
        <v>0</v>
      </c>
      <c r="Q595" s="340">
        <f t="shared" si="135"/>
        <v>0</v>
      </c>
    </row>
    <row r="596" s="250" customFormat="1" customHeight="1" spans="1:17">
      <c r="A596" s="262"/>
      <c r="B596" s="263"/>
      <c r="C596" s="275" t="s">
        <v>1103</v>
      </c>
      <c r="D596" s="276" t="s">
        <v>1248</v>
      </c>
      <c r="E596" s="277"/>
      <c r="F596" s="278"/>
      <c r="G596" s="278"/>
      <c r="H596" s="278"/>
      <c r="I596" s="278"/>
      <c r="J596" s="278"/>
      <c r="K596" s="278"/>
      <c r="L596" s="278"/>
      <c r="M596" s="334">
        <v>514.3</v>
      </c>
      <c r="N596" s="334">
        <v>1539.25</v>
      </c>
      <c r="O596" s="278">
        <v>1086.95</v>
      </c>
      <c r="P596" s="320">
        <v>855.2</v>
      </c>
      <c r="Q596" s="339">
        <f>SUM(E596:P596)</f>
        <v>3995.7</v>
      </c>
    </row>
    <row r="597" s="251" customFormat="1" customHeight="1" spans="1:20">
      <c r="A597" s="262"/>
      <c r="B597" s="263"/>
      <c r="C597" s="279"/>
      <c r="D597" s="270" t="s">
        <v>1105</v>
      </c>
      <c r="E597" s="271">
        <f>E596</f>
        <v>0</v>
      </c>
      <c r="F597" s="271">
        <f t="shared" ref="F597:Q597" si="136">F596</f>
        <v>0</v>
      </c>
      <c r="G597" s="271">
        <f t="shared" si="136"/>
        <v>0</v>
      </c>
      <c r="H597" s="271">
        <f t="shared" si="136"/>
        <v>0</v>
      </c>
      <c r="I597" s="271">
        <f t="shared" si="136"/>
        <v>0</v>
      </c>
      <c r="J597" s="271">
        <f t="shared" si="136"/>
        <v>0</v>
      </c>
      <c r="K597" s="271">
        <f t="shared" si="136"/>
        <v>0</v>
      </c>
      <c r="L597" s="271">
        <f t="shared" si="136"/>
        <v>0</v>
      </c>
      <c r="M597" s="271">
        <f t="shared" si="136"/>
        <v>514.3</v>
      </c>
      <c r="N597" s="271">
        <f t="shared" si="136"/>
        <v>1539.25</v>
      </c>
      <c r="O597" s="271">
        <f t="shared" si="136"/>
        <v>1086.95</v>
      </c>
      <c r="P597" s="271">
        <f t="shared" si="136"/>
        <v>855.2</v>
      </c>
      <c r="Q597" s="517">
        <f t="shared" si="136"/>
        <v>3995.7</v>
      </c>
      <c r="T597" s="250"/>
    </row>
    <row r="598" s="250" customFormat="1" ht="12.75" hidden="1" customHeight="1" spans="1:20">
      <c r="A598" s="262"/>
      <c r="B598" s="263"/>
      <c r="C598" s="275" t="s">
        <v>1106</v>
      </c>
      <c r="D598" s="276"/>
      <c r="E598" s="280"/>
      <c r="F598" s="278"/>
      <c r="G598" s="278"/>
      <c r="H598" s="281"/>
      <c r="I598" s="281"/>
      <c r="J598" s="281"/>
      <c r="K598" s="281"/>
      <c r="L598" s="281"/>
      <c r="M598" s="281"/>
      <c r="N598" s="281"/>
      <c r="O598" s="335"/>
      <c r="P598" s="281"/>
      <c r="Q598" s="339">
        <f t="shared" ref="Q598:Q607" si="137">SUM(E598:P598)</f>
        <v>0</v>
      </c>
      <c r="T598" s="251"/>
    </row>
    <row r="599" s="250" customFormat="1" ht="12.75" hidden="1" customHeight="1" spans="1:17">
      <c r="A599" s="262"/>
      <c r="B599" s="263"/>
      <c r="C599" s="264"/>
      <c r="D599" s="276"/>
      <c r="E599" s="282"/>
      <c r="F599" s="283"/>
      <c r="G599" s="283"/>
      <c r="H599" s="284"/>
      <c r="I599" s="284"/>
      <c r="J599" s="284"/>
      <c r="K599" s="284"/>
      <c r="L599" s="284"/>
      <c r="M599" s="284"/>
      <c r="N599" s="284"/>
      <c r="O599" s="335"/>
      <c r="P599" s="284"/>
      <c r="Q599" s="339">
        <f t="shared" si="137"/>
        <v>0</v>
      </c>
    </row>
    <row r="600" s="250" customFormat="1" ht="12.75" hidden="1" customHeight="1" spans="1:17">
      <c r="A600" s="262"/>
      <c r="B600" s="263"/>
      <c r="C600" s="264"/>
      <c r="D600" s="285"/>
      <c r="E600" s="282"/>
      <c r="F600" s="283"/>
      <c r="G600" s="283"/>
      <c r="H600" s="284"/>
      <c r="I600" s="284"/>
      <c r="J600" s="284"/>
      <c r="K600" s="284"/>
      <c r="L600" s="284"/>
      <c r="M600" s="284"/>
      <c r="N600" s="284"/>
      <c r="O600" s="335"/>
      <c r="P600" s="284"/>
      <c r="Q600" s="339">
        <f t="shared" si="137"/>
        <v>0</v>
      </c>
    </row>
    <row r="601" s="250" customFormat="1" ht="12.75" hidden="1" customHeight="1" spans="1:17">
      <c r="A601" s="262"/>
      <c r="B601" s="263"/>
      <c r="C601" s="264"/>
      <c r="D601" s="285"/>
      <c r="E601" s="282"/>
      <c r="F601" s="283"/>
      <c r="G601" s="283"/>
      <c r="H601" s="284"/>
      <c r="I601" s="284"/>
      <c r="J601" s="284"/>
      <c r="K601" s="284"/>
      <c r="L601" s="284"/>
      <c r="M601" s="284"/>
      <c r="N601" s="284"/>
      <c r="O601" s="335"/>
      <c r="P601" s="284"/>
      <c r="Q601" s="339">
        <f t="shared" si="137"/>
        <v>0</v>
      </c>
    </row>
    <row r="602" s="250" customFormat="1" ht="12.75" customHeight="1" spans="1:17">
      <c r="A602" s="262"/>
      <c r="B602" s="263"/>
      <c r="C602" s="264"/>
      <c r="D602" s="285" t="s">
        <v>1121</v>
      </c>
      <c r="E602" s="282"/>
      <c r="F602" s="514"/>
      <c r="G602" s="514"/>
      <c r="H602" s="347"/>
      <c r="I602" s="347"/>
      <c r="J602" s="347"/>
      <c r="K602" s="347"/>
      <c r="L602" s="347"/>
      <c r="M602" s="348">
        <v>514.3</v>
      </c>
      <c r="N602" s="347">
        <v>1539.25</v>
      </c>
      <c r="O602" s="347">
        <v>1086.95</v>
      </c>
      <c r="P602" s="347">
        <v>855.2</v>
      </c>
      <c r="Q602" s="339">
        <f t="shared" si="137"/>
        <v>3995.7</v>
      </c>
    </row>
    <row r="603" s="250" customFormat="1" ht="12.75" customHeight="1" spans="1:17">
      <c r="A603" s="262"/>
      <c r="B603" s="263"/>
      <c r="C603" s="264"/>
      <c r="D603" s="285" t="s">
        <v>1110</v>
      </c>
      <c r="E603" s="282"/>
      <c r="F603" s="514"/>
      <c r="G603" s="514"/>
      <c r="H603" s="347"/>
      <c r="I603" s="347"/>
      <c r="J603" s="347"/>
      <c r="K603" s="347"/>
      <c r="L603" s="347"/>
      <c r="M603" s="348"/>
      <c r="N603" s="347"/>
      <c r="O603" s="347"/>
      <c r="P603" s="347"/>
      <c r="Q603" s="339">
        <f t="shared" si="137"/>
        <v>0</v>
      </c>
    </row>
    <row r="604" s="251" customFormat="1" customHeight="1" spans="1:20">
      <c r="A604" s="286"/>
      <c r="B604" s="287"/>
      <c r="C604" s="288"/>
      <c r="D604" s="289" t="s">
        <v>1113</v>
      </c>
      <c r="E604" s="290">
        <f>SUM(E602)</f>
        <v>0</v>
      </c>
      <c r="F604" s="290">
        <f t="shared" ref="F604:P604" si="138">SUM(F602)</f>
        <v>0</v>
      </c>
      <c r="G604" s="290">
        <f t="shared" si="138"/>
        <v>0</v>
      </c>
      <c r="H604" s="290">
        <f t="shared" si="138"/>
        <v>0</v>
      </c>
      <c r="I604" s="290">
        <f t="shared" si="138"/>
        <v>0</v>
      </c>
      <c r="J604" s="290">
        <f t="shared" si="138"/>
        <v>0</v>
      </c>
      <c r="K604" s="290">
        <f t="shared" si="138"/>
        <v>0</v>
      </c>
      <c r="L604" s="290">
        <f t="shared" si="138"/>
        <v>0</v>
      </c>
      <c r="M604" s="515">
        <f>SUM(M602:M603)</f>
        <v>514.3</v>
      </c>
      <c r="N604" s="515">
        <f>SUM(N602:N603)</f>
        <v>1539.25</v>
      </c>
      <c r="O604" s="290">
        <f t="shared" si="138"/>
        <v>1086.95</v>
      </c>
      <c r="P604" s="290">
        <f t="shared" si="138"/>
        <v>855.2</v>
      </c>
      <c r="Q604" s="518">
        <f t="shared" si="137"/>
        <v>3995.7</v>
      </c>
      <c r="T604" s="250"/>
    </row>
    <row r="605" s="250" customFormat="1" customHeight="1" spans="1:20">
      <c r="A605" s="262">
        <v>29</v>
      </c>
      <c r="B605" s="263" t="s">
        <v>1249</v>
      </c>
      <c r="C605" s="296" t="s">
        <v>1094</v>
      </c>
      <c r="D605" s="265" t="s">
        <v>1095</v>
      </c>
      <c r="E605" s="266"/>
      <c r="F605" s="267"/>
      <c r="G605" s="267"/>
      <c r="H605" s="267"/>
      <c r="I605" s="267"/>
      <c r="J605" s="267"/>
      <c r="K605" s="267"/>
      <c r="L605" s="317"/>
      <c r="M605" s="267">
        <v>-36</v>
      </c>
      <c r="N605" s="267">
        <v>0</v>
      </c>
      <c r="O605" s="267">
        <v>-2797</v>
      </c>
      <c r="P605" s="318">
        <v>-488</v>
      </c>
      <c r="Q605" s="338">
        <f t="shared" si="137"/>
        <v>-3321</v>
      </c>
      <c r="T605" s="251"/>
    </row>
    <row r="606" s="250" customFormat="1" customHeight="1" spans="1:17">
      <c r="A606" s="262"/>
      <c r="B606" s="263"/>
      <c r="C606" s="264"/>
      <c r="D606" s="268" t="s">
        <v>1096</v>
      </c>
      <c r="E606" s="266"/>
      <c r="F606" s="267"/>
      <c r="G606" s="267"/>
      <c r="H606" s="267"/>
      <c r="I606" s="267"/>
      <c r="J606" s="267"/>
      <c r="K606" s="267"/>
      <c r="L606" s="319"/>
      <c r="M606" s="267">
        <v>0</v>
      </c>
      <c r="N606" s="267">
        <v>0</v>
      </c>
      <c r="O606" s="267">
        <v>-125</v>
      </c>
      <c r="P606" s="318">
        <v>0</v>
      </c>
      <c r="Q606" s="339">
        <f t="shared" si="137"/>
        <v>-125</v>
      </c>
    </row>
    <row r="607" s="250" customFormat="1" customHeight="1" spans="1:17">
      <c r="A607" s="262"/>
      <c r="B607" s="263"/>
      <c r="C607" s="264"/>
      <c r="D607" s="268" t="s">
        <v>1097</v>
      </c>
      <c r="E607" s="266"/>
      <c r="F607" s="269"/>
      <c r="G607" s="269"/>
      <c r="H607" s="269"/>
      <c r="I607" s="269"/>
      <c r="J607" s="269"/>
      <c r="K607" s="267"/>
      <c r="L607" s="319"/>
      <c r="M607" s="267">
        <v>0</v>
      </c>
      <c r="N607" s="267">
        <v>-180</v>
      </c>
      <c r="O607" s="267">
        <v>-3942</v>
      </c>
      <c r="P607" s="318">
        <v>0</v>
      </c>
      <c r="Q607" s="339">
        <f t="shared" si="137"/>
        <v>-4122</v>
      </c>
    </row>
    <row r="608" s="250" customFormat="1" customHeight="1" spans="1:17">
      <c r="A608" s="262"/>
      <c r="B608" s="263"/>
      <c r="C608" s="264"/>
      <c r="D608" s="270" t="s">
        <v>1098</v>
      </c>
      <c r="E608" s="271">
        <f>SUM(E605:E607)</f>
        <v>0</v>
      </c>
      <c r="F608" s="272">
        <f t="shared" ref="F608:L608" si="139">SUM(F605:F607)</f>
        <v>0</v>
      </c>
      <c r="G608" s="272">
        <f t="shared" si="139"/>
        <v>0</v>
      </c>
      <c r="H608" s="272">
        <f t="shared" si="139"/>
        <v>0</v>
      </c>
      <c r="I608" s="272">
        <f t="shared" si="139"/>
        <v>0</v>
      </c>
      <c r="J608" s="272">
        <f t="shared" si="139"/>
        <v>0</v>
      </c>
      <c r="K608" s="272">
        <f t="shared" si="139"/>
        <v>0</v>
      </c>
      <c r="L608" s="272">
        <f t="shared" si="139"/>
        <v>0</v>
      </c>
      <c r="M608" s="272">
        <f t="shared" ref="M608:Q608" si="140">SUM(M605:M607)</f>
        <v>-36</v>
      </c>
      <c r="N608" s="272">
        <f t="shared" si="140"/>
        <v>-180</v>
      </c>
      <c r="O608" s="272">
        <f t="shared" si="140"/>
        <v>-6864</v>
      </c>
      <c r="P608" s="272">
        <f t="shared" si="140"/>
        <v>-488</v>
      </c>
      <c r="Q608" s="340">
        <f t="shared" si="140"/>
        <v>-7568</v>
      </c>
    </row>
    <row r="609" s="250" customFormat="1" customHeight="1" spans="1:17">
      <c r="A609" s="262"/>
      <c r="B609" s="263"/>
      <c r="C609" s="264"/>
      <c r="D609" s="268" t="s">
        <v>1099</v>
      </c>
      <c r="E609" s="266"/>
      <c r="F609" s="267"/>
      <c r="G609" s="267"/>
      <c r="H609" s="267"/>
      <c r="I609" s="267"/>
      <c r="J609" s="267"/>
      <c r="K609" s="267"/>
      <c r="L609" s="267"/>
      <c r="M609" s="267">
        <v>35</v>
      </c>
      <c r="N609" s="267">
        <v>0</v>
      </c>
      <c r="O609" s="267">
        <v>0</v>
      </c>
      <c r="P609" s="318">
        <v>0</v>
      </c>
      <c r="Q609" s="339">
        <f>SUM(E609:P609)</f>
        <v>35</v>
      </c>
    </row>
    <row r="610" s="250" customFormat="1" customHeight="1" spans="1:17">
      <c r="A610" s="262"/>
      <c r="B610" s="263"/>
      <c r="C610" s="264"/>
      <c r="D610" s="268" t="s">
        <v>1100</v>
      </c>
      <c r="E610" s="266"/>
      <c r="F610" s="267"/>
      <c r="G610" s="267"/>
      <c r="H610" s="267"/>
      <c r="I610" s="267"/>
      <c r="J610" s="267"/>
      <c r="K610" s="267"/>
      <c r="L610" s="267"/>
      <c r="M610" s="267">
        <v>0</v>
      </c>
      <c r="N610" s="267">
        <v>0</v>
      </c>
      <c r="O610" s="267">
        <v>0</v>
      </c>
      <c r="P610" s="318">
        <v>0</v>
      </c>
      <c r="Q610" s="339">
        <f>SUM(E610:P610)</f>
        <v>0</v>
      </c>
    </row>
    <row r="611" s="250" customFormat="1" customHeight="1" spans="1:17">
      <c r="A611" s="262"/>
      <c r="B611" s="263"/>
      <c r="C611" s="264"/>
      <c r="D611" s="268" t="s">
        <v>1101</v>
      </c>
      <c r="E611" s="266"/>
      <c r="F611" s="267"/>
      <c r="G611" s="267"/>
      <c r="H611" s="267"/>
      <c r="I611" s="267"/>
      <c r="J611" s="267"/>
      <c r="K611" s="267"/>
      <c r="L611" s="267"/>
      <c r="M611" s="267">
        <v>0</v>
      </c>
      <c r="N611" s="267">
        <v>0</v>
      </c>
      <c r="O611" s="267">
        <v>0</v>
      </c>
      <c r="P611" s="318">
        <v>0</v>
      </c>
      <c r="Q611" s="339">
        <f>SUM(E611:P611)</f>
        <v>0</v>
      </c>
    </row>
    <row r="612" s="250" customFormat="1" customHeight="1" spans="1:17">
      <c r="A612" s="262"/>
      <c r="B612" s="263"/>
      <c r="C612" s="279"/>
      <c r="D612" s="273" t="s">
        <v>1102</v>
      </c>
      <c r="E612" s="274">
        <f t="shared" ref="E612:P612" si="141">SUM(E609:E611)</f>
        <v>0</v>
      </c>
      <c r="F612" s="272">
        <f t="shared" si="141"/>
        <v>0</v>
      </c>
      <c r="G612" s="272">
        <f t="shared" si="141"/>
        <v>0</v>
      </c>
      <c r="H612" s="272">
        <f t="shared" si="141"/>
        <v>0</v>
      </c>
      <c r="I612" s="272">
        <f t="shared" si="141"/>
        <v>0</v>
      </c>
      <c r="J612" s="272">
        <f t="shared" si="141"/>
        <v>0</v>
      </c>
      <c r="K612" s="272">
        <f t="shared" si="141"/>
        <v>0</v>
      </c>
      <c r="L612" s="272">
        <f t="shared" si="141"/>
        <v>0</v>
      </c>
      <c r="M612" s="272">
        <f t="shared" si="141"/>
        <v>35</v>
      </c>
      <c r="N612" s="272">
        <f t="shared" si="141"/>
        <v>0</v>
      </c>
      <c r="O612" s="272">
        <f t="shared" si="141"/>
        <v>0</v>
      </c>
      <c r="P612" s="274">
        <f t="shared" si="141"/>
        <v>0</v>
      </c>
      <c r="Q612" s="340">
        <f t="shared" ref="Q612:Q627" si="142">SUM(E612:P612)</f>
        <v>35</v>
      </c>
    </row>
    <row r="613" s="250" customFormat="1" ht="12.75" hidden="1" customHeight="1" spans="1:17">
      <c r="A613" s="262"/>
      <c r="B613" s="263"/>
      <c r="C613" s="275" t="s">
        <v>1106</v>
      </c>
      <c r="D613" s="276"/>
      <c r="E613" s="280"/>
      <c r="F613" s="278"/>
      <c r="G613" s="278"/>
      <c r="H613" s="281"/>
      <c r="I613" s="281"/>
      <c r="J613" s="281"/>
      <c r="K613" s="281"/>
      <c r="L613" s="281"/>
      <c r="M613" s="281"/>
      <c r="N613" s="281"/>
      <c r="O613" s="281"/>
      <c r="P613" s="281"/>
      <c r="Q613" s="339">
        <f t="shared" si="142"/>
        <v>0</v>
      </c>
    </row>
    <row r="614" s="250" customFormat="1" ht="12.75" hidden="1" customHeight="1" spans="1:17">
      <c r="A614" s="262"/>
      <c r="B614" s="263"/>
      <c r="C614" s="264"/>
      <c r="D614" s="276"/>
      <c r="E614" s="282"/>
      <c r="F614" s="283"/>
      <c r="G614" s="283"/>
      <c r="H614" s="284"/>
      <c r="I614" s="284"/>
      <c r="J614" s="284"/>
      <c r="K614" s="284"/>
      <c r="L614" s="284"/>
      <c r="M614" s="284"/>
      <c r="N614" s="284"/>
      <c r="O614" s="284"/>
      <c r="P614" s="284"/>
      <c r="Q614" s="339">
        <f t="shared" si="142"/>
        <v>0</v>
      </c>
    </row>
    <row r="615" s="250" customFormat="1" ht="12.75" hidden="1" customHeight="1" spans="1:17">
      <c r="A615" s="262"/>
      <c r="B615" s="263"/>
      <c r="C615" s="264"/>
      <c r="D615" s="285"/>
      <c r="E615" s="282"/>
      <c r="F615" s="283"/>
      <c r="G615" s="283"/>
      <c r="H615" s="284"/>
      <c r="I615" s="284"/>
      <c r="J615" s="284"/>
      <c r="K615" s="284"/>
      <c r="L615" s="284"/>
      <c r="M615" s="284"/>
      <c r="N615" s="284"/>
      <c r="O615" s="284"/>
      <c r="P615" s="284"/>
      <c r="Q615" s="339">
        <f t="shared" si="142"/>
        <v>0</v>
      </c>
    </row>
    <row r="616" s="250" customFormat="1" ht="12.75" hidden="1" customHeight="1" spans="1:17">
      <c r="A616" s="262"/>
      <c r="B616" s="263"/>
      <c r="C616" s="264"/>
      <c r="D616" s="285"/>
      <c r="E616" s="282"/>
      <c r="F616" s="283"/>
      <c r="G616" s="283"/>
      <c r="H616" s="284"/>
      <c r="I616" s="284"/>
      <c r="J616" s="284"/>
      <c r="K616" s="284"/>
      <c r="L616" s="284"/>
      <c r="M616" s="284"/>
      <c r="N616" s="284"/>
      <c r="O616" s="284"/>
      <c r="P616" s="284"/>
      <c r="Q616" s="339">
        <f t="shared" si="142"/>
        <v>0</v>
      </c>
    </row>
    <row r="617" s="250" customFormat="1" ht="12.75" customHeight="1" spans="1:17">
      <c r="A617" s="262"/>
      <c r="B617" s="263"/>
      <c r="C617" s="264"/>
      <c r="D617" s="285" t="s">
        <v>1250</v>
      </c>
      <c r="E617" s="282"/>
      <c r="F617" s="514"/>
      <c r="G617" s="514"/>
      <c r="H617" s="347"/>
      <c r="I617" s="347"/>
      <c r="J617" s="347"/>
      <c r="K617" s="347"/>
      <c r="L617" s="347"/>
      <c r="M617" s="347"/>
      <c r="N617" s="347">
        <v>-60</v>
      </c>
      <c r="O617" s="347"/>
      <c r="P617" s="347">
        <v>-85</v>
      </c>
      <c r="Q617" s="339">
        <f t="shared" si="142"/>
        <v>-145</v>
      </c>
    </row>
    <row r="618" s="250" customFormat="1" ht="12.75" customHeight="1" spans="1:17">
      <c r="A618" s="262"/>
      <c r="B618" s="263"/>
      <c r="C618" s="264"/>
      <c r="D618" s="285" t="s">
        <v>1251</v>
      </c>
      <c r="E618" s="282"/>
      <c r="F618" s="514"/>
      <c r="G618" s="514"/>
      <c r="H618" s="347"/>
      <c r="I618" s="347"/>
      <c r="J618" s="347"/>
      <c r="K618" s="347"/>
      <c r="L618" s="347"/>
      <c r="M618" s="347"/>
      <c r="N618" s="347"/>
      <c r="O618" s="347">
        <v>1457</v>
      </c>
      <c r="P618" s="347"/>
      <c r="Q618" s="339">
        <f t="shared" si="142"/>
        <v>1457</v>
      </c>
    </row>
    <row r="619" s="250" customFormat="1" ht="12.75" customHeight="1" spans="1:17">
      <c r="A619" s="262"/>
      <c r="B619" s="263"/>
      <c r="C619" s="264"/>
      <c r="D619" s="285" t="s">
        <v>1252</v>
      </c>
      <c r="E619" s="282"/>
      <c r="F619" s="514"/>
      <c r="G619" s="514"/>
      <c r="H619" s="347"/>
      <c r="I619" s="347"/>
      <c r="J619" s="347"/>
      <c r="K619" s="347"/>
      <c r="L619" s="347"/>
      <c r="M619" s="347"/>
      <c r="N619" s="347">
        <v>240</v>
      </c>
      <c r="O619" s="347">
        <v>5710</v>
      </c>
      <c r="P619" s="347"/>
      <c r="Q619" s="339">
        <f t="shared" si="142"/>
        <v>5950</v>
      </c>
    </row>
    <row r="620" s="250" customFormat="1" ht="12.75" customHeight="1" spans="1:17">
      <c r="A620" s="262"/>
      <c r="B620" s="263"/>
      <c r="C620" s="264"/>
      <c r="D620" s="285" t="s">
        <v>1253</v>
      </c>
      <c r="E620" s="282"/>
      <c r="F620" s="514"/>
      <c r="G620" s="514"/>
      <c r="H620" s="347"/>
      <c r="I620" s="347"/>
      <c r="J620" s="347"/>
      <c r="K620" s="347"/>
      <c r="L620" s="347"/>
      <c r="M620" s="347"/>
      <c r="N620" s="347"/>
      <c r="O620" s="347"/>
      <c r="P620" s="347">
        <v>573</v>
      </c>
      <c r="Q620" s="339">
        <f t="shared" si="142"/>
        <v>573</v>
      </c>
    </row>
    <row r="621" s="250" customFormat="1" ht="12.75" customHeight="1" spans="1:17">
      <c r="A621" s="262"/>
      <c r="B621" s="263"/>
      <c r="C621" s="264"/>
      <c r="D621" s="285" t="s">
        <v>1162</v>
      </c>
      <c r="E621" s="282"/>
      <c r="F621" s="514"/>
      <c r="G621" s="514"/>
      <c r="H621" s="347"/>
      <c r="I621" s="347"/>
      <c r="J621" s="347"/>
      <c r="K621" s="347"/>
      <c r="L621" s="347"/>
      <c r="M621" s="347"/>
      <c r="N621" s="347"/>
      <c r="O621" s="347">
        <v>-35</v>
      </c>
      <c r="P621" s="347"/>
      <c r="Q621" s="339">
        <f t="shared" si="142"/>
        <v>-35</v>
      </c>
    </row>
    <row r="622" s="250" customFormat="1" ht="12.75" customHeight="1" spans="1:17">
      <c r="A622" s="262"/>
      <c r="B622" s="263"/>
      <c r="C622" s="264"/>
      <c r="D622" s="285" t="s">
        <v>1254</v>
      </c>
      <c r="E622" s="282"/>
      <c r="F622" s="514"/>
      <c r="G622" s="514"/>
      <c r="H622" s="347"/>
      <c r="I622" s="347"/>
      <c r="J622" s="347"/>
      <c r="K622" s="347"/>
      <c r="L622" s="347"/>
      <c r="M622" s="347">
        <v>-35</v>
      </c>
      <c r="N622" s="347"/>
      <c r="O622" s="347"/>
      <c r="P622" s="347"/>
      <c r="Q622" s="339">
        <f t="shared" si="142"/>
        <v>-35</v>
      </c>
    </row>
    <row r="623" s="250" customFormat="1" ht="12.75" customHeight="1" spans="1:17">
      <c r="A623" s="262"/>
      <c r="B623" s="263"/>
      <c r="C623" s="264"/>
      <c r="D623" s="285" t="s">
        <v>1255</v>
      </c>
      <c r="E623" s="282"/>
      <c r="F623" s="514"/>
      <c r="G623" s="514"/>
      <c r="H623" s="347"/>
      <c r="I623" s="347"/>
      <c r="J623" s="347"/>
      <c r="K623" s="347"/>
      <c r="L623" s="347"/>
      <c r="M623" s="347">
        <v>36</v>
      </c>
      <c r="N623" s="347"/>
      <c r="O623" s="347"/>
      <c r="P623" s="347"/>
      <c r="Q623" s="339">
        <f t="shared" si="142"/>
        <v>36</v>
      </c>
    </row>
    <row r="624" s="251" customFormat="1" customHeight="1" spans="1:20">
      <c r="A624" s="286"/>
      <c r="B624" s="287"/>
      <c r="C624" s="288"/>
      <c r="D624" s="289" t="s">
        <v>1113</v>
      </c>
      <c r="E624" s="290">
        <f>SUM(E617:E623)</f>
        <v>0</v>
      </c>
      <c r="F624" s="290">
        <f t="shared" ref="F624:P624" si="143">SUM(F617:F623)</f>
        <v>0</v>
      </c>
      <c r="G624" s="290">
        <f t="shared" si="143"/>
        <v>0</v>
      </c>
      <c r="H624" s="290">
        <f t="shared" si="143"/>
        <v>0</v>
      </c>
      <c r="I624" s="290">
        <f t="shared" si="143"/>
        <v>0</v>
      </c>
      <c r="J624" s="290">
        <f t="shared" si="143"/>
        <v>0</v>
      </c>
      <c r="K624" s="290">
        <f t="shared" si="143"/>
        <v>0</v>
      </c>
      <c r="L624" s="290">
        <f t="shared" si="143"/>
        <v>0</v>
      </c>
      <c r="M624" s="290">
        <f t="shared" si="143"/>
        <v>1</v>
      </c>
      <c r="N624" s="290">
        <f t="shared" si="143"/>
        <v>180</v>
      </c>
      <c r="O624" s="290">
        <f t="shared" si="143"/>
        <v>7132</v>
      </c>
      <c r="P624" s="290">
        <f t="shared" si="143"/>
        <v>488</v>
      </c>
      <c r="Q624" s="519">
        <f t="shared" si="142"/>
        <v>7801</v>
      </c>
      <c r="T624" s="250"/>
    </row>
    <row r="625" s="250" customFormat="1" customHeight="1" spans="1:20">
      <c r="A625" s="262">
        <v>30</v>
      </c>
      <c r="B625" s="263" t="s">
        <v>1256</v>
      </c>
      <c r="C625" s="296" t="s">
        <v>1094</v>
      </c>
      <c r="D625" s="265" t="s">
        <v>1095</v>
      </c>
      <c r="E625" s="266"/>
      <c r="F625" s="267"/>
      <c r="G625" s="267"/>
      <c r="H625" s="267"/>
      <c r="I625" s="267"/>
      <c r="J625" s="267"/>
      <c r="K625" s="267"/>
      <c r="L625" s="317"/>
      <c r="M625" s="267"/>
      <c r="N625" s="267">
        <v>-398</v>
      </c>
      <c r="O625" s="267">
        <v>-2075</v>
      </c>
      <c r="P625" s="318">
        <v>-4480</v>
      </c>
      <c r="Q625" s="344">
        <f t="shared" si="142"/>
        <v>-6953</v>
      </c>
      <c r="T625" s="251"/>
    </row>
    <row r="626" s="250" customFormat="1" customHeight="1" spans="1:17">
      <c r="A626" s="262"/>
      <c r="B626" s="263"/>
      <c r="C626" s="264"/>
      <c r="D626" s="268" t="s">
        <v>1096</v>
      </c>
      <c r="E626" s="266"/>
      <c r="F626" s="267"/>
      <c r="G626" s="267"/>
      <c r="H626" s="267"/>
      <c r="I626" s="267"/>
      <c r="J626" s="267"/>
      <c r="K626" s="267"/>
      <c r="L626" s="319"/>
      <c r="M626" s="267"/>
      <c r="N626" s="267">
        <v>0</v>
      </c>
      <c r="O626" s="267">
        <v>0</v>
      </c>
      <c r="P626" s="318">
        <v>0</v>
      </c>
      <c r="Q626" s="339">
        <f t="shared" si="142"/>
        <v>0</v>
      </c>
    </row>
    <row r="627" s="250" customFormat="1" customHeight="1" spans="1:17">
      <c r="A627" s="262"/>
      <c r="B627" s="263"/>
      <c r="C627" s="264"/>
      <c r="D627" s="268" t="s">
        <v>1097</v>
      </c>
      <c r="E627" s="266"/>
      <c r="F627" s="269"/>
      <c r="G627" s="269"/>
      <c r="H627" s="269"/>
      <c r="I627" s="269"/>
      <c r="J627" s="269"/>
      <c r="K627" s="267"/>
      <c r="L627" s="319"/>
      <c r="M627" s="267"/>
      <c r="N627" s="267">
        <v>-284</v>
      </c>
      <c r="O627" s="267">
        <v>-2030</v>
      </c>
      <c r="P627" s="318">
        <v>-1847</v>
      </c>
      <c r="Q627" s="339">
        <f t="shared" si="142"/>
        <v>-4161</v>
      </c>
    </row>
    <row r="628" s="250" customFormat="1" customHeight="1" spans="1:17">
      <c r="A628" s="262"/>
      <c r="B628" s="263"/>
      <c r="C628" s="264"/>
      <c r="D628" s="270" t="s">
        <v>1098</v>
      </c>
      <c r="E628" s="271">
        <f>SUM(E625:E627)</f>
        <v>0</v>
      </c>
      <c r="F628" s="272">
        <f t="shared" ref="F628:L628" si="144">SUM(F625:F627)</f>
        <v>0</v>
      </c>
      <c r="G628" s="272">
        <f t="shared" si="144"/>
        <v>0</v>
      </c>
      <c r="H628" s="272">
        <f t="shared" si="144"/>
        <v>0</v>
      </c>
      <c r="I628" s="272">
        <f t="shared" si="144"/>
        <v>0</v>
      </c>
      <c r="J628" s="272">
        <f t="shared" si="144"/>
        <v>0</v>
      </c>
      <c r="K628" s="272">
        <f t="shared" si="144"/>
        <v>0</v>
      </c>
      <c r="L628" s="272">
        <f t="shared" si="144"/>
        <v>0</v>
      </c>
      <c r="M628" s="272">
        <f t="shared" ref="M628:Q628" si="145">SUM(M625:M627)</f>
        <v>0</v>
      </c>
      <c r="N628" s="272">
        <f t="shared" si="145"/>
        <v>-682</v>
      </c>
      <c r="O628" s="272">
        <f t="shared" si="145"/>
        <v>-4105</v>
      </c>
      <c r="P628" s="272">
        <f t="shared" si="145"/>
        <v>-6327</v>
      </c>
      <c r="Q628" s="340">
        <f t="shared" si="145"/>
        <v>-11114</v>
      </c>
    </row>
    <row r="629" s="250" customFormat="1" customHeight="1" spans="1:17">
      <c r="A629" s="262"/>
      <c r="B629" s="263"/>
      <c r="C629" s="264"/>
      <c r="D629" s="268" t="s">
        <v>1099</v>
      </c>
      <c r="E629" s="266"/>
      <c r="F629" s="267"/>
      <c r="G629" s="267"/>
      <c r="H629" s="267"/>
      <c r="I629" s="267"/>
      <c r="J629" s="267"/>
      <c r="K629" s="267"/>
      <c r="L629" s="267"/>
      <c r="M629" s="267"/>
      <c r="N629" s="267">
        <v>284</v>
      </c>
      <c r="O629" s="267">
        <v>2030</v>
      </c>
      <c r="P629" s="318">
        <v>1847</v>
      </c>
      <c r="Q629" s="339">
        <f>SUM(E629:P629)</f>
        <v>4161</v>
      </c>
    </row>
    <row r="630" s="250" customFormat="1" customHeight="1" spans="1:17">
      <c r="A630" s="262"/>
      <c r="B630" s="263"/>
      <c r="C630" s="264"/>
      <c r="D630" s="268" t="s">
        <v>1100</v>
      </c>
      <c r="E630" s="266"/>
      <c r="F630" s="267"/>
      <c r="G630" s="267"/>
      <c r="H630" s="267"/>
      <c r="I630" s="267"/>
      <c r="J630" s="267"/>
      <c r="K630" s="267"/>
      <c r="L630" s="267"/>
      <c r="M630" s="267"/>
      <c r="N630" s="267">
        <v>0</v>
      </c>
      <c r="O630" s="267">
        <v>0</v>
      </c>
      <c r="P630" s="318">
        <v>0</v>
      </c>
      <c r="Q630" s="339">
        <f>SUM(E630:P630)</f>
        <v>0</v>
      </c>
    </row>
    <row r="631" s="250" customFormat="1" customHeight="1" spans="1:17">
      <c r="A631" s="262"/>
      <c r="B631" s="263"/>
      <c r="C631" s="264"/>
      <c r="D631" s="268" t="s">
        <v>1101</v>
      </c>
      <c r="E631" s="266"/>
      <c r="F631" s="267"/>
      <c r="G631" s="267"/>
      <c r="H631" s="267"/>
      <c r="I631" s="267"/>
      <c r="J631" s="267"/>
      <c r="K631" s="267"/>
      <c r="L631" s="267"/>
      <c r="M631" s="267"/>
      <c r="N631" s="267">
        <v>398</v>
      </c>
      <c r="O631" s="267">
        <v>2075</v>
      </c>
      <c r="P631" s="318">
        <v>4480</v>
      </c>
      <c r="Q631" s="339">
        <f>SUM(E631:P631)</f>
        <v>6953</v>
      </c>
    </row>
    <row r="632" s="250" customFormat="1" customHeight="1" spans="1:17">
      <c r="A632" s="262"/>
      <c r="B632" s="263"/>
      <c r="C632" s="279"/>
      <c r="D632" s="273" t="s">
        <v>1102</v>
      </c>
      <c r="E632" s="274">
        <f t="shared" ref="E632:P632" si="146">SUM(E629:E631)</f>
        <v>0</v>
      </c>
      <c r="F632" s="272">
        <f t="shared" si="146"/>
        <v>0</v>
      </c>
      <c r="G632" s="272">
        <f t="shared" si="146"/>
        <v>0</v>
      </c>
      <c r="H632" s="272">
        <f t="shared" si="146"/>
        <v>0</v>
      </c>
      <c r="I632" s="272">
        <f t="shared" si="146"/>
        <v>0</v>
      </c>
      <c r="J632" s="272">
        <f t="shared" si="146"/>
        <v>0</v>
      </c>
      <c r="K632" s="272">
        <f t="shared" si="146"/>
        <v>0</v>
      </c>
      <c r="L632" s="272">
        <f t="shared" si="146"/>
        <v>0</v>
      </c>
      <c r="M632" s="272">
        <f t="shared" si="146"/>
        <v>0</v>
      </c>
      <c r="N632" s="272">
        <f t="shared" si="146"/>
        <v>682</v>
      </c>
      <c r="O632" s="272">
        <f t="shared" si="146"/>
        <v>4105</v>
      </c>
      <c r="P632" s="274">
        <f t="shared" si="146"/>
        <v>6327</v>
      </c>
      <c r="Q632" s="340">
        <f t="shared" ref="Q632:Q644" si="147">SUM(E632:P632)</f>
        <v>11114</v>
      </c>
    </row>
    <row r="633" s="250" customFormat="1" ht="12.75" hidden="1" customHeight="1" spans="1:17">
      <c r="A633" s="262"/>
      <c r="B633" s="263"/>
      <c r="C633" s="275" t="s">
        <v>1106</v>
      </c>
      <c r="D633" s="276"/>
      <c r="E633" s="280"/>
      <c r="F633" s="278"/>
      <c r="G633" s="278"/>
      <c r="H633" s="281"/>
      <c r="I633" s="281"/>
      <c r="J633" s="281"/>
      <c r="K633" s="281"/>
      <c r="L633" s="281"/>
      <c r="M633" s="281"/>
      <c r="N633" s="281"/>
      <c r="O633" s="281"/>
      <c r="P633" s="281"/>
      <c r="Q633" s="339">
        <f t="shared" si="147"/>
        <v>0</v>
      </c>
    </row>
    <row r="634" s="250" customFormat="1" ht="12.75" hidden="1" customHeight="1" spans="1:17">
      <c r="A634" s="262"/>
      <c r="B634" s="263"/>
      <c r="C634" s="264"/>
      <c r="D634" s="276"/>
      <c r="E634" s="282"/>
      <c r="F634" s="283"/>
      <c r="G634" s="283"/>
      <c r="H634" s="284"/>
      <c r="I634" s="284"/>
      <c r="J634" s="284"/>
      <c r="K634" s="284"/>
      <c r="L634" s="284"/>
      <c r="M634" s="284"/>
      <c r="N634" s="284"/>
      <c r="O634" s="284"/>
      <c r="P634" s="284"/>
      <c r="Q634" s="339">
        <f t="shared" si="147"/>
        <v>0</v>
      </c>
    </row>
    <row r="635" s="250" customFormat="1" ht="12.75" hidden="1" customHeight="1" spans="1:17">
      <c r="A635" s="262"/>
      <c r="B635" s="263"/>
      <c r="C635" s="264"/>
      <c r="D635" s="285"/>
      <c r="E635" s="282"/>
      <c r="F635" s="283"/>
      <c r="G635" s="283"/>
      <c r="H635" s="284"/>
      <c r="I635" s="284"/>
      <c r="J635" s="284"/>
      <c r="K635" s="284"/>
      <c r="L635" s="284"/>
      <c r="M635" s="284"/>
      <c r="N635" s="284"/>
      <c r="O635" s="284"/>
      <c r="P635" s="284"/>
      <c r="Q635" s="339">
        <f t="shared" si="147"/>
        <v>0</v>
      </c>
    </row>
    <row r="636" s="250" customFormat="1" ht="12.75" hidden="1" customHeight="1" spans="1:17">
      <c r="A636" s="262"/>
      <c r="B636" s="263"/>
      <c r="C636" s="264"/>
      <c r="D636" s="285"/>
      <c r="E636" s="282"/>
      <c r="F636" s="283"/>
      <c r="G636" s="283"/>
      <c r="H636" s="284"/>
      <c r="I636" s="284"/>
      <c r="J636" s="284"/>
      <c r="K636" s="284"/>
      <c r="L636" s="284"/>
      <c r="M636" s="284"/>
      <c r="N636" s="284"/>
      <c r="O636" s="284"/>
      <c r="P636" s="284"/>
      <c r="Q636" s="339">
        <f t="shared" si="147"/>
        <v>0</v>
      </c>
    </row>
    <row r="637" s="250" customFormat="1" ht="12.75" customHeight="1" spans="1:17">
      <c r="A637" s="262"/>
      <c r="B637" s="263"/>
      <c r="C637" s="264"/>
      <c r="D637" s="285" t="s">
        <v>1250</v>
      </c>
      <c r="E637" s="282"/>
      <c r="F637" s="514"/>
      <c r="G637" s="514"/>
      <c r="H637" s="347"/>
      <c r="I637" s="347"/>
      <c r="J637" s="347"/>
      <c r="K637" s="347"/>
      <c r="L637" s="347"/>
      <c r="M637" s="347"/>
      <c r="N637" s="347"/>
      <c r="O637" s="347"/>
      <c r="P637" s="347"/>
      <c r="Q637" s="339">
        <f t="shared" si="147"/>
        <v>0</v>
      </c>
    </row>
    <row r="638" s="250" customFormat="1" ht="12.75" customHeight="1" spans="1:17">
      <c r="A638" s="262"/>
      <c r="B638" s="263"/>
      <c r="C638" s="264"/>
      <c r="D638" s="285" t="s">
        <v>1252</v>
      </c>
      <c r="E638" s="282"/>
      <c r="F638" s="514"/>
      <c r="G638" s="514"/>
      <c r="H638" s="347"/>
      <c r="I638" s="347"/>
      <c r="J638" s="347"/>
      <c r="K638" s="347"/>
      <c r="L638" s="347"/>
      <c r="M638" s="347"/>
      <c r="N638" s="347"/>
      <c r="O638" s="347"/>
      <c r="P638" s="347"/>
      <c r="Q638" s="339">
        <f t="shared" si="147"/>
        <v>0</v>
      </c>
    </row>
    <row r="639" s="250" customFormat="1" ht="12.75" customHeight="1" spans="1:17">
      <c r="A639" s="262"/>
      <c r="B639" s="263"/>
      <c r="C639" s="264"/>
      <c r="D639" s="285" t="s">
        <v>1254</v>
      </c>
      <c r="E639" s="282"/>
      <c r="F639" s="514"/>
      <c r="G639" s="514"/>
      <c r="H639" s="347"/>
      <c r="I639" s="347"/>
      <c r="J639" s="347"/>
      <c r="K639" s="347"/>
      <c r="L639" s="347"/>
      <c r="M639" s="347"/>
      <c r="N639" s="347"/>
      <c r="O639" s="347"/>
      <c r="P639" s="347"/>
      <c r="Q639" s="339">
        <f t="shared" si="147"/>
        <v>0</v>
      </c>
    </row>
    <row r="640" s="250" customFormat="1" ht="12.75" customHeight="1" spans="1:17">
      <c r="A640" s="262"/>
      <c r="B640" s="263"/>
      <c r="C640" s="264"/>
      <c r="D640" s="285" t="s">
        <v>1255</v>
      </c>
      <c r="E640" s="282"/>
      <c r="F640" s="514"/>
      <c r="G640" s="514"/>
      <c r="H640" s="347"/>
      <c r="I640" s="347"/>
      <c r="J640" s="347"/>
      <c r="K640" s="347"/>
      <c r="L640" s="347"/>
      <c r="M640" s="347"/>
      <c r="N640" s="347"/>
      <c r="O640" s="347"/>
      <c r="P640" s="347"/>
      <c r="Q640" s="339">
        <f t="shared" si="147"/>
        <v>0</v>
      </c>
    </row>
    <row r="641" s="251" customFormat="1" customHeight="1" spans="1:20">
      <c r="A641" s="286"/>
      <c r="B641" s="287"/>
      <c r="C641" s="279"/>
      <c r="D641" s="289" t="s">
        <v>1113</v>
      </c>
      <c r="E641" s="290">
        <f>SUM(E637:E640)</f>
        <v>0</v>
      </c>
      <c r="F641" s="290">
        <f t="shared" ref="F641:P641" si="148">SUM(F637:F640)</f>
        <v>0</v>
      </c>
      <c r="G641" s="290">
        <f t="shared" si="148"/>
        <v>0</v>
      </c>
      <c r="H641" s="290">
        <f t="shared" si="148"/>
        <v>0</v>
      </c>
      <c r="I641" s="290">
        <f t="shared" si="148"/>
        <v>0</v>
      </c>
      <c r="J641" s="290">
        <f t="shared" si="148"/>
        <v>0</v>
      </c>
      <c r="K641" s="290">
        <f t="shared" si="148"/>
        <v>0</v>
      </c>
      <c r="L641" s="290">
        <f t="shared" si="148"/>
        <v>0</v>
      </c>
      <c r="M641" s="290">
        <f t="shared" si="148"/>
        <v>0</v>
      </c>
      <c r="N641" s="290">
        <f t="shared" si="148"/>
        <v>0</v>
      </c>
      <c r="O641" s="290">
        <f t="shared" si="148"/>
        <v>0</v>
      </c>
      <c r="P641" s="290">
        <f t="shared" si="148"/>
        <v>0</v>
      </c>
      <c r="Q641" s="340">
        <f t="shared" si="147"/>
        <v>0</v>
      </c>
      <c r="T641" s="250"/>
    </row>
    <row r="642" s="250" customFormat="1" customHeight="1" spans="1:20">
      <c r="A642" s="454">
        <v>31</v>
      </c>
      <c r="B642" s="310" t="s">
        <v>1257</v>
      </c>
      <c r="C642" s="264" t="s">
        <v>1094</v>
      </c>
      <c r="D642" s="520" t="s">
        <v>1095</v>
      </c>
      <c r="E642" s="521">
        <v>0</v>
      </c>
      <c r="F642" s="418">
        <v>0</v>
      </c>
      <c r="G642" s="418">
        <v>-80</v>
      </c>
      <c r="H642" s="505">
        <v>0</v>
      </c>
      <c r="I642" s="418">
        <v>0</v>
      </c>
      <c r="J642" s="351">
        <v>-108</v>
      </c>
      <c r="K642" s="351">
        <v>0</v>
      </c>
      <c r="L642" s="351">
        <v>-2520</v>
      </c>
      <c r="M642" s="351">
        <v>0</v>
      </c>
      <c r="N642" s="267">
        <v>-630</v>
      </c>
      <c r="O642" s="267">
        <v>-4710</v>
      </c>
      <c r="P642" s="495">
        <v>0</v>
      </c>
      <c r="Q642" s="344">
        <f t="shared" si="147"/>
        <v>-8048</v>
      </c>
      <c r="T642" s="251"/>
    </row>
    <row r="643" s="250" customFormat="1" customHeight="1" spans="1:21">
      <c r="A643" s="457"/>
      <c r="B643" s="263"/>
      <c r="C643" s="264"/>
      <c r="D643" s="370" t="s">
        <v>1096</v>
      </c>
      <c r="E643" s="400">
        <v>-750</v>
      </c>
      <c r="F643" s="400">
        <v>-6731</v>
      </c>
      <c r="G643" s="400">
        <v>-12880</v>
      </c>
      <c r="H643" s="400">
        <v>-2645</v>
      </c>
      <c r="I643" s="400">
        <v>0</v>
      </c>
      <c r="J643" s="351">
        <v>-11113</v>
      </c>
      <c r="K643" s="267">
        <v>-32539</v>
      </c>
      <c r="L643" s="351">
        <v>-39352</v>
      </c>
      <c r="M643" s="267">
        <v>-31110</v>
      </c>
      <c r="N643" s="267">
        <v>-21422</v>
      </c>
      <c r="O643" s="267">
        <v>-17573</v>
      </c>
      <c r="P643" s="495">
        <v>-2521</v>
      </c>
      <c r="Q643" s="338">
        <f t="shared" si="147"/>
        <v>-178636</v>
      </c>
      <c r="U643" s="437"/>
    </row>
    <row r="644" s="250" customFormat="1" customHeight="1" spans="1:17">
      <c r="A644" s="457"/>
      <c r="B644" s="263"/>
      <c r="C644" s="264"/>
      <c r="D644" s="370" t="s">
        <v>1097</v>
      </c>
      <c r="E644" s="400">
        <v>0</v>
      </c>
      <c r="F644" s="400">
        <v>0</v>
      </c>
      <c r="G644" s="400">
        <v>-2816</v>
      </c>
      <c r="H644" s="400">
        <v>-3320</v>
      </c>
      <c r="I644" s="400">
        <v>-546</v>
      </c>
      <c r="J644" s="351">
        <v>-7902</v>
      </c>
      <c r="K644" s="351">
        <v>-25222</v>
      </c>
      <c r="L644" s="267">
        <v>-23480</v>
      </c>
      <c r="M644" s="267">
        <v>-25260</v>
      </c>
      <c r="N644" s="267">
        <v>-19220</v>
      </c>
      <c r="O644" s="267">
        <v>-33098</v>
      </c>
      <c r="P644" s="495">
        <v>-4079</v>
      </c>
      <c r="Q644" s="339">
        <f t="shared" si="147"/>
        <v>-144943</v>
      </c>
    </row>
    <row r="645" s="250" customFormat="1" customHeight="1" spans="1:20">
      <c r="A645" s="457"/>
      <c r="B645" s="263"/>
      <c r="C645" s="264"/>
      <c r="D645" s="273" t="s">
        <v>1098</v>
      </c>
      <c r="E645" s="274">
        <f t="shared" ref="E645:Q645" si="149">SUM(E642:E644)</f>
        <v>-750</v>
      </c>
      <c r="F645" s="274">
        <f t="shared" si="149"/>
        <v>-6731</v>
      </c>
      <c r="G645" s="274">
        <f t="shared" si="149"/>
        <v>-15776</v>
      </c>
      <c r="H645" s="274">
        <f t="shared" si="149"/>
        <v>-5965</v>
      </c>
      <c r="I645" s="274">
        <f t="shared" si="149"/>
        <v>-546</v>
      </c>
      <c r="J645" s="274">
        <f t="shared" si="149"/>
        <v>-19123</v>
      </c>
      <c r="K645" s="272">
        <f t="shared" si="149"/>
        <v>-57761</v>
      </c>
      <c r="L645" s="272">
        <f t="shared" si="149"/>
        <v>-65352</v>
      </c>
      <c r="M645" s="272">
        <f t="shared" si="149"/>
        <v>-56370</v>
      </c>
      <c r="N645" s="272">
        <f t="shared" si="149"/>
        <v>-41272</v>
      </c>
      <c r="O645" s="272">
        <f t="shared" si="149"/>
        <v>-55381</v>
      </c>
      <c r="P645" s="272">
        <f t="shared" si="149"/>
        <v>-6600</v>
      </c>
      <c r="Q645" s="340">
        <f t="shared" si="149"/>
        <v>-331627</v>
      </c>
      <c r="T645" s="437"/>
    </row>
    <row r="646" s="250" customFormat="1" customHeight="1" spans="1:17">
      <c r="A646" s="457"/>
      <c r="B646" s="263"/>
      <c r="C646" s="264"/>
      <c r="D646" s="370" t="s">
        <v>1099</v>
      </c>
      <c r="E646" s="400">
        <v>0</v>
      </c>
      <c r="F646" s="400">
        <v>0</v>
      </c>
      <c r="G646" s="400">
        <v>0</v>
      </c>
      <c r="H646" s="400">
        <v>0</v>
      </c>
      <c r="I646" s="351">
        <v>250</v>
      </c>
      <c r="J646" s="351">
        <v>0</v>
      </c>
      <c r="K646" s="351">
        <v>0</v>
      </c>
      <c r="L646" s="351">
        <v>0</v>
      </c>
      <c r="M646" s="351">
        <v>0</v>
      </c>
      <c r="N646" s="267">
        <v>0</v>
      </c>
      <c r="O646" s="267">
        <v>0</v>
      </c>
      <c r="P646" s="318">
        <v>0</v>
      </c>
      <c r="Q646" s="339">
        <f>SUM(E646:P646)</f>
        <v>250</v>
      </c>
    </row>
    <row r="647" s="250" customFormat="1" customHeight="1" spans="1:20">
      <c r="A647" s="457"/>
      <c r="B647" s="263"/>
      <c r="C647" s="264"/>
      <c r="D647" s="370" t="s">
        <v>1100</v>
      </c>
      <c r="E647" s="400">
        <v>6320</v>
      </c>
      <c r="F647" s="400">
        <v>0</v>
      </c>
      <c r="G647" s="400">
        <v>0</v>
      </c>
      <c r="H647" s="400">
        <v>225</v>
      </c>
      <c r="I647" s="351">
        <v>3670</v>
      </c>
      <c r="J647" s="351">
        <v>0</v>
      </c>
      <c r="K647" s="351">
        <v>0</v>
      </c>
      <c r="L647" s="351">
        <v>0</v>
      </c>
      <c r="M647" s="351">
        <v>128</v>
      </c>
      <c r="N647" s="267">
        <v>0</v>
      </c>
      <c r="O647" s="267">
        <v>1622</v>
      </c>
      <c r="P647" s="318">
        <v>3305</v>
      </c>
      <c r="Q647" s="339">
        <f>SUM(E647:P647)</f>
        <v>15270</v>
      </c>
      <c r="T647" s="437"/>
    </row>
    <row r="648" s="250" customFormat="1" customHeight="1" spans="1:18">
      <c r="A648" s="457"/>
      <c r="B648" s="263"/>
      <c r="C648" s="264"/>
      <c r="D648" s="370" t="s">
        <v>1101</v>
      </c>
      <c r="E648" s="400">
        <v>0</v>
      </c>
      <c r="F648" s="400">
        <v>0</v>
      </c>
      <c r="G648" s="400">
        <v>0</v>
      </c>
      <c r="H648" s="400">
        <v>850</v>
      </c>
      <c r="I648" s="351">
        <v>1750</v>
      </c>
      <c r="J648" s="351">
        <v>0</v>
      </c>
      <c r="K648" s="351">
        <v>0</v>
      </c>
      <c r="L648" s="351">
        <v>0</v>
      </c>
      <c r="M648" s="351">
        <v>0</v>
      </c>
      <c r="N648" s="267">
        <v>0</v>
      </c>
      <c r="O648" s="267">
        <v>0</v>
      </c>
      <c r="P648" s="318">
        <v>0</v>
      </c>
      <c r="Q648" s="339">
        <f>SUM(E648:P648)</f>
        <v>2600</v>
      </c>
      <c r="R648" s="437"/>
    </row>
    <row r="649" s="250" customFormat="1" customHeight="1" spans="1:17">
      <c r="A649" s="457"/>
      <c r="B649" s="263"/>
      <c r="C649" s="279"/>
      <c r="D649" s="273" t="s">
        <v>1102</v>
      </c>
      <c r="E649" s="272">
        <f t="shared" ref="E649:Q649" si="150">SUM(E646:E648)</f>
        <v>6320</v>
      </c>
      <c r="F649" s="272">
        <f t="shared" si="150"/>
        <v>0</v>
      </c>
      <c r="G649" s="272">
        <f t="shared" si="150"/>
        <v>0</v>
      </c>
      <c r="H649" s="274">
        <f t="shared" si="150"/>
        <v>1075</v>
      </c>
      <c r="I649" s="272">
        <f t="shared" si="150"/>
        <v>5670</v>
      </c>
      <c r="J649" s="272">
        <f t="shared" si="150"/>
        <v>0</v>
      </c>
      <c r="K649" s="272">
        <f t="shared" si="150"/>
        <v>0</v>
      </c>
      <c r="L649" s="272">
        <f t="shared" si="150"/>
        <v>0</v>
      </c>
      <c r="M649" s="272">
        <f t="shared" si="150"/>
        <v>128</v>
      </c>
      <c r="N649" s="272">
        <f t="shared" si="150"/>
        <v>0</v>
      </c>
      <c r="O649" s="272">
        <f t="shared" si="150"/>
        <v>1622</v>
      </c>
      <c r="P649" s="327">
        <f t="shared" si="150"/>
        <v>3305</v>
      </c>
      <c r="Q649" s="340">
        <f t="shared" si="150"/>
        <v>18120</v>
      </c>
    </row>
    <row r="650" s="250" customFormat="1" customHeight="1" spans="1:17">
      <c r="A650" s="457"/>
      <c r="B650" s="263"/>
      <c r="C650" s="264" t="s">
        <v>1106</v>
      </c>
      <c r="D650" s="307" t="s">
        <v>1138</v>
      </c>
      <c r="E650" s="347">
        <v>403231</v>
      </c>
      <c r="F650" s="347">
        <v>406089</v>
      </c>
      <c r="G650" s="347">
        <v>285892</v>
      </c>
      <c r="H650" s="347">
        <v>199754</v>
      </c>
      <c r="I650" s="347">
        <v>229570</v>
      </c>
      <c r="J650" s="347">
        <v>426164</v>
      </c>
      <c r="K650" s="347">
        <v>581909</v>
      </c>
      <c r="L650" s="347">
        <v>592804</v>
      </c>
      <c r="M650" s="347">
        <v>410606</v>
      </c>
      <c r="N650" s="284">
        <v>365116</v>
      </c>
      <c r="O650" s="284">
        <v>479796</v>
      </c>
      <c r="P650" s="444">
        <v>470475</v>
      </c>
      <c r="Q650" s="339">
        <f>SUM(E650:P650)</f>
        <v>4851406</v>
      </c>
    </row>
    <row r="651" s="250" customFormat="1" customHeight="1" spans="1:17">
      <c r="A651" s="457"/>
      <c r="B651" s="263"/>
      <c r="C651" s="264"/>
      <c r="D651" s="307" t="s">
        <v>1168</v>
      </c>
      <c r="E651" s="347"/>
      <c r="F651" s="347"/>
      <c r="G651" s="347">
        <v>-88</v>
      </c>
      <c r="H651" s="347"/>
      <c r="I651" s="347"/>
      <c r="J651" s="347">
        <v>-9900</v>
      </c>
      <c r="K651" s="347">
        <v>-3600</v>
      </c>
      <c r="L651" s="347">
        <v>-13200</v>
      </c>
      <c r="M651" s="347">
        <v>-2832</v>
      </c>
      <c r="N651" s="284">
        <v>-9242</v>
      </c>
      <c r="O651" s="284">
        <v>-22680</v>
      </c>
      <c r="P651" s="444">
        <v>-4320</v>
      </c>
      <c r="Q651" s="339">
        <f>SUM(E651:P651)</f>
        <v>-65862</v>
      </c>
    </row>
    <row r="652" s="250" customFormat="1" customHeight="1" spans="1:17">
      <c r="A652" s="457"/>
      <c r="B652" s="263"/>
      <c r="C652" s="264"/>
      <c r="D652" s="307" t="s">
        <v>1167</v>
      </c>
      <c r="E652" s="347"/>
      <c r="F652" s="347"/>
      <c r="G652" s="347"/>
      <c r="H652" s="347">
        <v>750</v>
      </c>
      <c r="I652" s="347"/>
      <c r="J652" s="347"/>
      <c r="K652" s="347"/>
      <c r="L652" s="347"/>
      <c r="M652" s="347"/>
      <c r="N652" s="284"/>
      <c r="O652" s="284">
        <v>800</v>
      </c>
      <c r="P652" s="444"/>
      <c r="Q652" s="339">
        <f t="shared" ref="Q652:Q680" si="151">SUM(E652:P652)</f>
        <v>1550</v>
      </c>
    </row>
    <row r="653" s="250" customFormat="1" customHeight="1" spans="1:17">
      <c r="A653" s="457"/>
      <c r="B653" s="263"/>
      <c r="C653" s="264"/>
      <c r="D653" s="307" t="s">
        <v>1122</v>
      </c>
      <c r="E653" s="347"/>
      <c r="F653" s="347"/>
      <c r="G653" s="347">
        <v>-2008</v>
      </c>
      <c r="H653" s="347">
        <v>-9900</v>
      </c>
      <c r="I653" s="347"/>
      <c r="J653" s="347">
        <v>-8400</v>
      </c>
      <c r="K653" s="347">
        <v>-3960</v>
      </c>
      <c r="L653" s="347">
        <v>-12000</v>
      </c>
      <c r="M653" s="347">
        <v>-10656</v>
      </c>
      <c r="N653" s="284">
        <v>-2400</v>
      </c>
      <c r="O653" s="284">
        <v>-13272</v>
      </c>
      <c r="P653" s="444"/>
      <c r="Q653" s="339">
        <f t="shared" si="151"/>
        <v>-62596</v>
      </c>
    </row>
    <row r="654" s="250" customFormat="1" customHeight="1" spans="1:17">
      <c r="A654" s="457"/>
      <c r="B654" s="263"/>
      <c r="C654" s="264"/>
      <c r="D654" s="307" t="s">
        <v>1123</v>
      </c>
      <c r="E654" s="347"/>
      <c r="F654" s="347"/>
      <c r="G654" s="347">
        <v>2740</v>
      </c>
      <c r="H654" s="347">
        <v>4500</v>
      </c>
      <c r="I654" s="347">
        <v>13160</v>
      </c>
      <c r="J654" s="347"/>
      <c r="K654" s="347"/>
      <c r="L654" s="347"/>
      <c r="M654" s="347"/>
      <c r="N654" s="284"/>
      <c r="O654" s="284"/>
      <c r="P654" s="444"/>
      <c r="Q654" s="339">
        <f t="shared" si="151"/>
        <v>20400</v>
      </c>
    </row>
    <row r="655" s="250" customFormat="1" customHeight="1" spans="1:17">
      <c r="A655" s="457"/>
      <c r="B655" s="263"/>
      <c r="C655" s="264"/>
      <c r="D655" s="307" t="s">
        <v>1166</v>
      </c>
      <c r="E655" s="347"/>
      <c r="F655" s="347"/>
      <c r="G655" s="347"/>
      <c r="H655" s="347">
        <v>-4410</v>
      </c>
      <c r="I655" s="347"/>
      <c r="J655" s="347">
        <v>-1530</v>
      </c>
      <c r="K655" s="347">
        <v>-10440</v>
      </c>
      <c r="L655" s="347">
        <v>-9620</v>
      </c>
      <c r="M655" s="347">
        <v>-8520</v>
      </c>
      <c r="N655" s="284">
        <v>-4960</v>
      </c>
      <c r="O655" s="284">
        <v>-27690</v>
      </c>
      <c r="P655" s="444"/>
      <c r="Q655" s="339">
        <f t="shared" si="151"/>
        <v>-67170</v>
      </c>
    </row>
    <row r="656" s="250" customFormat="1" customHeight="1" spans="1:17">
      <c r="A656" s="457"/>
      <c r="B656" s="263"/>
      <c r="C656" s="264"/>
      <c r="D656" s="307" t="s">
        <v>1144</v>
      </c>
      <c r="E656" s="347"/>
      <c r="F656" s="347"/>
      <c r="G656" s="347"/>
      <c r="H656" s="347">
        <v>1950</v>
      </c>
      <c r="I656" s="347">
        <v>3900</v>
      </c>
      <c r="J656" s="347"/>
      <c r="K656" s="347"/>
      <c r="L656" s="347"/>
      <c r="M656" s="347">
        <v>60</v>
      </c>
      <c r="N656" s="284"/>
      <c r="O656" s="284">
        <v>600</v>
      </c>
      <c r="P656" s="444">
        <v>-1440</v>
      </c>
      <c r="Q656" s="339">
        <f t="shared" si="151"/>
        <v>5070</v>
      </c>
    </row>
    <row r="657" s="250" customFormat="1" customHeight="1" spans="1:17">
      <c r="A657" s="457"/>
      <c r="B657" s="263"/>
      <c r="C657" s="264"/>
      <c r="D657" s="307" t="s">
        <v>1258</v>
      </c>
      <c r="E657" s="347"/>
      <c r="F657" s="347"/>
      <c r="G657" s="347">
        <v>-112</v>
      </c>
      <c r="H657" s="347"/>
      <c r="I657" s="347"/>
      <c r="J657" s="347">
        <v>-882</v>
      </c>
      <c r="K657" s="347">
        <v>-2108</v>
      </c>
      <c r="L657" s="347">
        <v>-3150</v>
      </c>
      <c r="M657" s="347">
        <v>-1680</v>
      </c>
      <c r="N657" s="284">
        <v>-970</v>
      </c>
      <c r="O657" s="284">
        <v>-3696</v>
      </c>
      <c r="P657" s="444"/>
      <c r="Q657" s="339">
        <f t="shared" ref="Q657:Q658" si="152">SUM(E657:P657)</f>
        <v>-12598</v>
      </c>
    </row>
    <row r="658" s="250" customFormat="1" customHeight="1" spans="1:17">
      <c r="A658" s="457"/>
      <c r="B658" s="263"/>
      <c r="C658" s="264"/>
      <c r="D658" s="307" t="s">
        <v>1259</v>
      </c>
      <c r="E658" s="347"/>
      <c r="F658" s="347"/>
      <c r="G658" s="347"/>
      <c r="H658" s="347">
        <v>1075</v>
      </c>
      <c r="I658" s="347">
        <v>1000</v>
      </c>
      <c r="J658" s="347"/>
      <c r="K658" s="347"/>
      <c r="L658" s="347"/>
      <c r="M658" s="347"/>
      <c r="N658" s="284"/>
      <c r="O658" s="284"/>
      <c r="P658" s="444"/>
      <c r="Q658" s="339">
        <f t="shared" si="152"/>
        <v>2075</v>
      </c>
    </row>
    <row r="659" s="250" customFormat="1" customHeight="1" spans="1:17">
      <c r="A659" s="457"/>
      <c r="B659" s="263"/>
      <c r="C659" s="264"/>
      <c r="D659" s="307" t="s">
        <v>1111</v>
      </c>
      <c r="E659" s="347"/>
      <c r="F659" s="347"/>
      <c r="G659" s="347">
        <v>-1840</v>
      </c>
      <c r="H659" s="347">
        <v>-2814</v>
      </c>
      <c r="I659" s="347">
        <v>-1680</v>
      </c>
      <c r="J659" s="347">
        <v>-9750</v>
      </c>
      <c r="K659" s="347">
        <v>-7500</v>
      </c>
      <c r="L659" s="347">
        <v>-10930</v>
      </c>
      <c r="M659" s="347">
        <v>-6180</v>
      </c>
      <c r="N659" s="284">
        <v>-3720</v>
      </c>
      <c r="O659" s="284">
        <v>-7890</v>
      </c>
      <c r="P659" s="444">
        <v>-4080</v>
      </c>
      <c r="Q659" s="339">
        <f t="shared" si="151"/>
        <v>-56384</v>
      </c>
    </row>
    <row r="660" s="250" customFormat="1" customHeight="1" spans="1:17">
      <c r="A660" s="457"/>
      <c r="B660" s="263"/>
      <c r="C660" s="264"/>
      <c r="D660" s="307" t="s">
        <v>1112</v>
      </c>
      <c r="E660" s="347"/>
      <c r="F660" s="347"/>
      <c r="G660" s="347">
        <v>1900</v>
      </c>
      <c r="H660" s="347">
        <v>9590</v>
      </c>
      <c r="I660" s="347">
        <v>12680</v>
      </c>
      <c r="J660" s="347"/>
      <c r="K660" s="347">
        <v>400</v>
      </c>
      <c r="L660" s="347"/>
      <c r="M660" s="347">
        <v>800</v>
      </c>
      <c r="N660" s="284">
        <v>2160</v>
      </c>
      <c r="O660" s="284">
        <v>360</v>
      </c>
      <c r="P660" s="444"/>
      <c r="Q660" s="339">
        <f t="shared" si="151"/>
        <v>27890</v>
      </c>
    </row>
    <row r="661" s="250" customFormat="1" customHeight="1" spans="1:17">
      <c r="A661" s="457"/>
      <c r="B661" s="263"/>
      <c r="C661" s="264"/>
      <c r="D661" s="307" t="s">
        <v>1260</v>
      </c>
      <c r="E661" s="347"/>
      <c r="F661" s="347"/>
      <c r="G661" s="347"/>
      <c r="H661" s="347"/>
      <c r="I661" s="347"/>
      <c r="J661" s="347"/>
      <c r="K661" s="347"/>
      <c r="L661" s="347"/>
      <c r="M661" s="347"/>
      <c r="N661" s="284"/>
      <c r="O661" s="284"/>
      <c r="P661" s="444"/>
      <c r="Q661" s="339">
        <f t="shared" si="151"/>
        <v>0</v>
      </c>
    </row>
    <row r="662" s="250" customFormat="1" customHeight="1" spans="1:17">
      <c r="A662" s="457"/>
      <c r="B662" s="263"/>
      <c r="C662" s="264"/>
      <c r="D662" s="307" t="s">
        <v>1261</v>
      </c>
      <c r="E662" s="347"/>
      <c r="F662" s="347"/>
      <c r="G662" s="347"/>
      <c r="H662" s="347"/>
      <c r="I662" s="347"/>
      <c r="J662" s="347"/>
      <c r="K662" s="347"/>
      <c r="L662" s="347"/>
      <c r="M662" s="347"/>
      <c r="N662" s="284"/>
      <c r="O662" s="284"/>
      <c r="P662" s="444"/>
      <c r="Q662" s="339">
        <f t="shared" si="151"/>
        <v>0</v>
      </c>
    </row>
    <row r="663" s="250" customFormat="1" customHeight="1" spans="1:17">
      <c r="A663" s="457"/>
      <c r="B663" s="263"/>
      <c r="C663" s="264"/>
      <c r="D663" s="307" t="s">
        <v>1121</v>
      </c>
      <c r="E663" s="347"/>
      <c r="F663" s="347"/>
      <c r="G663" s="347">
        <v>160</v>
      </c>
      <c r="H663" s="347"/>
      <c r="I663" s="347"/>
      <c r="J663" s="347"/>
      <c r="K663" s="347"/>
      <c r="L663" s="347"/>
      <c r="M663" s="347"/>
      <c r="N663" s="284"/>
      <c r="O663" s="284"/>
      <c r="P663" s="444"/>
      <c r="Q663" s="339">
        <f t="shared" si="151"/>
        <v>160</v>
      </c>
    </row>
    <row r="664" s="250" customFormat="1" customHeight="1" spans="1:17">
      <c r="A664" s="457"/>
      <c r="B664" s="263"/>
      <c r="C664" s="264"/>
      <c r="D664" s="307" t="s">
        <v>1262</v>
      </c>
      <c r="E664" s="347"/>
      <c r="F664" s="347"/>
      <c r="G664" s="347">
        <v>-400</v>
      </c>
      <c r="H664" s="347"/>
      <c r="I664" s="347">
        <v>-2100</v>
      </c>
      <c r="J664" s="347">
        <v>-15840</v>
      </c>
      <c r="K664" s="347">
        <v>-2688</v>
      </c>
      <c r="L664" s="347">
        <v>-8400</v>
      </c>
      <c r="M664" s="347">
        <v>-13350</v>
      </c>
      <c r="N664" s="284">
        <v>-13130</v>
      </c>
      <c r="O664" s="284">
        <v>-13440</v>
      </c>
      <c r="P664" s="444">
        <v>-6360</v>
      </c>
      <c r="Q664" s="339">
        <f t="shared" si="151"/>
        <v>-75708</v>
      </c>
    </row>
    <row r="665" s="250" customFormat="1" customHeight="1" spans="1:17">
      <c r="A665" s="457"/>
      <c r="B665" s="263"/>
      <c r="C665" s="264"/>
      <c r="D665" s="307" t="s">
        <v>1263</v>
      </c>
      <c r="E665" s="347"/>
      <c r="F665" s="347"/>
      <c r="G665" s="347"/>
      <c r="H665" s="347">
        <v>750</v>
      </c>
      <c r="I665" s="347"/>
      <c r="J665" s="347"/>
      <c r="K665" s="347"/>
      <c r="L665" s="347"/>
      <c r="M665" s="347">
        <v>1000</v>
      </c>
      <c r="N665" s="284"/>
      <c r="O665" s="284"/>
      <c r="P665" s="444"/>
      <c r="Q665" s="339">
        <f t="shared" si="151"/>
        <v>1750</v>
      </c>
    </row>
    <row r="666" s="250" customFormat="1" customHeight="1" spans="1:17">
      <c r="A666" s="457"/>
      <c r="B666" s="263"/>
      <c r="C666" s="264"/>
      <c r="D666" s="307" t="s">
        <v>1264</v>
      </c>
      <c r="E666" s="347"/>
      <c r="F666" s="347"/>
      <c r="G666" s="347"/>
      <c r="H666" s="347"/>
      <c r="I666" s="347">
        <v>7800</v>
      </c>
      <c r="J666" s="347"/>
      <c r="K666" s="347"/>
      <c r="L666" s="347"/>
      <c r="M666" s="347"/>
      <c r="N666" s="284"/>
      <c r="O666" s="284"/>
      <c r="P666" s="444"/>
      <c r="Q666" s="339">
        <f t="shared" si="151"/>
        <v>7800</v>
      </c>
    </row>
    <row r="667" s="250" customFormat="1" customHeight="1" spans="1:17">
      <c r="A667" s="457"/>
      <c r="B667" s="263"/>
      <c r="C667" s="264"/>
      <c r="D667" s="307" t="s">
        <v>1148</v>
      </c>
      <c r="E667" s="347"/>
      <c r="F667" s="347"/>
      <c r="G667" s="347">
        <v>-400</v>
      </c>
      <c r="H667" s="347">
        <v>-6040</v>
      </c>
      <c r="I667" s="347">
        <v>-4284</v>
      </c>
      <c r="J667" s="347">
        <v>-35280</v>
      </c>
      <c r="K667" s="347">
        <v>-26016</v>
      </c>
      <c r="L667" s="347">
        <v>-62840</v>
      </c>
      <c r="M667" s="347">
        <v>-37020</v>
      </c>
      <c r="N667" s="284">
        <v>-10740</v>
      </c>
      <c r="O667" s="284">
        <v>-28034</v>
      </c>
      <c r="P667" s="444">
        <v>-16560</v>
      </c>
      <c r="Q667" s="339">
        <f t="shared" si="151"/>
        <v>-227214</v>
      </c>
    </row>
    <row r="668" s="250" customFormat="1" customHeight="1" spans="1:17">
      <c r="A668" s="457"/>
      <c r="B668" s="263"/>
      <c r="C668" s="264"/>
      <c r="D668" s="307" t="s">
        <v>1143</v>
      </c>
      <c r="E668" s="347"/>
      <c r="F668" s="347"/>
      <c r="G668" s="347">
        <v>1600</v>
      </c>
      <c r="H668" s="347">
        <v>9725</v>
      </c>
      <c r="I668" s="347">
        <v>39029</v>
      </c>
      <c r="J668" s="347"/>
      <c r="K668" s="347"/>
      <c r="L668" s="347"/>
      <c r="M668" s="347"/>
      <c r="N668" s="284"/>
      <c r="O668" s="284"/>
      <c r="P668" s="444"/>
      <c r="Q668" s="339">
        <f t="shared" si="151"/>
        <v>50354</v>
      </c>
    </row>
    <row r="669" s="250" customFormat="1" customHeight="1" spans="1:17">
      <c r="A669" s="457"/>
      <c r="B669" s="263"/>
      <c r="C669" s="264"/>
      <c r="D669" s="307" t="s">
        <v>1265</v>
      </c>
      <c r="E669" s="347"/>
      <c r="F669" s="347"/>
      <c r="G669" s="347"/>
      <c r="H669" s="347"/>
      <c r="I669" s="347"/>
      <c r="J669" s="347"/>
      <c r="K669" s="347"/>
      <c r="L669" s="347"/>
      <c r="M669" s="347"/>
      <c r="N669" s="284"/>
      <c r="O669" s="284"/>
      <c r="P669" s="444"/>
      <c r="Q669" s="339">
        <f t="shared" si="151"/>
        <v>0</v>
      </c>
    </row>
    <row r="670" s="250" customFormat="1" customHeight="1" spans="1:17">
      <c r="A670" s="457"/>
      <c r="B670" s="263"/>
      <c r="C670" s="264"/>
      <c r="D670" s="307" t="s">
        <v>1266</v>
      </c>
      <c r="E670" s="347"/>
      <c r="F670" s="347"/>
      <c r="G670" s="347"/>
      <c r="H670" s="347"/>
      <c r="I670" s="347"/>
      <c r="J670" s="347"/>
      <c r="K670" s="347"/>
      <c r="L670" s="347"/>
      <c r="M670" s="347"/>
      <c r="N670" s="284"/>
      <c r="O670" s="284">
        <v>-2520</v>
      </c>
      <c r="P670" s="444">
        <v>-11760</v>
      </c>
      <c r="Q670" s="339">
        <f t="shared" si="151"/>
        <v>-14280</v>
      </c>
    </row>
    <row r="671" s="250" customFormat="1" customHeight="1" spans="1:17">
      <c r="A671" s="457"/>
      <c r="B671" s="263"/>
      <c r="C671" s="264"/>
      <c r="D671" s="307" t="s">
        <v>1267</v>
      </c>
      <c r="E671" s="347"/>
      <c r="F671" s="347"/>
      <c r="G671" s="347"/>
      <c r="H671" s="347"/>
      <c r="I671" s="347"/>
      <c r="J671" s="347"/>
      <c r="K671" s="347"/>
      <c r="L671" s="347"/>
      <c r="M671" s="347"/>
      <c r="N671" s="284">
        <v>-240</v>
      </c>
      <c r="O671" s="284">
        <v>-5710</v>
      </c>
      <c r="P671" s="444"/>
      <c r="Q671" s="339">
        <f t="shared" si="151"/>
        <v>-5950</v>
      </c>
    </row>
    <row r="672" s="250" customFormat="1" customHeight="1" spans="1:17">
      <c r="A672" s="457"/>
      <c r="B672" s="263"/>
      <c r="C672" s="264"/>
      <c r="D672" s="307" t="s">
        <v>1120</v>
      </c>
      <c r="E672" s="347"/>
      <c r="F672" s="347"/>
      <c r="G672" s="347"/>
      <c r="H672" s="347"/>
      <c r="I672" s="347"/>
      <c r="J672" s="347"/>
      <c r="K672" s="347"/>
      <c r="L672" s="347"/>
      <c r="M672" s="347"/>
      <c r="N672" s="284"/>
      <c r="O672" s="284"/>
      <c r="P672" s="444"/>
      <c r="Q672" s="339">
        <f t="shared" si="151"/>
        <v>0</v>
      </c>
    </row>
    <row r="673" s="250" customFormat="1" customHeight="1" spans="1:17">
      <c r="A673" s="457"/>
      <c r="B673" s="263"/>
      <c r="C673" s="264"/>
      <c r="D673" s="307" t="s">
        <v>1268</v>
      </c>
      <c r="E673" s="347"/>
      <c r="F673" s="347"/>
      <c r="G673" s="347"/>
      <c r="H673" s="347">
        <v>125</v>
      </c>
      <c r="I673" s="347">
        <v>4500</v>
      </c>
      <c r="J673" s="347"/>
      <c r="K673" s="347"/>
      <c r="L673" s="347"/>
      <c r="M673" s="347">
        <v>28</v>
      </c>
      <c r="N673" s="284"/>
      <c r="O673" s="284">
        <v>100</v>
      </c>
      <c r="P673" s="444"/>
      <c r="Q673" s="339">
        <f t="shared" si="151"/>
        <v>4753</v>
      </c>
    </row>
    <row r="674" s="250" customFormat="1" customHeight="1" spans="1:17">
      <c r="A674" s="457"/>
      <c r="B674" s="263"/>
      <c r="C674" s="264"/>
      <c r="D674" s="307" t="s">
        <v>1250</v>
      </c>
      <c r="E674" s="347"/>
      <c r="F674" s="347"/>
      <c r="G674" s="347">
        <v>-160</v>
      </c>
      <c r="H674" s="347">
        <v>-1212</v>
      </c>
      <c r="I674" s="347">
        <v>-1260</v>
      </c>
      <c r="J674" s="347">
        <v>-1440</v>
      </c>
      <c r="K674" s="347">
        <v>-2540</v>
      </c>
      <c r="L674" s="347">
        <v>-3900</v>
      </c>
      <c r="M674" s="347">
        <v>-1080</v>
      </c>
      <c r="N674" s="284">
        <v>-2640</v>
      </c>
      <c r="O674" s="284">
        <v>-1880</v>
      </c>
      <c r="P674" s="444">
        <v>-240</v>
      </c>
      <c r="Q674" s="339">
        <f t="shared" si="151"/>
        <v>-16352</v>
      </c>
    </row>
    <row r="675" s="250" customFormat="1" customHeight="1" spans="1:17">
      <c r="A675" s="457"/>
      <c r="B675" s="263"/>
      <c r="C675" s="264"/>
      <c r="D675" s="307" t="s">
        <v>1269</v>
      </c>
      <c r="E675" s="347"/>
      <c r="F675" s="347"/>
      <c r="G675" s="347"/>
      <c r="H675" s="347">
        <v>350</v>
      </c>
      <c r="I675" s="347">
        <v>1830</v>
      </c>
      <c r="J675" s="347"/>
      <c r="K675" s="347"/>
      <c r="L675" s="347"/>
      <c r="M675" s="347">
        <v>60</v>
      </c>
      <c r="N675" s="284"/>
      <c r="O675" s="284">
        <v>300</v>
      </c>
      <c r="P675" s="444"/>
      <c r="Q675" s="339">
        <f t="shared" si="151"/>
        <v>2540</v>
      </c>
    </row>
    <row r="676" s="250" customFormat="1" customHeight="1" spans="1:17">
      <c r="A676" s="457"/>
      <c r="B676" s="263"/>
      <c r="C676" s="264"/>
      <c r="D676" s="307" t="s">
        <v>1254</v>
      </c>
      <c r="E676" s="347"/>
      <c r="F676" s="347"/>
      <c r="G676" s="347"/>
      <c r="H676" s="347">
        <v>-210</v>
      </c>
      <c r="I676" s="347">
        <v>-210</v>
      </c>
      <c r="J676" s="347">
        <v>-120</v>
      </c>
      <c r="K676" s="347">
        <v>-120</v>
      </c>
      <c r="L676" s="347">
        <v>-160</v>
      </c>
      <c r="M676" s="347">
        <v>-30</v>
      </c>
      <c r="N676" s="284">
        <v>-180</v>
      </c>
      <c r="O676" s="284"/>
      <c r="P676" s="444"/>
      <c r="Q676" s="339">
        <f t="shared" si="151"/>
        <v>-1030</v>
      </c>
    </row>
    <row r="677" s="250" customFormat="1" customHeight="1" spans="1:17">
      <c r="A677" s="457"/>
      <c r="B677" s="263"/>
      <c r="C677" s="264"/>
      <c r="D677" s="307" t="s">
        <v>1270</v>
      </c>
      <c r="E677" s="347"/>
      <c r="F677" s="347"/>
      <c r="G677" s="347"/>
      <c r="H677" s="347"/>
      <c r="I677" s="347"/>
      <c r="J677" s="347"/>
      <c r="K677" s="347"/>
      <c r="L677" s="347"/>
      <c r="M677" s="347"/>
      <c r="N677" s="284"/>
      <c r="O677" s="284"/>
      <c r="P677" s="444"/>
      <c r="Q677" s="339">
        <f t="shared" si="151"/>
        <v>0</v>
      </c>
    </row>
    <row r="678" s="250" customFormat="1" customHeight="1" spans="1:17">
      <c r="A678" s="457"/>
      <c r="B678" s="263"/>
      <c r="C678" s="264"/>
      <c r="D678" s="307" t="s">
        <v>1271</v>
      </c>
      <c r="E678" s="347"/>
      <c r="F678" s="347"/>
      <c r="G678" s="347"/>
      <c r="H678" s="347"/>
      <c r="I678" s="347"/>
      <c r="J678" s="347"/>
      <c r="K678" s="347">
        <v>-4190</v>
      </c>
      <c r="L678" s="347">
        <v>-1640</v>
      </c>
      <c r="M678" s="347">
        <v>-354</v>
      </c>
      <c r="N678" s="284">
        <v>-480</v>
      </c>
      <c r="O678" s="284">
        <v>-335</v>
      </c>
      <c r="P678" s="444"/>
      <c r="Q678" s="339">
        <f t="shared" si="151"/>
        <v>-6999</v>
      </c>
    </row>
    <row r="679" s="250" customFormat="1" customHeight="1" spans="1:17">
      <c r="A679" s="457"/>
      <c r="B679" s="263"/>
      <c r="C679" s="264"/>
      <c r="D679" s="307" t="s">
        <v>1181</v>
      </c>
      <c r="E679" s="347"/>
      <c r="F679" s="347"/>
      <c r="G679" s="347"/>
      <c r="H679" s="347"/>
      <c r="I679" s="347"/>
      <c r="J679" s="348">
        <v>-860.21</v>
      </c>
      <c r="K679" s="347">
        <v>-2003</v>
      </c>
      <c r="L679" s="347">
        <v>-4165.5</v>
      </c>
      <c r="M679" s="347">
        <v>-1957.68</v>
      </c>
      <c r="N679" s="284">
        <v>-1066.77</v>
      </c>
      <c r="O679" s="284">
        <v>-2259.27</v>
      </c>
      <c r="P679" s="444">
        <v>-2619.8</v>
      </c>
      <c r="Q679" s="339">
        <f t="shared" si="151"/>
        <v>-14932.23</v>
      </c>
    </row>
    <row r="680" s="250" customFormat="1" customHeight="1" spans="1:17">
      <c r="A680" s="457"/>
      <c r="B680" s="263"/>
      <c r="C680" s="264"/>
      <c r="D680" s="307" t="s">
        <v>1110</v>
      </c>
      <c r="E680" s="347">
        <v>73076.7</v>
      </c>
      <c r="F680" s="347">
        <v>54780.4</v>
      </c>
      <c r="G680" s="347">
        <v>47182.72</v>
      </c>
      <c r="H680" s="347">
        <v>32750.09</v>
      </c>
      <c r="I680" s="347">
        <v>29796.79</v>
      </c>
      <c r="J680" s="347">
        <v>21818.41</v>
      </c>
      <c r="K680" s="347">
        <v>20553.94</v>
      </c>
      <c r="L680" s="347">
        <v>14938.37</v>
      </c>
      <c r="M680" s="347">
        <v>20125.65</v>
      </c>
      <c r="N680" s="284">
        <v>19184.24</v>
      </c>
      <c r="O680" s="284">
        <v>23249</v>
      </c>
      <c r="P680" s="444">
        <v>16194.23</v>
      </c>
      <c r="Q680" s="339">
        <f t="shared" si="151"/>
        <v>373650.54</v>
      </c>
    </row>
    <row r="681" s="251" customFormat="1" customHeight="1" spans="1:20">
      <c r="A681" s="470"/>
      <c r="B681" s="287"/>
      <c r="C681" s="288"/>
      <c r="D681" s="368" t="s">
        <v>1113</v>
      </c>
      <c r="E681" s="309">
        <f>SUM(E650:E680)</f>
        <v>476307.7</v>
      </c>
      <c r="F681" s="309">
        <f t="shared" ref="F681:Q681" si="153">SUM(F650:F680)</f>
        <v>460869.4</v>
      </c>
      <c r="G681" s="309">
        <f t="shared" si="153"/>
        <v>334466.72</v>
      </c>
      <c r="H681" s="309">
        <f t="shared" si="153"/>
        <v>236733.09</v>
      </c>
      <c r="I681" s="309">
        <f t="shared" si="153"/>
        <v>333731.79</v>
      </c>
      <c r="J681" s="309">
        <f t="shared" si="153"/>
        <v>363980.2</v>
      </c>
      <c r="K681" s="309">
        <f t="shared" si="153"/>
        <v>537697.94</v>
      </c>
      <c r="L681" s="309">
        <f t="shared" si="153"/>
        <v>477736.87</v>
      </c>
      <c r="M681" s="309">
        <f t="shared" si="153"/>
        <v>349019.97</v>
      </c>
      <c r="N681" s="309">
        <f t="shared" si="153"/>
        <v>336691.47</v>
      </c>
      <c r="O681" s="309">
        <f t="shared" si="153"/>
        <v>375798.73</v>
      </c>
      <c r="P681" s="309">
        <f t="shared" si="153"/>
        <v>439289.43</v>
      </c>
      <c r="Q681" s="342">
        <f t="shared" si="153"/>
        <v>4722323.31</v>
      </c>
      <c r="S681" s="250"/>
      <c r="T681" s="250"/>
    </row>
    <row r="682" spans="17:20">
      <c r="Q682" s="246"/>
      <c r="T682" s="251"/>
    </row>
    <row r="683" spans="4:10">
      <c r="D683" s="251"/>
      <c r="H683" s="522"/>
      <c r="J683" s="522"/>
    </row>
    <row r="684" spans="4:16">
      <c r="D684" s="251"/>
      <c r="E684" s="523"/>
      <c r="F684" s="523"/>
      <c r="G684" s="523"/>
      <c r="H684" s="523"/>
      <c r="I684" s="523"/>
      <c r="J684" s="523"/>
      <c r="K684" s="523"/>
      <c r="L684" s="523"/>
      <c r="M684" s="523"/>
      <c r="N684" s="523"/>
      <c r="O684" s="523"/>
      <c r="P684" s="523"/>
    </row>
    <row r="685" spans="2:19">
      <c r="B685" s="524" t="s">
        <v>189</v>
      </c>
      <c r="H685" s="525" t="s">
        <v>1272</v>
      </c>
      <c r="I685" s="527"/>
      <c r="J685" s="527"/>
      <c r="K685" s="527"/>
      <c r="L685" s="527"/>
      <c r="M685" s="527"/>
      <c r="N685" s="527"/>
      <c r="O685" s="527"/>
      <c r="P685" s="527"/>
      <c r="Q685" s="527"/>
      <c r="R685" s="527"/>
      <c r="S685" s="527"/>
    </row>
    <row r="686" spans="2:5">
      <c r="B686" s="526" t="s">
        <v>1273</v>
      </c>
      <c r="C686" s="526"/>
      <c r="D686" s="526"/>
      <c r="E686" s="526"/>
    </row>
    <row r="687" spans="2:6">
      <c r="B687" s="526" t="s">
        <v>1274</v>
      </c>
      <c r="C687" s="526"/>
      <c r="D687" s="526"/>
      <c r="E687" s="526"/>
      <c r="F687" s="526"/>
    </row>
    <row r="688" spans="2:10">
      <c r="B688" s="526" t="s">
        <v>1275</v>
      </c>
      <c r="C688" s="526"/>
      <c r="D688" s="526"/>
      <c r="E688" s="253"/>
      <c r="F688" s="253"/>
      <c r="G688" s="253"/>
      <c r="H688" s="253"/>
      <c r="I688" s="253"/>
      <c r="J688" s="253"/>
    </row>
    <row r="689" spans="5:10">
      <c r="E689" s="253"/>
      <c r="F689" s="253"/>
      <c r="G689" s="253"/>
      <c r="H689" s="253"/>
      <c r="I689" s="253"/>
      <c r="J689" s="253"/>
    </row>
  </sheetData>
  <mergeCells count="164">
    <mergeCell ref="A2:Q2"/>
    <mergeCell ref="C5:D5"/>
    <mergeCell ref="H685:S685"/>
    <mergeCell ref="B686:E686"/>
    <mergeCell ref="B687:F687"/>
    <mergeCell ref="B688:D688"/>
    <mergeCell ref="A6:A22"/>
    <mergeCell ref="A24:A52"/>
    <mergeCell ref="A54:A70"/>
    <mergeCell ref="A72:A83"/>
    <mergeCell ref="A85:A109"/>
    <mergeCell ref="A111:A130"/>
    <mergeCell ref="A132:A150"/>
    <mergeCell ref="A152:A165"/>
    <mergeCell ref="A167:A192"/>
    <mergeCell ref="A194:A214"/>
    <mergeCell ref="A216:A225"/>
    <mergeCell ref="A227:A237"/>
    <mergeCell ref="A239:A249"/>
    <mergeCell ref="A251:A266"/>
    <mergeCell ref="A268:A283"/>
    <mergeCell ref="A285:A299"/>
    <mergeCell ref="A301:A328"/>
    <mergeCell ref="A330:A339"/>
    <mergeCell ref="A340:A349"/>
    <mergeCell ref="A351:A380"/>
    <mergeCell ref="A382:A396"/>
    <mergeCell ref="A398:A412"/>
    <mergeCell ref="A414:A435"/>
    <mergeCell ref="A437:A446"/>
    <mergeCell ref="A448:A462"/>
    <mergeCell ref="A464:A473"/>
    <mergeCell ref="A475:A486"/>
    <mergeCell ref="A488:A511"/>
    <mergeCell ref="A513:A527"/>
    <mergeCell ref="A529:A545"/>
    <mergeCell ref="A547:A568"/>
    <mergeCell ref="A569:A587"/>
    <mergeCell ref="A588:A604"/>
    <mergeCell ref="A605:A624"/>
    <mergeCell ref="A625:A641"/>
    <mergeCell ref="A642:A681"/>
    <mergeCell ref="B6:B22"/>
    <mergeCell ref="B24:B52"/>
    <mergeCell ref="B54:B70"/>
    <mergeCell ref="B72:B83"/>
    <mergeCell ref="B85:B109"/>
    <mergeCell ref="B111:B130"/>
    <mergeCell ref="B132:B150"/>
    <mergeCell ref="B152:B165"/>
    <mergeCell ref="B167:B192"/>
    <mergeCell ref="B194:B214"/>
    <mergeCell ref="B216:B225"/>
    <mergeCell ref="B227:B237"/>
    <mergeCell ref="B239:B249"/>
    <mergeCell ref="B251:B266"/>
    <mergeCell ref="B268:B283"/>
    <mergeCell ref="B285:B299"/>
    <mergeCell ref="B301:B328"/>
    <mergeCell ref="B330:B339"/>
    <mergeCell ref="B340:B349"/>
    <mergeCell ref="B351:B380"/>
    <mergeCell ref="B382:B396"/>
    <mergeCell ref="B398:B412"/>
    <mergeCell ref="B414:B435"/>
    <mergeCell ref="B437:B446"/>
    <mergeCell ref="B448:B462"/>
    <mergeCell ref="B464:B473"/>
    <mergeCell ref="B475:B486"/>
    <mergeCell ref="B488:B511"/>
    <mergeCell ref="B513:B527"/>
    <mergeCell ref="B529:B545"/>
    <mergeCell ref="B547:B568"/>
    <mergeCell ref="B569:B587"/>
    <mergeCell ref="B588:B604"/>
    <mergeCell ref="B605:B624"/>
    <mergeCell ref="B625:B641"/>
    <mergeCell ref="B642:B681"/>
    <mergeCell ref="C6:C13"/>
    <mergeCell ref="C14:C15"/>
    <mergeCell ref="C16:C22"/>
    <mergeCell ref="C24:C31"/>
    <mergeCell ref="C32:C52"/>
    <mergeCell ref="C54:C61"/>
    <mergeCell ref="C62:C63"/>
    <mergeCell ref="C64:C70"/>
    <mergeCell ref="C72:C79"/>
    <mergeCell ref="C80:C81"/>
    <mergeCell ref="C82:C83"/>
    <mergeCell ref="C85:C92"/>
    <mergeCell ref="C93:C94"/>
    <mergeCell ref="C95:C109"/>
    <mergeCell ref="C111:C118"/>
    <mergeCell ref="C119:C120"/>
    <mergeCell ref="C121:C130"/>
    <mergeCell ref="C132:C139"/>
    <mergeCell ref="C140:C150"/>
    <mergeCell ref="C152:C159"/>
    <mergeCell ref="C160:C165"/>
    <mergeCell ref="C167:C174"/>
    <mergeCell ref="C175:C176"/>
    <mergeCell ref="C177:C192"/>
    <mergeCell ref="C194:C201"/>
    <mergeCell ref="C202:C203"/>
    <mergeCell ref="C204:C214"/>
    <mergeCell ref="C216:C223"/>
    <mergeCell ref="C224:C225"/>
    <mergeCell ref="C227:C234"/>
    <mergeCell ref="C235:C237"/>
    <mergeCell ref="C239:C246"/>
    <mergeCell ref="C247:C249"/>
    <mergeCell ref="C251:C258"/>
    <mergeCell ref="C259:C266"/>
    <mergeCell ref="C268:C275"/>
    <mergeCell ref="C276:C283"/>
    <mergeCell ref="C285:C292"/>
    <mergeCell ref="C293:C299"/>
    <mergeCell ref="C301:C308"/>
    <mergeCell ref="C309:C310"/>
    <mergeCell ref="C311:C328"/>
    <mergeCell ref="C330:C337"/>
    <mergeCell ref="C338:C339"/>
    <mergeCell ref="C340:C347"/>
    <mergeCell ref="C348:C349"/>
    <mergeCell ref="C351:C358"/>
    <mergeCell ref="C359:C360"/>
    <mergeCell ref="C361:C380"/>
    <mergeCell ref="C382:C389"/>
    <mergeCell ref="C390:C396"/>
    <mergeCell ref="C398:C405"/>
    <mergeCell ref="C406:C412"/>
    <mergeCell ref="C414:C421"/>
    <mergeCell ref="C422:C435"/>
    <mergeCell ref="C437:C444"/>
    <mergeCell ref="C445:C446"/>
    <mergeCell ref="C448:C455"/>
    <mergeCell ref="C456:C457"/>
    <mergeCell ref="C458:C462"/>
    <mergeCell ref="C464:C471"/>
    <mergeCell ref="C472:C473"/>
    <mergeCell ref="C475:C482"/>
    <mergeCell ref="C483:C486"/>
    <mergeCell ref="C488:C495"/>
    <mergeCell ref="C496:C497"/>
    <mergeCell ref="C498:C511"/>
    <mergeCell ref="C513:C520"/>
    <mergeCell ref="C521:C527"/>
    <mergeCell ref="C529:C536"/>
    <mergeCell ref="C537:C545"/>
    <mergeCell ref="C547:C554"/>
    <mergeCell ref="C555:C556"/>
    <mergeCell ref="C557:C568"/>
    <mergeCell ref="C569:C576"/>
    <mergeCell ref="C577:C578"/>
    <mergeCell ref="C579:C587"/>
    <mergeCell ref="C588:C595"/>
    <mergeCell ref="C596:C597"/>
    <mergeCell ref="C598:C604"/>
    <mergeCell ref="C605:C612"/>
    <mergeCell ref="C613:C624"/>
    <mergeCell ref="C625:C632"/>
    <mergeCell ref="C633:C641"/>
    <mergeCell ref="C642:C649"/>
    <mergeCell ref="C650:C681"/>
  </mergeCells>
  <pageMargins left="0.7" right="0.7" top="0.75" bottom="0.75" header="0.3" footer="0.3"/>
  <pageSetup paperSize="9" scale="34" fitToHeight="2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8"/>
  <sheetViews>
    <sheetView view="pageBreakPreview" zoomScale="80" zoomScaleNormal="100" workbookViewId="0">
      <selection activeCell="M1" sqref="M1"/>
    </sheetView>
  </sheetViews>
  <sheetFormatPr defaultColWidth="9.14285714285714" defaultRowHeight="15.75"/>
  <cols>
    <col min="1" max="1" width="4.85714285714286" style="1751" customWidth="1"/>
    <col min="2" max="2" width="9.42857142857143" customWidth="1"/>
    <col min="3" max="3" width="108.285714285714" customWidth="1"/>
    <col min="4" max="4" width="18.7142857142857" style="1752" customWidth="1"/>
    <col min="5" max="5" width="18.1428571428571" style="1752" customWidth="1"/>
    <col min="6" max="6" width="15" style="1753" customWidth="1"/>
    <col min="7" max="7" width="11.2857142857143" style="1753" customWidth="1"/>
    <col min="8" max="8" width="12.1428571428571" style="1753" customWidth="1"/>
    <col min="9" max="9" width="11" style="1753" customWidth="1"/>
    <col min="10" max="10" width="11.1428571428571" style="1753" customWidth="1"/>
    <col min="11" max="11" width="12.5714285714286" style="1753" customWidth="1"/>
    <col min="12" max="12" width="9.57142857142857" style="1753" customWidth="1"/>
    <col min="13" max="14" width="11.1428571428571" style="1753" customWidth="1"/>
    <col min="15" max="15" width="12.1428571428571" style="1753" customWidth="1"/>
    <col min="16" max="16" width="14.5714285714286" style="1753" customWidth="1"/>
    <col min="17" max="17" width="14" style="1753" customWidth="1"/>
    <col min="18" max="18" width="18.4285714285714" customWidth="1"/>
  </cols>
  <sheetData>
    <row r="1" ht="16.5" spans="1:17">
      <c r="A1" s="1754" t="s">
        <v>45</v>
      </c>
      <c r="B1" s="1755"/>
      <c r="C1" s="1755"/>
      <c r="D1" s="1756"/>
      <c r="E1" s="1757" t="s">
        <v>46</v>
      </c>
      <c r="F1" s="1758" t="s">
        <v>47</v>
      </c>
      <c r="G1" s="1758" t="s">
        <v>48</v>
      </c>
      <c r="H1" s="1758" t="s">
        <v>49</v>
      </c>
      <c r="I1" s="1758" t="s">
        <v>50</v>
      </c>
      <c r="J1" s="1758" t="s">
        <v>51</v>
      </c>
      <c r="K1" s="1758" t="s">
        <v>52</v>
      </c>
      <c r="L1" s="1758" t="s">
        <v>53</v>
      </c>
      <c r="M1" s="1844" t="s">
        <v>54</v>
      </c>
      <c r="N1" s="1758" t="s">
        <v>55</v>
      </c>
      <c r="O1" s="1845" t="s">
        <v>56</v>
      </c>
      <c r="P1" s="1758" t="s">
        <v>57</v>
      </c>
      <c r="Q1" s="1852" t="s">
        <v>58</v>
      </c>
    </row>
    <row r="2" s="1749" customFormat="1" ht="18.75" spans="1:18">
      <c r="A2" s="1759" t="s">
        <v>59</v>
      </c>
      <c r="B2" s="1760" t="s">
        <v>60</v>
      </c>
      <c r="C2" s="1761"/>
      <c r="D2" s="1762" t="s">
        <v>61</v>
      </c>
      <c r="E2" s="1763">
        <f>E3+E12-E10</f>
        <v>759549.707261</v>
      </c>
      <c r="F2" s="1763">
        <f>F3+F12-F10</f>
        <v>644990.38019583</v>
      </c>
      <c r="G2" s="1763">
        <f t="shared" ref="G2:Q2" si="0">G3+G12-G10</f>
        <v>618777.01274549</v>
      </c>
      <c r="H2" s="1763">
        <f t="shared" si="0"/>
        <v>515154.8010642</v>
      </c>
      <c r="I2" s="1763">
        <f t="shared" si="0"/>
        <v>499219.74092497</v>
      </c>
      <c r="J2" s="1763">
        <f t="shared" si="0"/>
        <v>551722.96158189</v>
      </c>
      <c r="K2" s="1763">
        <f t="shared" si="0"/>
        <v>675591.94361495</v>
      </c>
      <c r="L2" s="1763">
        <f t="shared" si="0"/>
        <v>670974.42403652</v>
      </c>
      <c r="M2" s="1763">
        <f t="shared" si="0"/>
        <v>525448.78065577</v>
      </c>
      <c r="N2" s="1763">
        <f t="shared" si="0"/>
        <v>516268.25038811</v>
      </c>
      <c r="O2" s="1846">
        <f t="shared" si="0"/>
        <v>638088.853739601</v>
      </c>
      <c r="P2" s="1846">
        <f t="shared" si="0"/>
        <v>809392.21475315</v>
      </c>
      <c r="Q2" s="1846">
        <f t="shared" si="0"/>
        <v>7425179.07096148</v>
      </c>
      <c r="R2" s="1853"/>
    </row>
    <row r="3" spans="1:18">
      <c r="A3" s="1764" t="s">
        <v>62</v>
      </c>
      <c r="B3" s="1765" t="s">
        <v>63</v>
      </c>
      <c r="C3" s="1766"/>
      <c r="D3" s="1767" t="s">
        <v>64</v>
      </c>
      <c r="E3" s="1768">
        <f t="shared" ref="E3:P3" si="1">SUM(E4:E9)</f>
        <v>614881.56104925</v>
      </c>
      <c r="F3" s="1768">
        <f t="shared" ref="F3" si="2">SUM(F4:F9)</f>
        <v>552438.94099584</v>
      </c>
      <c r="G3" s="1768">
        <f t="shared" si="1"/>
        <v>478968.81597899</v>
      </c>
      <c r="H3" s="1768">
        <f t="shared" si="1"/>
        <v>392831.35360358</v>
      </c>
      <c r="I3" s="1768">
        <f t="shared" si="1"/>
        <v>394524.69106321</v>
      </c>
      <c r="J3" s="1768">
        <f t="shared" si="1"/>
        <v>510064.71492</v>
      </c>
      <c r="K3" s="1768">
        <f t="shared" si="1"/>
        <v>649549.4013</v>
      </c>
      <c r="L3" s="1768">
        <f t="shared" ref="L3" si="3">SUM(L4:L9)</f>
        <v>650026.06519</v>
      </c>
      <c r="M3" s="1768">
        <f t="shared" si="1"/>
        <v>489217.84884783</v>
      </c>
      <c r="N3" s="1768">
        <f t="shared" si="1"/>
        <v>469943.70799365</v>
      </c>
      <c r="O3" s="1768">
        <f t="shared" si="1"/>
        <v>587250.933635701</v>
      </c>
      <c r="P3" s="1768">
        <f t="shared" si="1"/>
        <v>672321.75981356</v>
      </c>
      <c r="Q3" s="1854">
        <f>SUM(E3:P3)</f>
        <v>6462019.79439161</v>
      </c>
      <c r="R3" s="1853"/>
    </row>
    <row r="4" ht="15" spans="1:18">
      <c r="A4" s="1769" t="s">
        <v>65</v>
      </c>
      <c r="B4" s="1770"/>
      <c r="C4" s="1766" t="s">
        <v>66</v>
      </c>
      <c r="D4" s="1771"/>
      <c r="E4" s="1768">
        <f>[1]Shperndarja!E21+[1]Shperndarja!E22</f>
        <v>379224.48494525</v>
      </c>
      <c r="F4" s="1768">
        <f>[1]Shperndarja!F21+[1]Shperndarja!F22</f>
        <v>386578.26248684</v>
      </c>
      <c r="G4" s="1768">
        <f>[1]Shperndarja!G21+[1]Shperndarja!G22</f>
        <v>271570.38500299</v>
      </c>
      <c r="H4" s="1768">
        <f>[1]Shperndarja!H21+[1]Shperndarja!H22</f>
        <v>188992.50903858</v>
      </c>
      <c r="I4" s="1768">
        <f>[1]Shperndarja!I21+[1]Shperndarja!I22</f>
        <v>216264.07024321</v>
      </c>
      <c r="J4" s="1768">
        <f>[1]Shperndarja!J21+[1]Shperndarja!J22</f>
        <v>415608.97797</v>
      </c>
      <c r="K4" s="1768">
        <f>[1]Shperndarja!K21+[1]Shperndarja!K22</f>
        <v>569333.64353</v>
      </c>
      <c r="L4" s="1768">
        <f>[1]Shperndarja!L21+[1]Shperndarja!L22</f>
        <v>582094.56324</v>
      </c>
      <c r="M4" s="1768">
        <f>[1]Shperndarja!M21+[1]Shperndarja!M22</f>
        <v>398965.31565083</v>
      </c>
      <c r="N4" s="1795">
        <f>[1]Shperndarja!N21+[1]Shperndarja!N22</f>
        <v>358537.68453665</v>
      </c>
      <c r="O4" s="1795">
        <f>[1]Shperndarja!O21+[1]Shperndarja!O22</f>
        <v>469702.105070701</v>
      </c>
      <c r="P4" s="1795">
        <f>[1]Shperndarja!P21+[1]Shperndarja!P22</f>
        <v>446947.76560256</v>
      </c>
      <c r="Q4" s="1855">
        <f>SUM(E4:P4)</f>
        <v>4683819.76731761</v>
      </c>
      <c r="R4" s="1856"/>
    </row>
    <row r="5" ht="15" spans="1:18">
      <c r="A5" s="1769" t="s">
        <v>67</v>
      </c>
      <c r="B5" s="1770"/>
      <c r="C5" s="1766" t="s">
        <v>68</v>
      </c>
      <c r="D5" s="1772"/>
      <c r="E5" s="1768">
        <f>[1]Shperndarja!E16</f>
        <v>52081.3</v>
      </c>
      <c r="F5" s="1768">
        <f>[1]Shperndarja!F16</f>
        <v>52689.8</v>
      </c>
      <c r="G5" s="1768">
        <f>[1]Shperndarja!G16</f>
        <v>53208.29</v>
      </c>
      <c r="H5" s="1768">
        <f>[1]Shperndarja!H16</f>
        <v>48313.1</v>
      </c>
      <c r="I5" s="1768">
        <f>[1]Shperndarja!I16</f>
        <v>37754.32</v>
      </c>
      <c r="J5" s="1768">
        <f>[1]Shperndarja!J16</f>
        <v>28772.03</v>
      </c>
      <c r="K5" s="1768">
        <f>[1]Shperndarja!K16</f>
        <v>29595.74</v>
      </c>
      <c r="L5" s="1768">
        <f>[1]Shperndarja!L16</f>
        <v>26439.26</v>
      </c>
      <c r="M5" s="1768">
        <f>[1]Shperndarja!M16</f>
        <v>29123.04</v>
      </c>
      <c r="N5" s="1768">
        <f>[1]Shperndarja!N16</f>
        <v>31528.48</v>
      </c>
      <c r="O5" s="1768">
        <f>[1]Shperndarja!O16</f>
        <v>28371.95</v>
      </c>
      <c r="P5" s="1768">
        <f>[1]Shperndarja!P16</f>
        <v>28552.38</v>
      </c>
      <c r="Q5" s="1855">
        <f>SUM(E5:P5)</f>
        <v>446429.69</v>
      </c>
      <c r="R5" s="1856"/>
    </row>
    <row r="6" ht="15" spans="1:18">
      <c r="A6" s="1769" t="s">
        <v>69</v>
      </c>
      <c r="B6" s="1770"/>
      <c r="C6" s="1766" t="s">
        <v>70</v>
      </c>
      <c r="D6" s="1772"/>
      <c r="E6" s="1768">
        <f>[1]Shperndarja!E7</f>
        <v>739.54994</v>
      </c>
      <c r="F6" s="1768">
        <f>[1]Shperndarja!F7</f>
        <v>3149.7824</v>
      </c>
      <c r="G6" s="1768">
        <f>[1]Shperndarja!G7</f>
        <v>6362.98586</v>
      </c>
      <c r="H6" s="1768">
        <f>[1]Shperndarja!H7</f>
        <v>8742.11318</v>
      </c>
      <c r="I6" s="1768">
        <f>[1]Shperndarja!I7</f>
        <v>11263.48782</v>
      </c>
      <c r="J6" s="1768">
        <f>[1]Shperndarja!J7</f>
        <v>14234.23395</v>
      </c>
      <c r="K6" s="1768">
        <f>[1]Shperndarja!K7</f>
        <v>17108.42677</v>
      </c>
      <c r="L6" s="1768">
        <f>[1]Shperndarja!L7</f>
        <v>16774.63795</v>
      </c>
      <c r="M6" s="1768">
        <f>[1]Shperndarja!M7</f>
        <v>14237.6697</v>
      </c>
      <c r="N6" s="1768">
        <f>[1]Shperndarja!N7</f>
        <v>13183.60335</v>
      </c>
      <c r="O6" s="1795">
        <f>[1]Shperndarja!O7</f>
        <v>12098.47063</v>
      </c>
      <c r="P6" s="1795">
        <f>[1]Shperndarja!P7</f>
        <v>12145.62124</v>
      </c>
      <c r="Q6" s="1855">
        <f>SUM(E6:P6)</f>
        <v>130040.58279</v>
      </c>
      <c r="R6" s="1856"/>
    </row>
    <row r="7" ht="15" spans="1:18">
      <c r="A7" s="1769" t="s">
        <v>71</v>
      </c>
      <c r="B7" s="1770"/>
      <c r="C7" s="1766" t="s">
        <v>72</v>
      </c>
      <c r="D7" s="1771"/>
      <c r="E7" s="1773">
        <f>[1]Shperndarja!E13+[1]Shperndarja!E14</f>
        <v>182836.226164</v>
      </c>
      <c r="F7" s="1773">
        <f>[1]Shperndarja!F13+[1]Shperndarja!F14</f>
        <v>110021.096109</v>
      </c>
      <c r="G7" s="1773">
        <f>[1]Shperndarja!G13+[1]Shperndarja!G14</f>
        <v>147827.155116</v>
      </c>
      <c r="H7" s="1773">
        <f>[1]Shperndarja!H13+[1]Shperndarja!H14</f>
        <v>146783.631385</v>
      </c>
      <c r="I7" s="1773">
        <f>[1]Shperndarja!I13+[1]Shperndarja!I14</f>
        <v>129242.813</v>
      </c>
      <c r="J7" s="1773">
        <f>[1]Shperndarja!J13+[1]Shperndarja!J14</f>
        <v>51449.473</v>
      </c>
      <c r="K7" s="1773">
        <f>[1]Shperndarja!K13+[1]Shperndarja!K14</f>
        <v>33511.591</v>
      </c>
      <c r="L7" s="1773">
        <f>[1]Shperndarja!L13+[1]Shperndarja!L14</f>
        <v>24717.604</v>
      </c>
      <c r="M7" s="1773">
        <f>[1]Shperndarja!M13+[1]Shperndarja!M14</f>
        <v>46891.823497</v>
      </c>
      <c r="N7" s="1773">
        <f>[1]Shperndarja!N13+[1]Shperndarja!N14</f>
        <v>66693.940107</v>
      </c>
      <c r="O7" s="1847">
        <f>[1]Shperndarja!O13+[1]Shperndarja!O14</f>
        <v>77078.407935</v>
      </c>
      <c r="P7" s="1847">
        <f>[1]Shperndarja!P13+[1]Shperndarja!P14</f>
        <v>184675.992971</v>
      </c>
      <c r="Q7" s="1855">
        <f>SUM(E7:P7)</f>
        <v>1201729.754284</v>
      </c>
      <c r="R7" s="1856"/>
    </row>
    <row r="8" ht="15" spans="1:18">
      <c r="A8" s="1769" t="s">
        <v>73</v>
      </c>
      <c r="B8" s="1770"/>
      <c r="C8" s="1766" t="s">
        <v>74</v>
      </c>
      <c r="D8" s="1771"/>
      <c r="E8" s="1774" t="s">
        <v>75</v>
      </c>
      <c r="F8" s="1774" t="s">
        <v>75</v>
      </c>
      <c r="G8" s="1774" t="s">
        <v>75</v>
      </c>
      <c r="H8" s="1774" t="s">
        <v>75</v>
      </c>
      <c r="I8" s="1774" t="s">
        <v>75</v>
      </c>
      <c r="J8" s="1774" t="s">
        <v>75</v>
      </c>
      <c r="K8" s="1774" t="s">
        <v>75</v>
      </c>
      <c r="L8" s="1774" t="s">
        <v>75</v>
      </c>
      <c r="M8" s="1774" t="s">
        <v>75</v>
      </c>
      <c r="N8" s="1774" t="s">
        <v>75</v>
      </c>
      <c r="O8" s="1848" t="s">
        <v>75</v>
      </c>
      <c r="P8" s="1848" t="s">
        <v>75</v>
      </c>
      <c r="Q8" s="1857" t="s">
        <v>75</v>
      </c>
      <c r="R8" s="1749" t="s">
        <v>76</v>
      </c>
    </row>
    <row r="9" ht="15" spans="1:18">
      <c r="A9" s="1769" t="s">
        <v>77</v>
      </c>
      <c r="B9" s="1770"/>
      <c r="C9" s="1766" t="s">
        <v>78</v>
      </c>
      <c r="D9" s="1771"/>
      <c r="E9" s="1774" t="s">
        <v>75</v>
      </c>
      <c r="F9" s="1774" t="s">
        <v>75</v>
      </c>
      <c r="G9" s="1774" t="s">
        <v>75</v>
      </c>
      <c r="H9" s="1774" t="s">
        <v>75</v>
      </c>
      <c r="I9" s="1774" t="s">
        <v>75</v>
      </c>
      <c r="J9" s="1774" t="s">
        <v>75</v>
      </c>
      <c r="K9" s="1774" t="s">
        <v>75</v>
      </c>
      <c r="L9" s="1774" t="s">
        <v>75</v>
      </c>
      <c r="M9" s="1774" t="s">
        <v>75</v>
      </c>
      <c r="N9" s="1774" t="s">
        <v>75</v>
      </c>
      <c r="O9" s="1848" t="s">
        <v>75</v>
      </c>
      <c r="P9" s="1848" t="s">
        <v>75</v>
      </c>
      <c r="Q9" s="1857" t="s">
        <v>75</v>
      </c>
      <c r="R9" s="1749" t="s">
        <v>76</v>
      </c>
    </row>
    <row r="10" ht="15" spans="1:18">
      <c r="A10" s="1769" t="s">
        <v>79</v>
      </c>
      <c r="B10" s="1770"/>
      <c r="C10" s="1766" t="s">
        <v>80</v>
      </c>
      <c r="D10" s="1771"/>
      <c r="E10" s="1774">
        <f>[1]Shperndarja!E19</f>
        <v>0</v>
      </c>
      <c r="F10" s="1774">
        <f>[1]Shperndarja!F19</f>
        <v>0</v>
      </c>
      <c r="G10" s="1774">
        <f>[1]Shperndarja!G19</f>
        <v>0</v>
      </c>
      <c r="H10" s="1774">
        <f>[1]Shperndarja!H19</f>
        <v>0</v>
      </c>
      <c r="I10" s="1774">
        <f>[1]Shperndarja!I19</f>
        <v>0</v>
      </c>
      <c r="J10" s="1774">
        <f>[1]Shperndarja!J19</f>
        <v>0</v>
      </c>
      <c r="K10" s="1774">
        <f>[1]Shperndarja!K19</f>
        <v>0</v>
      </c>
      <c r="L10" s="1774">
        <f>[1]Shperndarja!L19</f>
        <v>0</v>
      </c>
      <c r="M10" s="1774">
        <f>[1]Shperndarja!M19</f>
        <v>0</v>
      </c>
      <c r="N10" s="1774">
        <f>[1]Shperndarja!N19</f>
        <v>0</v>
      </c>
      <c r="O10" s="1848">
        <f>[1]Shperndarja!O19</f>
        <v>0</v>
      </c>
      <c r="P10" s="1848">
        <f>[1]Shperndarja!P19</f>
        <v>0</v>
      </c>
      <c r="Q10" s="1857">
        <f>SUM(E10:P10)</f>
        <v>0</v>
      </c>
      <c r="R10" s="1749"/>
    </row>
    <row r="11" ht="15" spans="1:18">
      <c r="A11" s="1769" t="s">
        <v>81</v>
      </c>
      <c r="B11" s="1765" t="s">
        <v>82</v>
      </c>
      <c r="C11" s="1766"/>
      <c r="D11" s="1771" t="s">
        <v>81</v>
      </c>
      <c r="E11" s="1774">
        <f>'[1]Bilanci i Energjise '!C7</f>
        <v>73758.94809</v>
      </c>
      <c r="F11" s="1774">
        <f>'[1]Bilanci i Energjise '!D7</f>
        <v>35850.515325</v>
      </c>
      <c r="G11" s="1774">
        <f>'[1]Bilanci i Energjise '!E7</f>
        <v>73148.19723869</v>
      </c>
      <c r="H11" s="1774">
        <f>'[1]Bilanci i Energjise '!F7</f>
        <v>67149.240868</v>
      </c>
      <c r="I11" s="1774">
        <f>'[1]Bilanci i Energjise '!G7</f>
        <v>51937.975</v>
      </c>
      <c r="J11" s="1774">
        <f>'[1]Bilanci i Energjise '!H7</f>
        <v>12518.677</v>
      </c>
      <c r="K11" s="1774">
        <f>'[1]Bilanci i Energjise '!I7</f>
        <v>7706.096</v>
      </c>
      <c r="L11" s="1774">
        <f>'[1]Bilanci i Energjise '!J7</f>
        <v>7175.755</v>
      </c>
      <c r="M11" s="1774">
        <f>'[1]Bilanci i Energjise '!K7</f>
        <v>14244.341385</v>
      </c>
      <c r="N11" s="1774">
        <f>'[1]Bilanci i Energjise '!L7</f>
        <v>17362.056198</v>
      </c>
      <c r="O11" s="1774">
        <f>'[1]Bilanci i Energjise '!M7</f>
        <v>22272.806989</v>
      </c>
      <c r="P11" s="1774">
        <f>'[1]Bilanci i Energjise '!N7</f>
        <v>72709.700877</v>
      </c>
      <c r="Q11" s="1855">
        <f>SUM(E11:P11)</f>
        <v>455834.30997069</v>
      </c>
      <c r="R11" s="1749"/>
    </row>
    <row r="12" spans="1:17">
      <c r="A12" s="1764" t="s">
        <v>83</v>
      </c>
      <c r="B12" s="1765" t="s">
        <v>84</v>
      </c>
      <c r="C12" s="1766"/>
      <c r="D12" s="1767" t="s">
        <v>85</v>
      </c>
      <c r="E12" s="1768">
        <f t="shared" ref="E12:Q12" si="4">SUM(E13:E15)</f>
        <v>144668.14621175</v>
      </c>
      <c r="F12" s="1768">
        <f t="shared" si="4"/>
        <v>92551.43919999</v>
      </c>
      <c r="G12" s="1768">
        <f t="shared" si="4"/>
        <v>139808.1967665</v>
      </c>
      <c r="H12" s="1768">
        <f t="shared" si="4"/>
        <v>122323.44746062</v>
      </c>
      <c r="I12" s="1768">
        <f t="shared" si="4"/>
        <v>104695.04986176</v>
      </c>
      <c r="J12" s="1768">
        <f t="shared" si="4"/>
        <v>41658.24666189</v>
      </c>
      <c r="K12" s="1768">
        <f t="shared" si="4"/>
        <v>26042.54231495</v>
      </c>
      <c r="L12" s="1768">
        <f t="shared" si="4"/>
        <v>20948.35884652</v>
      </c>
      <c r="M12" s="1768">
        <f t="shared" si="4"/>
        <v>36230.93180794</v>
      </c>
      <c r="N12" s="1768">
        <f t="shared" si="4"/>
        <v>46324.54239446</v>
      </c>
      <c r="O12" s="1768">
        <f t="shared" si="4"/>
        <v>50837.9201039</v>
      </c>
      <c r="P12" s="1768">
        <f t="shared" si="4"/>
        <v>137070.45493959</v>
      </c>
      <c r="Q12" s="1855">
        <f t="shared" si="4"/>
        <v>963159.27656987</v>
      </c>
    </row>
    <row r="13" ht="15" spans="1:18">
      <c r="A13" s="1769" t="s">
        <v>86</v>
      </c>
      <c r="B13" s="1770"/>
      <c r="C13" s="1766" t="s">
        <v>87</v>
      </c>
      <c r="D13" s="1772"/>
      <c r="E13" s="1774">
        <f>'[1]Bilanci i Energjise '!C11</f>
        <v>2113.6</v>
      </c>
      <c r="F13" s="1774">
        <f>'[1]Bilanci i Energjise '!D11</f>
        <v>1880.34</v>
      </c>
      <c r="G13" s="1774">
        <f>'[1]Bilanci i Energjise '!E11</f>
        <v>1798.9</v>
      </c>
      <c r="H13" s="1774">
        <f>'[1]Bilanci i Energjise '!F11</f>
        <v>1827.85</v>
      </c>
      <c r="I13" s="1774">
        <f>'[1]Bilanci i Energjise '!G11</f>
        <v>1999.07</v>
      </c>
      <c r="J13" s="1774">
        <f>'[1]Bilanci i Energjise '!H11</f>
        <v>838.130000000001</v>
      </c>
      <c r="K13" s="1774">
        <f>'[1]Bilanci i Energjise '!I11</f>
        <v>510.569999999996</v>
      </c>
      <c r="L13" s="1774">
        <f>'[1]Bilanci i Energjise '!J11</f>
        <v>348.43</v>
      </c>
      <c r="M13" s="1774">
        <f>'[1]Bilanci i Energjise '!K11</f>
        <v>402.300000000003</v>
      </c>
      <c r="N13" s="1774">
        <f>'[1]Bilanci i Energjise '!L11</f>
        <v>777.529999999999</v>
      </c>
      <c r="O13" s="1774">
        <f>'[1]Bilanci i Energjise '!M11</f>
        <v>923.259999999998</v>
      </c>
      <c r="P13" s="1774">
        <f>'[1]Bilanci i Energjise '!N11</f>
        <v>1714.47</v>
      </c>
      <c r="Q13" s="1855">
        <f>SUM(E13:P13)</f>
        <v>15134.45</v>
      </c>
      <c r="R13" s="1856"/>
    </row>
    <row r="14" ht="15" spans="1:18">
      <c r="A14" s="1769" t="s">
        <v>88</v>
      </c>
      <c r="B14" s="1770"/>
      <c r="C14" s="1766" t="s">
        <v>89</v>
      </c>
      <c r="D14" s="1772"/>
      <c r="E14" s="1774">
        <f>'[1]Bilanci i Energjise '!C12</f>
        <v>138714.89646175</v>
      </c>
      <c r="F14" s="1774">
        <f>'[1]Bilanci i Energjise '!D12</f>
        <v>85036.36914999</v>
      </c>
      <c r="G14" s="1774">
        <f>'[1]Bilanci i Energjise '!E12</f>
        <v>128625.6162665</v>
      </c>
      <c r="H14" s="1774">
        <f>'[1]Bilanci i Energjise '!F12</f>
        <v>113002.93441062</v>
      </c>
      <c r="I14" s="1774">
        <f>'[1]Bilanci i Energjise '!G12</f>
        <v>94439.5926617601</v>
      </c>
      <c r="J14" s="1774">
        <f>'[1]Bilanci i Energjise '!H12</f>
        <v>32073.29136189</v>
      </c>
      <c r="K14" s="1774">
        <f>'[1]Bilanci i Energjise '!I12</f>
        <v>16032.40356495</v>
      </c>
      <c r="L14" s="1774">
        <f>'[1]Bilanci i Energjise '!J12</f>
        <v>10024.63515652</v>
      </c>
      <c r="M14" s="1774">
        <f>'[1]Bilanci i Energjise '!K12</f>
        <v>25915.36958794</v>
      </c>
      <c r="N14" s="1774">
        <f>'[1]Bilanci i Energjise '!L12</f>
        <v>35599.27471446</v>
      </c>
      <c r="O14" s="1774">
        <f>'[1]Bilanci i Energjise '!M12</f>
        <v>42659.8387739</v>
      </c>
      <c r="P14" s="1774">
        <f>'[1]Bilanci i Energjise '!N12</f>
        <v>130212.89300959</v>
      </c>
      <c r="Q14" s="1855">
        <f>SUM(E14:P14)</f>
        <v>852337.11511987</v>
      </c>
      <c r="R14" s="1856"/>
    </row>
    <row r="15" ht="15" spans="1:18">
      <c r="A15" s="1769" t="s">
        <v>90</v>
      </c>
      <c r="B15" s="1770"/>
      <c r="C15" s="1766" t="s">
        <v>91</v>
      </c>
      <c r="D15" s="1772"/>
      <c r="E15" s="1774">
        <f>'[1]Bilanci i Energjise '!C13</f>
        <v>3839.64975</v>
      </c>
      <c r="F15" s="1774">
        <f>'[1]Bilanci i Energjise '!D13</f>
        <v>5634.73005</v>
      </c>
      <c r="G15" s="1774">
        <f>'[1]Bilanci i Energjise '!E13</f>
        <v>9383.6805</v>
      </c>
      <c r="H15" s="1774">
        <f>'[1]Bilanci i Energjise '!F13</f>
        <v>7492.66305</v>
      </c>
      <c r="I15" s="1774">
        <f>'[1]Bilanci i Energjise '!G13</f>
        <v>8256.3872</v>
      </c>
      <c r="J15" s="1774">
        <f>'[1]Bilanci i Energjise '!H13</f>
        <v>8746.8253</v>
      </c>
      <c r="K15" s="1774">
        <f>'[1]Bilanci i Energjise '!I13</f>
        <v>9499.56875</v>
      </c>
      <c r="L15" s="1774">
        <f>'[1]Bilanci i Energjise '!J13</f>
        <v>10575.29369</v>
      </c>
      <c r="M15" s="1774">
        <f>'[1]Bilanci i Energjise '!K13</f>
        <v>9913.26222</v>
      </c>
      <c r="N15" s="1774">
        <f>'[1]Bilanci i Energjise '!L13</f>
        <v>9947.73768</v>
      </c>
      <c r="O15" s="1774">
        <f>'[1]Bilanci i Energjise '!M13</f>
        <v>7254.82133</v>
      </c>
      <c r="P15" s="1774">
        <f>'[1]Bilanci i Energjise '!N13</f>
        <v>5143.09193</v>
      </c>
      <c r="Q15" s="1855">
        <f>SUM(E15:P15)</f>
        <v>95687.71145</v>
      </c>
      <c r="R15" s="1856"/>
    </row>
    <row r="16" ht="15" spans="1:18">
      <c r="A16" s="1769" t="s">
        <v>92</v>
      </c>
      <c r="B16" s="1770"/>
      <c r="C16" s="1766" t="s">
        <v>93</v>
      </c>
      <c r="D16" s="1772"/>
      <c r="E16" s="1774">
        <f>'[1]Bilanci i Energjise '!C14</f>
        <v>993.49</v>
      </c>
      <c r="F16" s="1774">
        <f>'[1]Bilanci i Energjise '!D14</f>
        <v>1325.78</v>
      </c>
      <c r="G16" s="1774">
        <f>'[1]Bilanci i Energjise '!E14</f>
        <v>1665.61</v>
      </c>
      <c r="H16" s="1774">
        <f>'[1]Bilanci i Energjise '!F14</f>
        <v>1973.88</v>
      </c>
      <c r="I16" s="1774">
        <f>'[1]Bilanci i Energjise '!G14</f>
        <v>2522.89</v>
      </c>
      <c r="J16" s="1774">
        <f>'[1]Bilanci i Energjise '!H14</f>
        <v>2608.72</v>
      </c>
      <c r="K16" s="1774">
        <f>'[1]Bilanci i Energjise '!I14</f>
        <v>2936.66</v>
      </c>
      <c r="L16" s="1774">
        <f>'[1]Bilanci i Energjise '!J14</f>
        <v>2586.35</v>
      </c>
      <c r="M16" s="1774">
        <f>'[1]Bilanci i Energjise '!K14</f>
        <v>2558.07894</v>
      </c>
      <c r="N16" s="1774">
        <f>'[1]Bilanci i Energjise '!L14</f>
        <v>4792.26284</v>
      </c>
      <c r="O16" s="1774">
        <f>'[1]Bilanci i Energjise '!M14</f>
        <v>3720.3738</v>
      </c>
      <c r="P16" s="1774">
        <f>'[1]Bilanci i Energjise '!N14</f>
        <v>7420.23527</v>
      </c>
      <c r="Q16" s="1855">
        <f>SUM(E16:P16)</f>
        <v>35104.33085</v>
      </c>
      <c r="R16" s="1856"/>
    </row>
    <row r="17" s="1750" customFormat="1" ht="18.75" customHeight="1" spans="1:18">
      <c r="A17" s="1775" t="s">
        <v>94</v>
      </c>
      <c r="B17" s="1776" t="s">
        <v>95</v>
      </c>
      <c r="C17" s="1777"/>
      <c r="D17" s="1778" t="s">
        <v>96</v>
      </c>
      <c r="E17" s="1779">
        <f t="shared" ref="E17:P17" si="5">E2+E11</f>
        <v>833308.655351</v>
      </c>
      <c r="F17" s="1779">
        <f t="shared" si="5"/>
        <v>680840.89552083</v>
      </c>
      <c r="G17" s="1779">
        <f t="shared" si="5"/>
        <v>691925.20998418</v>
      </c>
      <c r="H17" s="1779">
        <f t="shared" si="5"/>
        <v>582304.0419322</v>
      </c>
      <c r="I17" s="1779">
        <f t="shared" si="5"/>
        <v>551157.71592497</v>
      </c>
      <c r="J17" s="1779">
        <f t="shared" si="5"/>
        <v>564241.63858189</v>
      </c>
      <c r="K17" s="1779">
        <f t="shared" si="5"/>
        <v>683298.03961495</v>
      </c>
      <c r="L17" s="1779">
        <f t="shared" si="5"/>
        <v>678150.17903652</v>
      </c>
      <c r="M17" s="1779">
        <f t="shared" si="5"/>
        <v>539693.12204077</v>
      </c>
      <c r="N17" s="1779">
        <f t="shared" si="5"/>
        <v>533630.30658611</v>
      </c>
      <c r="O17" s="1779">
        <f t="shared" si="5"/>
        <v>660361.660728601</v>
      </c>
      <c r="P17" s="1779">
        <f t="shared" si="5"/>
        <v>882101.91563015</v>
      </c>
      <c r="Q17" s="1858">
        <f>SUM(E17:P17)</f>
        <v>7881013.38093217</v>
      </c>
      <c r="R17" s="1859">
        <f>Q17-'[1]Bilanci i Energjise '!O16</f>
        <v>0</v>
      </c>
    </row>
    <row r="18" s="1749" customFormat="1" ht="18.75" customHeight="1" spans="1:18">
      <c r="A18" s="1780" t="s">
        <v>97</v>
      </c>
      <c r="B18" s="1781" t="s">
        <v>98</v>
      </c>
      <c r="C18" s="1782"/>
      <c r="D18" s="1783" t="s">
        <v>99</v>
      </c>
      <c r="E18" s="1784">
        <f>SUM(E19:E21)</f>
        <v>177293.306155</v>
      </c>
      <c r="F18" s="1784">
        <f>SUM(F19:F21)</f>
        <v>114411.40042063</v>
      </c>
      <c r="G18" s="1784">
        <f>SUM(G19:G21)</f>
        <v>134055.90351569</v>
      </c>
      <c r="H18" s="1784">
        <f t="shared" ref="H18:Q18" si="6">SUM(H19:H21)</f>
        <v>97091.5047272001</v>
      </c>
      <c r="I18" s="1784">
        <f t="shared" si="6"/>
        <v>87861.2460069701</v>
      </c>
      <c r="J18" s="1784">
        <f t="shared" si="6"/>
        <v>90608.6412808899</v>
      </c>
      <c r="K18" s="1784">
        <f t="shared" si="6"/>
        <v>120553.76403495</v>
      </c>
      <c r="L18" s="1784">
        <f t="shared" si="6"/>
        <v>102475.89513352</v>
      </c>
      <c r="M18" s="1784">
        <f t="shared" si="6"/>
        <v>75801.9861617701</v>
      </c>
      <c r="N18" s="1784">
        <f t="shared" si="6"/>
        <v>94822.9689641101</v>
      </c>
      <c r="O18" s="1784">
        <f t="shared" si="6"/>
        <v>128961.6659006</v>
      </c>
      <c r="P18" s="1784">
        <f t="shared" si="6"/>
        <v>188979.60433115</v>
      </c>
      <c r="Q18" s="1860">
        <f t="shared" si="6"/>
        <v>1412917.88663248</v>
      </c>
      <c r="R18" s="1856"/>
    </row>
    <row r="19" ht="15" customHeight="1" spans="1:18">
      <c r="A19" s="1769" t="s">
        <v>100</v>
      </c>
      <c r="B19" s="1785"/>
      <c r="C19" s="1766" t="s">
        <v>101</v>
      </c>
      <c r="D19" s="1783"/>
      <c r="E19" s="1768">
        <f>'[1]Bilanci i Energjise '!C20</f>
        <v>10754.6811806365</v>
      </c>
      <c r="F19" s="1768">
        <f>'[1]Bilanci i Energjise '!D20</f>
        <v>7773.5610068423</v>
      </c>
      <c r="G19" s="1768">
        <f>'[1]Bilanci i Energjise '!E20</f>
        <v>9897.41509514465</v>
      </c>
      <c r="H19" s="1768">
        <f>'[1]Bilanci i Energjise '!F20</f>
        <v>7089.5447180788</v>
      </c>
      <c r="I19" s="1768">
        <f>'[1]Bilanci i Energjise '!G20</f>
        <v>6502.08636339416</v>
      </c>
      <c r="J19" s="1768">
        <f>'[1]Bilanci i Energjise '!H20</f>
        <v>6928.32474613097</v>
      </c>
      <c r="K19" s="1768">
        <f>'[1]Bilanci i Energjise '!I20</f>
        <v>10579.4225571285</v>
      </c>
      <c r="L19" s="1768">
        <f>'[1]Bilanci i Energjise '!J20</f>
        <v>8222.56382551976</v>
      </c>
      <c r="M19" s="1768">
        <f>'[1]Bilanci i Energjise '!K20</f>
        <v>5596.24735434586</v>
      </c>
      <c r="N19" s="1768">
        <f>'[1]Bilanci i Energjise '!L20</f>
        <v>7502.26306547364</v>
      </c>
      <c r="O19" s="1768">
        <f>'[1]Bilanci i Energjise '!M20</f>
        <v>7867.29371923639</v>
      </c>
      <c r="P19" s="1768">
        <f>'[1]Bilanci i Energjise '!N20</f>
        <v>12326.0645690284</v>
      </c>
      <c r="Q19" s="1855">
        <f>SUM(E19:P19)</f>
        <v>101039.46820096</v>
      </c>
      <c r="R19" s="1856"/>
    </row>
    <row r="20" ht="15" spans="1:18">
      <c r="A20" s="1769" t="s">
        <v>102</v>
      </c>
      <c r="B20" s="1770"/>
      <c r="C20" s="1766" t="s">
        <v>103</v>
      </c>
      <c r="D20" s="1771"/>
      <c r="E20" s="1768">
        <f>'[1]Bilanci i Energjise '!C26</f>
        <v>113233.008199894</v>
      </c>
      <c r="F20" s="1768">
        <f>'[1]Bilanci i Energjise '!D26</f>
        <v>78712</v>
      </c>
      <c r="G20" s="1768">
        <f>'[1]Bilanci i Energjise '!E26</f>
        <v>85638.8948289033</v>
      </c>
      <c r="H20" s="1768">
        <f>'[1]Bilanci i Energjise '!F26</f>
        <v>61758.6924354147</v>
      </c>
      <c r="I20" s="1768">
        <f>'[1]Bilanci i Energjise '!G26</f>
        <v>54535.008509262</v>
      </c>
      <c r="J20" s="1768">
        <f>'[1]Bilanci i Energjise '!H26</f>
        <v>56559.4430109673</v>
      </c>
      <c r="K20" s="1768">
        <f>'[1]Bilanci i Energjise '!I26</f>
        <v>79553.7558185661</v>
      </c>
      <c r="L20" s="1768">
        <f>'[1]Bilanci i Energjise '!J26</f>
        <v>77168.4762836284</v>
      </c>
      <c r="M20" s="1768">
        <f>'[1]Bilanci i Energjise '!K26</f>
        <v>52803</v>
      </c>
      <c r="N20" s="1768">
        <f>'[1]Bilanci i Energjise '!L26</f>
        <v>50159.517482941</v>
      </c>
      <c r="O20" s="1768">
        <f>'[1]Bilanci i Energjise '!M26</f>
        <v>72890</v>
      </c>
      <c r="P20" s="1768">
        <f>'[1]Bilanci i Energjise '!N26</f>
        <v>113233</v>
      </c>
      <c r="Q20" s="1855">
        <f>SUM(E20:P20)</f>
        <v>896244.796569577</v>
      </c>
      <c r="R20" s="1856"/>
    </row>
    <row r="21" ht="15" spans="1:18">
      <c r="A21" s="1769" t="s">
        <v>104</v>
      </c>
      <c r="B21" s="1770"/>
      <c r="C21" s="1766" t="s">
        <v>105</v>
      </c>
      <c r="D21" s="1771"/>
      <c r="E21" s="1768">
        <f>'[1]Bilanci i Energjise '!C28</f>
        <v>53305.6167744695</v>
      </c>
      <c r="F21" s="1768">
        <f>'[1]Bilanci i Energjise '!D28</f>
        <v>27925.8394137877</v>
      </c>
      <c r="G21" s="1768">
        <f>'[1]Bilanci i Energjise '!E28</f>
        <v>38519.5935916419</v>
      </c>
      <c r="H21" s="1768">
        <f>'[1]Bilanci i Energjise '!F28</f>
        <v>28243.2675737067</v>
      </c>
      <c r="I21" s="1768">
        <f>'[1]Bilanci i Energjise '!G28</f>
        <v>26824.1511343139</v>
      </c>
      <c r="J21" s="1768">
        <f>'[1]Bilanci i Energjise '!H28</f>
        <v>27120.8735237916</v>
      </c>
      <c r="K21" s="1768">
        <f>'[1]Bilanci i Energjise '!I28</f>
        <v>30420.5856592554</v>
      </c>
      <c r="L21" s="1768">
        <f>'[1]Bilanci i Energjise '!J28</f>
        <v>17084.8550243717</v>
      </c>
      <c r="M21" s="1768">
        <f>'[1]Bilanci i Energjise '!K28</f>
        <v>17402.7388074242</v>
      </c>
      <c r="N21" s="1768">
        <f>'[1]Bilanci i Energjise '!L28</f>
        <v>37161.1884156955</v>
      </c>
      <c r="O21" s="1768">
        <f>'[1]Bilanci i Energjise '!M28</f>
        <v>48204.3721813638</v>
      </c>
      <c r="P21" s="1768">
        <f>'[1]Bilanci i Energjise '!N28</f>
        <v>63420.5397621215</v>
      </c>
      <c r="Q21" s="1855">
        <f>SUM(E21:P21)</f>
        <v>415633.621861943</v>
      </c>
      <c r="R21" s="1856"/>
    </row>
    <row r="22" s="1749" customFormat="1" ht="18.75" customHeight="1" spans="1:18">
      <c r="A22" s="1780" t="s">
        <v>100</v>
      </c>
      <c r="B22" s="1781" t="s">
        <v>106</v>
      </c>
      <c r="C22" s="1782"/>
      <c r="D22" s="1783" t="s">
        <v>107</v>
      </c>
      <c r="E22" s="1786">
        <f>E18/E17</f>
        <v>0.212758267919733</v>
      </c>
      <c r="F22" s="1786">
        <f>F18/F17</f>
        <v>0.168044254058957</v>
      </c>
      <c r="G22" s="1786">
        <f>G18/G17</f>
        <v>0.193743343328616</v>
      </c>
      <c r="H22" s="1786">
        <f t="shared" ref="H22:Q22" si="7">H18/H17</f>
        <v>0.166736786516252</v>
      </c>
      <c r="I22" s="1786">
        <f t="shared" si="7"/>
        <v>0.159412167276872</v>
      </c>
      <c r="J22" s="1786">
        <f t="shared" si="7"/>
        <v>0.160584818781926</v>
      </c>
      <c r="K22" s="1786">
        <f t="shared" si="7"/>
        <v>0.176429254945447</v>
      </c>
      <c r="L22" s="1786">
        <f t="shared" si="7"/>
        <v>0.15111091658062</v>
      </c>
      <c r="M22" s="1786">
        <f t="shared" si="7"/>
        <v>0.140453867329522</v>
      </c>
      <c r="N22" s="1786">
        <f t="shared" si="7"/>
        <v>0.177694122304894</v>
      </c>
      <c r="O22" s="1786">
        <f t="shared" si="7"/>
        <v>0.19528945056912</v>
      </c>
      <c r="P22" s="1786">
        <f t="shared" si="7"/>
        <v>0.214237834634049</v>
      </c>
      <c r="Q22" s="1861">
        <f t="shared" si="7"/>
        <v>0.179281244471807</v>
      </c>
      <c r="R22" s="1862"/>
    </row>
    <row r="23" ht="15" spans="1:18">
      <c r="A23" s="1769" t="s">
        <v>108</v>
      </c>
      <c r="B23" s="1785"/>
      <c r="C23" s="1766" t="s">
        <v>109</v>
      </c>
      <c r="D23" s="1783"/>
      <c r="E23" s="1787">
        <f>'[1]Bilanci i Energjise '!C21</f>
        <v>0.0129059996096002</v>
      </c>
      <c r="F23" s="1787">
        <f>'[1]Bilanci i Energjise '!D21</f>
        <v>0.011417588247098</v>
      </c>
      <c r="G23" s="1787">
        <f>'[1]Bilanci i Energjise '!E21</f>
        <v>0.0143041689366557</v>
      </c>
      <c r="H23" s="1787">
        <f>'[1]Bilanci i Energjise '!F21</f>
        <v>0.0121749879917616</v>
      </c>
      <c r="I23" s="1787">
        <f>'[1]Bilanci i Energjise '!G21</f>
        <v>0.0117971429511463</v>
      </c>
      <c r="J23" s="1787">
        <f>'[1]Bilanci i Energjise '!H21</f>
        <v>0.0122790029526072</v>
      </c>
      <c r="K23" s="1787">
        <f>'[1]Bilanci i Energjise '!I21</f>
        <v>0.0154828814715906</v>
      </c>
      <c r="L23" s="1787">
        <f>'[1]Bilanci i Energjise '!J21</f>
        <v>0.0121249895372762</v>
      </c>
      <c r="M23" s="1787">
        <f>'[1]Bilanci i Energjise '!K21</f>
        <v>0.0103693138345577</v>
      </c>
      <c r="N23" s="1787">
        <f>'[1]Bilanci i Energjise '!L21</f>
        <v>0.0140589148946004</v>
      </c>
      <c r="O23" s="1787">
        <f>'[1]Bilanci i Energjise '!M21</f>
        <v>0.0119136136821519</v>
      </c>
      <c r="P23" s="1787">
        <f>'[1]Bilanci i Energjise '!N21</f>
        <v>0.0139735152487715</v>
      </c>
      <c r="Q23" s="1863">
        <f>'[1]Bilanci i Energjise '!O21</f>
        <v>0.0128206187855766</v>
      </c>
      <c r="R23" s="1864"/>
    </row>
    <row r="24" ht="15" spans="1:18">
      <c r="A24" s="1769" t="s">
        <v>110</v>
      </c>
      <c r="B24" s="1770"/>
      <c r="C24" s="1766" t="s">
        <v>111</v>
      </c>
      <c r="D24" s="1771"/>
      <c r="E24" s="1787">
        <f>'[1]Bilanci i Energjise '!C27</f>
        <v>0.137745213331393</v>
      </c>
      <c r="F24" s="1787">
        <f>'[1]Bilanci i Energjise '!D27</f>
        <v>0.11702197515222</v>
      </c>
      <c r="G24" s="1787">
        <f>'[1]Bilanci i Energjise '!E27</f>
        <v>0.125641437139872</v>
      </c>
      <c r="H24" s="1787">
        <f>'[1]Bilanci i Energjise '!F27</f>
        <v>0.107427434765397</v>
      </c>
      <c r="I24" s="1787">
        <f>'[1]Bilanci i Energjise '!G27</f>
        <v>0.100188182530573</v>
      </c>
      <c r="J24" s="1787">
        <f>'[1]Bilanci i Energjise '!H27</f>
        <v>0.101542039219643</v>
      </c>
      <c r="K24" s="1787">
        <f>'[1]Bilanci i Energjise '!I27</f>
        <v>0.118322203352422</v>
      </c>
      <c r="L24" s="1787">
        <f>'[1]Bilanci i Energjise '!J27</f>
        <v>0.115248723138324</v>
      </c>
      <c r="M24" s="1787">
        <f>'[1]Bilanci i Energjise '!K27</f>
        <v>0.0989190910202142</v>
      </c>
      <c r="N24" s="1787">
        <f>'[1]Bilanci i Energjise '!L27</f>
        <v>0.0953943605073976</v>
      </c>
      <c r="O24" s="1787">
        <f>'[1]Bilanci i Energjise '!M27</f>
        <v>0.111781387121809</v>
      </c>
      <c r="P24" s="1787">
        <f>'[1]Bilanci i Energjise '!N27</f>
        <v>0.130258046058246</v>
      </c>
      <c r="Q24" s="1863">
        <f>'[1]Bilanci i Energjise '!O27</f>
        <v>0.11526640043364</v>
      </c>
      <c r="R24" s="1865"/>
    </row>
    <row r="25" ht="15" spans="1:18">
      <c r="A25" s="1769" t="s">
        <v>112</v>
      </c>
      <c r="B25" s="1770"/>
      <c r="C25" s="1766" t="s">
        <v>113</v>
      </c>
      <c r="D25" s="1771"/>
      <c r="E25" s="1787">
        <f>'[1]Bilanci i Energjise '!C29</f>
        <v>0.063968634469561</v>
      </c>
      <c r="F25" s="1787">
        <f>'[1]Bilanci i Energjise '!D29</f>
        <v>0.0410166892111041</v>
      </c>
      <c r="G25" s="1787">
        <f>'[1]Bilanci i Energjise '!E29</f>
        <v>0.0556701693128404</v>
      </c>
      <c r="H25" s="1787">
        <f>'[1]Bilanci i Energjise '!F29</f>
        <v>0.0485026129648524</v>
      </c>
      <c r="I25" s="1787">
        <f>'[1]Bilanci i Energjise '!G29</f>
        <v>0.0486687391998074</v>
      </c>
      <c r="J25" s="1787">
        <f>'[1]Bilanci i Energjise '!H29</f>
        <v>0.0480660618949615</v>
      </c>
      <c r="K25" s="1787">
        <f>'[1]Bilanci i Energjise '!I29</f>
        <v>0.0445202296737129</v>
      </c>
      <c r="L25" s="1787">
        <f>'[1]Bilanci i Energjise '!J29</f>
        <v>0.0251933208196524</v>
      </c>
      <c r="M25" s="1787">
        <f>'[1]Bilanci i Energjise '!K29</f>
        <v>0.0322456190459279</v>
      </c>
      <c r="N25" s="1787">
        <f>'[1]Bilanci i Energjise '!L29</f>
        <v>0.0696384518589911</v>
      </c>
      <c r="O25" s="1787">
        <f>'[1]Bilanci i Energjise '!M29</f>
        <v>0.0729969273366823</v>
      </c>
      <c r="P25" s="1787">
        <f>'[1]Bilanci i Energjise '!N29</f>
        <v>0.0718970661307493</v>
      </c>
      <c r="Q25" s="1863">
        <f>'[1]Bilanci i Energjise '!O29</f>
        <v>0.0527386012143507</v>
      </c>
      <c r="R25" s="1865"/>
    </row>
    <row r="26" s="1749" customFormat="1" ht="16.5" customHeight="1" spans="1:18">
      <c r="A26" s="1780" t="s">
        <v>114</v>
      </c>
      <c r="B26" s="1788" t="s">
        <v>115</v>
      </c>
      <c r="C26" s="1789"/>
      <c r="D26" s="1771" t="s">
        <v>116</v>
      </c>
      <c r="E26" s="1784">
        <f>SUM(E27,E31,E35:E37,E40,E41)</f>
        <v>616636.752556</v>
      </c>
      <c r="F26" s="1784">
        <f t="shared" ref="F26:P26" si="8">SUM(F27,F31,F35:F37,F40,F41)</f>
        <v>532168.5294852</v>
      </c>
      <c r="G26" s="1784">
        <f t="shared" si="8"/>
        <v>526940.53056849</v>
      </c>
      <c r="H26" s="1784">
        <f t="shared" si="8"/>
        <v>460749.352938</v>
      </c>
      <c r="I26" s="1784">
        <f t="shared" si="8"/>
        <v>438432.539168</v>
      </c>
      <c r="J26" s="1784">
        <f t="shared" si="8"/>
        <v>445015.063886</v>
      </c>
      <c r="K26" s="1784">
        <f t="shared" si="8"/>
        <v>533590.16113</v>
      </c>
      <c r="L26" s="1784">
        <f t="shared" si="8"/>
        <v>550206.214893</v>
      </c>
      <c r="M26" s="1784">
        <f t="shared" si="8"/>
        <v>440277.14168</v>
      </c>
      <c r="N26" s="1784">
        <f t="shared" si="8"/>
        <v>412374.007622</v>
      </c>
      <c r="O26" s="1784">
        <f t="shared" si="8"/>
        <v>498021.080014</v>
      </c>
      <c r="P26" s="1784">
        <f t="shared" si="8"/>
        <v>658662.105449</v>
      </c>
      <c r="Q26" s="1860">
        <f>SUM(E26:P26)</f>
        <v>6113073.47938969</v>
      </c>
      <c r="R26" s="1853"/>
    </row>
    <row r="27" s="1749" customFormat="1" spans="1:18">
      <c r="A27" s="1764" t="s">
        <v>117</v>
      </c>
      <c r="B27" s="1790" t="s">
        <v>118</v>
      </c>
      <c r="C27" s="1791"/>
      <c r="D27" s="1792" t="s">
        <v>119</v>
      </c>
      <c r="E27" s="1784">
        <f>SUM(E28:E30)</f>
        <v>51042.13797</v>
      </c>
      <c r="F27" s="1784">
        <f t="shared" ref="F27:Q27" si="9">SUM(F28:F30)</f>
        <v>47867.2862</v>
      </c>
      <c r="G27" s="1784">
        <f t="shared" si="9"/>
        <v>49560.7527</v>
      </c>
      <c r="H27" s="1784">
        <f t="shared" si="9"/>
        <v>41161.8006</v>
      </c>
      <c r="I27" s="1784">
        <f t="shared" si="9"/>
        <v>46508.101891</v>
      </c>
      <c r="J27" s="1784">
        <f t="shared" si="9"/>
        <v>48665.8407</v>
      </c>
      <c r="K27" s="1784">
        <f t="shared" si="9"/>
        <v>61099.9596</v>
      </c>
      <c r="L27" s="1784">
        <f t="shared" si="9"/>
        <v>54326.1522</v>
      </c>
      <c r="M27" s="1784">
        <f t="shared" si="9"/>
        <v>48286.2307</v>
      </c>
      <c r="N27" s="1784">
        <f t="shared" si="9"/>
        <v>48316.3422</v>
      </c>
      <c r="O27" s="1784">
        <f t="shared" si="9"/>
        <v>53986.14608</v>
      </c>
      <c r="P27" s="1784">
        <f t="shared" si="9"/>
        <v>58928.25512</v>
      </c>
      <c r="Q27" s="1860">
        <f t="shared" si="9"/>
        <v>609749.005961</v>
      </c>
      <c r="R27" s="1866"/>
    </row>
    <row r="28" s="1749" customFormat="1" spans="1:18">
      <c r="A28" s="1769" t="s">
        <v>120</v>
      </c>
      <c r="B28" s="1790"/>
      <c r="C28" s="1793" t="s">
        <v>121</v>
      </c>
      <c r="D28" s="1792"/>
      <c r="E28" s="1768">
        <v>114.736</v>
      </c>
      <c r="F28" s="1768">
        <v>26.163</v>
      </c>
      <c r="G28" s="1768">
        <v>17.819</v>
      </c>
      <c r="H28" s="1768">
        <v>15.789</v>
      </c>
      <c r="I28" s="1768">
        <v>12.545</v>
      </c>
      <c r="J28" s="1768">
        <v>11.477</v>
      </c>
      <c r="K28" s="1768">
        <v>12.829</v>
      </c>
      <c r="L28" s="1768">
        <v>12.902</v>
      </c>
      <c r="M28" s="1768">
        <v>13.807</v>
      </c>
      <c r="N28" s="1768">
        <v>12.542</v>
      </c>
      <c r="O28" s="1768">
        <v>11.996</v>
      </c>
      <c r="P28" s="1768">
        <v>11.457</v>
      </c>
      <c r="Q28" s="1855">
        <f>SUM(E28:P28)</f>
        <v>274.062</v>
      </c>
      <c r="R28" s="1866"/>
    </row>
    <row r="29" s="1749" customFormat="1" spans="1:18">
      <c r="A29" s="1769" t="s">
        <v>122</v>
      </c>
      <c r="B29" s="1790"/>
      <c r="C29" s="1793" t="s">
        <v>123</v>
      </c>
      <c r="D29" s="1771"/>
      <c r="E29" s="1768">
        <v>1402.505</v>
      </c>
      <c r="F29" s="1768">
        <v>1356.079</v>
      </c>
      <c r="G29" s="1768">
        <v>1488.386</v>
      </c>
      <c r="H29" s="1768">
        <v>1479.831</v>
      </c>
      <c r="I29" s="1768">
        <v>1635.435</v>
      </c>
      <c r="J29" s="1768">
        <v>1709.535</v>
      </c>
      <c r="K29" s="1768">
        <v>1955.555</v>
      </c>
      <c r="L29" s="1768">
        <v>1800.182</v>
      </c>
      <c r="M29" s="1768">
        <v>1580.083</v>
      </c>
      <c r="N29" s="1768">
        <v>1567.875</v>
      </c>
      <c r="O29" s="1768">
        <v>1379.183</v>
      </c>
      <c r="P29" s="1795">
        <v>1801.793</v>
      </c>
      <c r="Q29" s="1855">
        <f>SUM(E29:P29)</f>
        <v>19156.442</v>
      </c>
      <c r="R29" s="1866"/>
    </row>
    <row r="30" s="1749" customFormat="1" spans="1:18">
      <c r="A30" s="1769" t="s">
        <v>124</v>
      </c>
      <c r="B30" s="1790"/>
      <c r="C30" s="1793" t="s">
        <v>125</v>
      </c>
      <c r="D30" s="1771"/>
      <c r="E30" s="1768">
        <v>49524.89697</v>
      </c>
      <c r="F30" s="1768">
        <v>46485.0442</v>
      </c>
      <c r="G30" s="1768">
        <v>48054.5477</v>
      </c>
      <c r="H30" s="1768">
        <v>39666.1806</v>
      </c>
      <c r="I30" s="1768">
        <v>44860.121891</v>
      </c>
      <c r="J30" s="1768">
        <v>46944.8287</v>
      </c>
      <c r="K30" s="1768">
        <v>59131.5756</v>
      </c>
      <c r="L30" s="1768">
        <v>52513.0682</v>
      </c>
      <c r="M30" s="1768">
        <v>46692.3407</v>
      </c>
      <c r="N30" s="1768">
        <v>46735.9252</v>
      </c>
      <c r="O30" s="1768">
        <v>52594.96708</v>
      </c>
      <c r="P30" s="1795">
        <v>57115.00512</v>
      </c>
      <c r="Q30" s="1855">
        <f>SUM(E30:P30)</f>
        <v>590318.501961</v>
      </c>
      <c r="R30" s="1866"/>
    </row>
    <row r="31" ht="15" customHeight="1" spans="1:17">
      <c r="A31" s="1764" t="s">
        <v>126</v>
      </c>
      <c r="B31" s="1790" t="s">
        <v>127</v>
      </c>
      <c r="C31" s="1791"/>
      <c r="D31" s="1792" t="s">
        <v>128</v>
      </c>
      <c r="E31" s="1784">
        <f>SUM(E32:E34)</f>
        <v>106813.393556</v>
      </c>
      <c r="F31" s="1784">
        <f>SUM(F32:F34)</f>
        <v>98266.3545602</v>
      </c>
      <c r="G31" s="1784">
        <f>SUM(G32:G34)</f>
        <v>92646.9507698</v>
      </c>
      <c r="H31" s="1784">
        <f t="shared" ref="H31:Q31" si="10">SUM(H32:H34)</f>
        <v>86274.90229</v>
      </c>
      <c r="I31" s="1784">
        <f t="shared" si="10"/>
        <v>91436.330457</v>
      </c>
      <c r="J31" s="1784">
        <f t="shared" si="10"/>
        <v>115528.085236</v>
      </c>
      <c r="K31" s="1784">
        <f t="shared" si="10"/>
        <v>140794.17476</v>
      </c>
      <c r="L31" s="1784">
        <f t="shared" si="10"/>
        <v>145541.261743</v>
      </c>
      <c r="M31" s="1784">
        <f t="shared" si="10"/>
        <v>111118.577895</v>
      </c>
      <c r="N31" s="1784">
        <f t="shared" si="10"/>
        <v>96601.484874</v>
      </c>
      <c r="O31" s="1784">
        <f t="shared" si="10"/>
        <v>105364.134315</v>
      </c>
      <c r="P31" s="1784">
        <f t="shared" si="10"/>
        <v>117478.183512</v>
      </c>
      <c r="Q31" s="1860">
        <f t="shared" si="10"/>
        <v>1307863.833968</v>
      </c>
    </row>
    <row r="32" ht="15" spans="1:17">
      <c r="A32" s="1769" t="s">
        <v>129</v>
      </c>
      <c r="B32" s="1794"/>
      <c r="C32" s="1793" t="s">
        <v>130</v>
      </c>
      <c r="D32" s="1771"/>
      <c r="E32" s="1768">
        <v>0</v>
      </c>
      <c r="F32" s="1768">
        <v>0</v>
      </c>
      <c r="G32" s="1768">
        <v>0</v>
      </c>
      <c r="H32" s="1768">
        <v>0</v>
      </c>
      <c r="I32" s="1768">
        <v>0</v>
      </c>
      <c r="J32" s="1768">
        <v>0</v>
      </c>
      <c r="K32" s="1768">
        <v>0</v>
      </c>
      <c r="L32" s="1768">
        <v>0</v>
      </c>
      <c r="M32" s="1768">
        <v>0</v>
      </c>
      <c r="N32" s="1768">
        <v>0</v>
      </c>
      <c r="O32" s="1768">
        <v>0</v>
      </c>
      <c r="P32" s="1768">
        <v>0</v>
      </c>
      <c r="Q32" s="1855">
        <f>SUM(E32:H32)</f>
        <v>0</v>
      </c>
    </row>
    <row r="33" ht="15" spans="1:18">
      <c r="A33" s="1769" t="s">
        <v>131</v>
      </c>
      <c r="B33" s="1794"/>
      <c r="C33" s="1793" t="s">
        <v>132</v>
      </c>
      <c r="D33" s="1771"/>
      <c r="E33" s="1795">
        <f>187.516+'[1]Bilanci i Energjise '!C22</f>
        <v>694.716556000001</v>
      </c>
      <c r="F33" s="1795">
        <f>158.426+'[1]Bilanci i Energjise '!D22</f>
        <v>599.957560200001</v>
      </c>
      <c r="G33" s="1795">
        <f>139.099+'[1]Bilanci i Energjise '!E22</f>
        <v>553.432769800001</v>
      </c>
      <c r="H33" s="1795">
        <f>76.24+'[1]Bilanci i Energjise '!F22</f>
        <v>403.208993</v>
      </c>
      <c r="I33" s="1847">
        <f>82.286+'[1]Bilanci i Energjise '!G22</f>
        <v>412.156457000001</v>
      </c>
      <c r="J33" s="1773">
        <f>90.364+'[1]Bilanci i Energjise '!H22</f>
        <v>398.486236000003</v>
      </c>
      <c r="K33" s="1773">
        <f>151.717+'[1]Bilanci i Energjise '!I22</f>
        <v>521.835090000001</v>
      </c>
      <c r="L33" s="1773">
        <f>136.127+'[1]Bilanci i Energjise '!J22</f>
        <v>481.692343000002</v>
      </c>
      <c r="M33" s="1773">
        <f>102.488+'[1]Bilanci i Energjise '!K22</f>
        <v>399.471495000002</v>
      </c>
      <c r="N33" s="1773">
        <f>146.979+'[1]Bilanci i Energjise '!L22</f>
        <v>462.833874000001</v>
      </c>
      <c r="O33" s="1773">
        <f>151.389+'[1]Bilanci i Energjise '!M22</f>
        <v>569.396514999998</v>
      </c>
      <c r="P33" s="1773">
        <f>182.608+'[1]Bilanci i Energjise '!N22</f>
        <v>660.911412000001</v>
      </c>
      <c r="Q33" s="1855">
        <f>SUM(E33:P33)</f>
        <v>6158.09930100001</v>
      </c>
      <c r="R33" s="1867"/>
    </row>
    <row r="34" customHeight="1" spans="1:18">
      <c r="A34" s="1769" t="s">
        <v>133</v>
      </c>
      <c r="B34" s="1794"/>
      <c r="C34" s="1796" t="s">
        <v>134</v>
      </c>
      <c r="D34" s="1797"/>
      <c r="E34" s="1795">
        <v>106118.677</v>
      </c>
      <c r="F34" s="1753">
        <v>97666.397</v>
      </c>
      <c r="G34" s="1768">
        <v>92093.518</v>
      </c>
      <c r="H34" s="1768">
        <v>85871.693297</v>
      </c>
      <c r="I34" s="1773">
        <v>91024.174</v>
      </c>
      <c r="J34" s="1773">
        <v>115129.599</v>
      </c>
      <c r="K34" s="1773">
        <v>140272.33967</v>
      </c>
      <c r="L34" s="1773">
        <v>145059.5694</v>
      </c>
      <c r="M34" s="1773">
        <v>110719.1064</v>
      </c>
      <c r="N34" s="1773">
        <v>96138.651</v>
      </c>
      <c r="O34" s="1773">
        <v>104794.7378</v>
      </c>
      <c r="P34" s="1773">
        <v>116817.2721</v>
      </c>
      <c r="Q34" s="1855">
        <f>SUM(E34:P34)</f>
        <v>1301705.734667</v>
      </c>
      <c r="R34" s="1753"/>
    </row>
    <row r="35" customHeight="1" spans="1:17">
      <c r="A35" s="1764" t="s">
        <v>135</v>
      </c>
      <c r="B35" s="1790" t="s">
        <v>136</v>
      </c>
      <c r="C35" s="1791"/>
      <c r="D35" s="1792"/>
      <c r="E35" s="1768">
        <v>3438.446</v>
      </c>
      <c r="F35" s="1768">
        <v>3257.917</v>
      </c>
      <c r="G35" s="1768">
        <v>3042.969</v>
      </c>
      <c r="H35" s="1798">
        <v>2424.744</v>
      </c>
      <c r="I35" s="1773">
        <v>3961.645</v>
      </c>
      <c r="J35" s="1773">
        <v>2904.991</v>
      </c>
      <c r="K35" s="1773">
        <v>5024.421</v>
      </c>
      <c r="L35" s="1773">
        <v>3238.528</v>
      </c>
      <c r="M35" s="1773">
        <v>2630.942</v>
      </c>
      <c r="N35" s="1847">
        <v>2864.54</v>
      </c>
      <c r="O35" s="1773">
        <v>3426.178</v>
      </c>
      <c r="P35" s="1773">
        <v>3934.259</v>
      </c>
      <c r="Q35" s="1860">
        <f>SUM(E35:P35)</f>
        <v>40149.58</v>
      </c>
    </row>
    <row r="36" customHeight="1" spans="1:17">
      <c r="A36" s="1764" t="s">
        <v>137</v>
      </c>
      <c r="B36" s="1790" t="s">
        <v>138</v>
      </c>
      <c r="C36" s="1791"/>
      <c r="D36" s="1792"/>
      <c r="E36" s="1768">
        <v>17016.869</v>
      </c>
      <c r="F36" s="1768">
        <v>15936.441</v>
      </c>
      <c r="G36" s="1768">
        <v>14282.019</v>
      </c>
      <c r="H36" s="1768">
        <v>10560.201</v>
      </c>
      <c r="I36" s="1773">
        <v>10351.745</v>
      </c>
      <c r="J36" s="1773">
        <v>10829.034</v>
      </c>
      <c r="K36" s="1773">
        <v>13452.937</v>
      </c>
      <c r="L36" s="1773">
        <v>11361.135</v>
      </c>
      <c r="M36" s="1773">
        <v>10817.287</v>
      </c>
      <c r="N36" s="1773">
        <v>12473.662</v>
      </c>
      <c r="O36" s="1773">
        <v>15995.024</v>
      </c>
      <c r="P36" s="1773">
        <v>18485.251</v>
      </c>
      <c r="Q36" s="1860">
        <f>SUM(E36:P36)</f>
        <v>161561.605</v>
      </c>
    </row>
    <row r="37" customHeight="1" spans="1:17">
      <c r="A37" s="1764" t="s">
        <v>139</v>
      </c>
      <c r="B37" s="1790" t="s">
        <v>140</v>
      </c>
      <c r="C37" s="1791"/>
      <c r="D37" s="1792" t="s">
        <v>141</v>
      </c>
      <c r="E37" s="1768">
        <v>363827.408</v>
      </c>
      <c r="F37" s="1768">
        <v>327840.233</v>
      </c>
      <c r="G37" s="1768">
        <v>287896.656</v>
      </c>
      <c r="H37" s="1768">
        <v>244436.351</v>
      </c>
      <c r="I37" s="1768">
        <v>222973.254</v>
      </c>
      <c r="J37" s="1768">
        <v>240334.202</v>
      </c>
      <c r="K37" s="1768">
        <v>288404.146</v>
      </c>
      <c r="L37" s="1768">
        <v>311788.745</v>
      </c>
      <c r="M37" s="1768">
        <v>238942.093</v>
      </c>
      <c r="N37" s="1768">
        <v>221572.319</v>
      </c>
      <c r="O37" s="1768">
        <v>284878.32</v>
      </c>
      <c r="P37" s="1768">
        <v>374980.8347</v>
      </c>
      <c r="Q37" s="1860">
        <f>SUM(Q38:Q39)</f>
        <v>3407874.5617</v>
      </c>
    </row>
    <row r="38" ht="15" spans="1:17">
      <c r="A38" s="1769" t="s">
        <v>142</v>
      </c>
      <c r="B38" s="1794"/>
      <c r="C38" s="1793" t="s">
        <v>140</v>
      </c>
      <c r="D38" s="1771"/>
      <c r="E38" s="1768">
        <v>355015.184</v>
      </c>
      <c r="F38" s="1768">
        <v>319413.387</v>
      </c>
      <c r="G38" s="1768">
        <v>279590.095</v>
      </c>
      <c r="H38" s="1768">
        <v>236306.177</v>
      </c>
      <c r="I38" s="1768">
        <v>214664.862</v>
      </c>
      <c r="J38" s="1768">
        <v>231723.407</v>
      </c>
      <c r="K38" s="1768">
        <v>279322.721</v>
      </c>
      <c r="L38" s="1768">
        <v>301477.842</v>
      </c>
      <c r="M38" s="1768">
        <v>229832.821</v>
      </c>
      <c r="N38" s="1768">
        <v>212988.837</v>
      </c>
      <c r="O38" s="1768">
        <v>276233.409</v>
      </c>
      <c r="P38" s="1768">
        <v>365684.7077</v>
      </c>
      <c r="Q38" s="1855">
        <f>SUM(E38:P38)</f>
        <v>3302253.4497</v>
      </c>
    </row>
    <row r="39" ht="15" spans="1:17">
      <c r="A39" s="1769" t="s">
        <v>143</v>
      </c>
      <c r="B39" s="1794"/>
      <c r="C39" s="1793" t="s">
        <v>144</v>
      </c>
      <c r="D39" s="1771"/>
      <c r="E39" s="1768">
        <v>8812.224</v>
      </c>
      <c r="F39" s="1768">
        <v>8426.846</v>
      </c>
      <c r="G39" s="1768">
        <v>8306.561</v>
      </c>
      <c r="H39" s="1768">
        <v>8130.174</v>
      </c>
      <c r="I39" s="1768">
        <v>8308.392</v>
      </c>
      <c r="J39" s="1768">
        <v>8610.795</v>
      </c>
      <c r="K39" s="1768">
        <v>9081.425</v>
      </c>
      <c r="L39" s="1768">
        <v>10310.903</v>
      </c>
      <c r="M39" s="1768">
        <v>9109.272</v>
      </c>
      <c r="N39" s="1768">
        <v>8583.482</v>
      </c>
      <c r="O39" s="1768">
        <v>8644.911</v>
      </c>
      <c r="P39" s="1768">
        <v>9296.127</v>
      </c>
      <c r="Q39" s="1855">
        <f>SUM(E39:P39)</f>
        <v>105621.112</v>
      </c>
    </row>
    <row r="40" spans="1:17">
      <c r="A40" s="1764" t="s">
        <v>145</v>
      </c>
      <c r="B40" s="1799" t="s">
        <v>146</v>
      </c>
      <c r="C40" s="1800"/>
      <c r="D40" s="1767" t="s">
        <v>147</v>
      </c>
      <c r="E40" s="1768">
        <f>E11</f>
        <v>73758.94809</v>
      </c>
      <c r="F40" s="1768">
        <f>F11</f>
        <v>35850.515325</v>
      </c>
      <c r="G40" s="1768">
        <f t="shared" ref="G40:P40" si="11">G11</f>
        <v>73148.19723869</v>
      </c>
      <c r="H40" s="1768">
        <f t="shared" si="11"/>
        <v>67149.240868</v>
      </c>
      <c r="I40" s="1768">
        <f t="shared" si="11"/>
        <v>51937.975</v>
      </c>
      <c r="J40" s="1768">
        <f t="shared" si="11"/>
        <v>12518.677</v>
      </c>
      <c r="K40" s="1768">
        <f t="shared" si="11"/>
        <v>7706.096</v>
      </c>
      <c r="L40" s="1768">
        <f t="shared" si="11"/>
        <v>7175.755</v>
      </c>
      <c r="M40" s="1768">
        <f t="shared" si="11"/>
        <v>14244.341385</v>
      </c>
      <c r="N40" s="1768">
        <f t="shared" si="11"/>
        <v>17362.056198</v>
      </c>
      <c r="O40" s="1768">
        <f t="shared" si="11"/>
        <v>22272.806989</v>
      </c>
      <c r="P40" s="1768">
        <f t="shared" si="11"/>
        <v>72709.700877</v>
      </c>
      <c r="Q40" s="1860">
        <f t="shared" ref="Q40:Q46" si="12">SUM(E40:P40)</f>
        <v>455834.30997069</v>
      </c>
    </row>
    <row r="41" spans="1:17">
      <c r="A41" s="1764" t="s">
        <v>148</v>
      </c>
      <c r="B41" s="1799" t="s">
        <v>149</v>
      </c>
      <c r="C41" s="1800"/>
      <c r="D41" s="1767" t="s">
        <v>148</v>
      </c>
      <c r="E41" s="1768">
        <f>E6</f>
        <v>739.54994</v>
      </c>
      <c r="F41" s="1768">
        <f t="shared" ref="F41:P41" si="13">F6</f>
        <v>3149.7824</v>
      </c>
      <c r="G41" s="1768">
        <f t="shared" si="13"/>
        <v>6362.98586</v>
      </c>
      <c r="H41" s="1768">
        <f t="shared" si="13"/>
        <v>8742.11318</v>
      </c>
      <c r="I41" s="1768">
        <f t="shared" si="13"/>
        <v>11263.48782</v>
      </c>
      <c r="J41" s="1768">
        <f t="shared" si="13"/>
        <v>14234.23395</v>
      </c>
      <c r="K41" s="1768">
        <f t="shared" si="13"/>
        <v>17108.42677</v>
      </c>
      <c r="L41" s="1768">
        <f t="shared" si="13"/>
        <v>16774.63795</v>
      </c>
      <c r="M41" s="1768">
        <f t="shared" si="13"/>
        <v>14237.6697</v>
      </c>
      <c r="N41" s="1768">
        <f t="shared" si="13"/>
        <v>13183.60335</v>
      </c>
      <c r="O41" s="1768">
        <f t="shared" si="13"/>
        <v>12098.47063</v>
      </c>
      <c r="P41" s="1768">
        <f t="shared" si="13"/>
        <v>12145.62124</v>
      </c>
      <c r="Q41" s="1860">
        <f t="shared" si="12"/>
        <v>130040.58279</v>
      </c>
    </row>
    <row r="42" s="1749" customFormat="1" ht="15" customHeight="1" spans="1:18">
      <c r="A42" s="1780" t="s">
        <v>150</v>
      </c>
      <c r="B42" s="1801" t="s">
        <v>151</v>
      </c>
      <c r="C42" s="1802"/>
      <c r="D42" s="1783"/>
      <c r="E42" s="1803">
        <f>'[1]Faturime dhe Arketime 2024'!S13</f>
        <v>7982027.481168</v>
      </c>
      <c r="F42" s="1803">
        <f>'[1]Faturime dhe Arketime 2024'!S30</f>
        <v>7374630.252682</v>
      </c>
      <c r="G42" s="1784">
        <f>'[1]Faturime dhe Arketime 2024'!S49</f>
        <v>6650006.084688</v>
      </c>
      <c r="H42" s="1784">
        <f>'[1]Faturime dhe Arketime 2024'!S68</f>
        <v>6078325.233758</v>
      </c>
      <c r="I42" s="1784">
        <f>'[1]Faturime dhe Arketime 2024'!S87</f>
        <v>5298048.672258</v>
      </c>
      <c r="J42" s="1784">
        <f t="shared" ref="J42:P42" si="14">I51</f>
        <v>5291465.548532</v>
      </c>
      <c r="K42" s="1784">
        <f t="shared" si="14"/>
        <v>5903682.016836</v>
      </c>
      <c r="L42" s="1784">
        <f t="shared" si="14"/>
        <v>7200505.957192</v>
      </c>
      <c r="M42" s="1784">
        <f t="shared" si="14"/>
        <v>7524913.803186</v>
      </c>
      <c r="N42" s="1803">
        <f t="shared" si="14"/>
        <v>5852054.501698</v>
      </c>
      <c r="O42" s="1803">
        <f t="shared" si="14"/>
        <v>5427014.690668</v>
      </c>
      <c r="P42" s="1803">
        <f t="shared" si="14"/>
        <v>6491712.747076</v>
      </c>
      <c r="Q42" s="1860">
        <f t="shared" si="12"/>
        <v>77074386.989742</v>
      </c>
      <c r="R42" s="1868"/>
    </row>
    <row r="43" s="1749" customFormat="1" ht="15" customHeight="1" spans="1:17">
      <c r="A43" s="1780" t="s">
        <v>152</v>
      </c>
      <c r="B43" s="1804" t="s">
        <v>153</v>
      </c>
      <c r="C43" s="1805"/>
      <c r="D43" s="1806" t="s">
        <v>154</v>
      </c>
      <c r="E43" s="1807">
        <f t="shared" ref="E43:P43" si="15">E44+E45+E46</f>
        <v>7344686.93229879</v>
      </c>
      <c r="F43" s="1807">
        <f t="shared" si="15"/>
        <v>7006722.08273491</v>
      </c>
      <c r="G43" s="1807">
        <f t="shared" si="15"/>
        <v>6798294.9381437</v>
      </c>
      <c r="H43" s="1807">
        <f t="shared" si="15"/>
        <v>6340047.853672</v>
      </c>
      <c r="I43" s="1807">
        <f t="shared" si="15"/>
        <v>5876740.0330689</v>
      </c>
      <c r="J43" s="1807">
        <f t="shared" si="15"/>
        <v>5112878.34385501</v>
      </c>
      <c r="K43" s="1807">
        <f t="shared" si="15"/>
        <v>6196911.664515</v>
      </c>
      <c r="L43" s="1807">
        <f t="shared" si="15"/>
        <v>6727066.04759899</v>
      </c>
      <c r="M43" s="1807">
        <f t="shared" si="15"/>
        <v>7100497.67990701</v>
      </c>
      <c r="N43" s="1807">
        <f t="shared" si="15"/>
        <v>6441731.67507389</v>
      </c>
      <c r="O43" s="1807">
        <f t="shared" si="15"/>
        <v>5542619.389593</v>
      </c>
      <c r="P43" s="1807">
        <f t="shared" si="15"/>
        <v>6939281.17088959</v>
      </c>
      <c r="Q43" s="1869">
        <f t="shared" si="12"/>
        <v>77427477.8113508</v>
      </c>
    </row>
    <row r="44" ht="15" spans="1:18">
      <c r="A44" s="1769" t="s">
        <v>155</v>
      </c>
      <c r="B44" s="1808"/>
      <c r="C44" s="1809" t="s">
        <v>156</v>
      </c>
      <c r="D44" s="1810"/>
      <c r="E44" s="1811">
        <v>43813.95912</v>
      </c>
      <c r="F44" s="1811">
        <v>4919896.72301801</v>
      </c>
      <c r="G44" s="1811">
        <v>4403571.729956</v>
      </c>
      <c r="H44" s="1811">
        <v>4022923.624598</v>
      </c>
      <c r="I44" s="1811">
        <v>3968749.462366</v>
      </c>
      <c r="J44" s="1811">
        <v>3283025.778812</v>
      </c>
      <c r="K44" s="1849">
        <v>3971324.109262</v>
      </c>
      <c r="L44" s="1849">
        <v>4786469.500214</v>
      </c>
      <c r="M44" s="1849">
        <v>6233416.983958</v>
      </c>
      <c r="N44" s="1849">
        <v>3947199.206192</v>
      </c>
      <c r="O44" s="1849">
        <v>3505990.562488</v>
      </c>
      <c r="P44" s="1850">
        <v>4533938.925016</v>
      </c>
      <c r="Q44" s="1870">
        <f t="shared" si="12"/>
        <v>47620320.565</v>
      </c>
      <c r="R44" s="1871" t="s">
        <v>157</v>
      </c>
    </row>
    <row r="45" ht="15" spans="1:18">
      <c r="A45" s="1769" t="s">
        <v>158</v>
      </c>
      <c r="B45" s="1808"/>
      <c r="C45" s="1812" t="s">
        <v>159</v>
      </c>
      <c r="D45" s="1813"/>
      <c r="E45" s="1811">
        <v>0</v>
      </c>
      <c r="F45" s="1811">
        <v>0</v>
      </c>
      <c r="G45" s="1811">
        <v>1479251.632108</v>
      </c>
      <c r="H45" s="1811">
        <v>1768307.410921</v>
      </c>
      <c r="I45" s="1811">
        <v>1362006.05823901</v>
      </c>
      <c r="J45" s="1811">
        <v>1576791.486304</v>
      </c>
      <c r="K45" s="1849">
        <v>1791152.619408</v>
      </c>
      <c r="L45" s="1849">
        <v>1674442.51477799</v>
      </c>
      <c r="M45" s="1849">
        <v>535143.060946008</v>
      </c>
      <c r="N45" s="1849">
        <v>2268517.74107799</v>
      </c>
      <c r="O45" s="1849">
        <v>1681721.766463</v>
      </c>
      <c r="P45" s="1811">
        <v>2138456.2792246</v>
      </c>
      <c r="Q45" s="1870">
        <f t="shared" si="12"/>
        <v>16275790.5694696</v>
      </c>
      <c r="R45" s="1871" t="s">
        <v>160</v>
      </c>
    </row>
    <row r="46" customHeight="1" spans="1:17">
      <c r="A46" s="1769" t="s">
        <v>161</v>
      </c>
      <c r="B46" s="1808"/>
      <c r="C46" s="1812" t="s">
        <v>162</v>
      </c>
      <c r="D46" s="1810"/>
      <c r="E46" s="1811">
        <v>7300872.97317879</v>
      </c>
      <c r="F46" s="1811">
        <v>2086825.3597169</v>
      </c>
      <c r="G46" s="1811">
        <v>915471.576079698</v>
      </c>
      <c r="H46" s="1811">
        <v>548816.818152999</v>
      </c>
      <c r="I46" s="1811">
        <v>545984.512463899</v>
      </c>
      <c r="J46" s="1811">
        <v>253061.078739012</v>
      </c>
      <c r="K46" s="1849">
        <v>434434.935845</v>
      </c>
      <c r="L46" s="1849">
        <v>266154.032607</v>
      </c>
      <c r="M46" s="1849">
        <v>331937.635003</v>
      </c>
      <c r="N46" s="1849">
        <v>226014.7278039</v>
      </c>
      <c r="O46" s="1849">
        <v>354907.060642</v>
      </c>
      <c r="P46" s="1811">
        <v>266885.966648992</v>
      </c>
      <c r="Q46" s="1870">
        <f t="shared" si="12"/>
        <v>13531366.6768812</v>
      </c>
    </row>
    <row r="47" s="1749" customFormat="1" spans="1:18">
      <c r="A47" s="1780" t="s">
        <v>155</v>
      </c>
      <c r="B47" s="1804" t="s">
        <v>163</v>
      </c>
      <c r="C47" s="1805"/>
      <c r="D47" s="1806" t="s">
        <v>164</v>
      </c>
      <c r="E47" s="1814">
        <f t="shared" ref="E47:K50" si="16">E43/E$42</f>
        <v>0.92015305003987</v>
      </c>
      <c r="F47" s="1814">
        <f t="shared" si="16"/>
        <v>0.950111645283736</v>
      </c>
      <c r="G47" s="1814">
        <f t="shared" si="16"/>
        <v>1.0222990553042</v>
      </c>
      <c r="H47" s="1814">
        <f t="shared" si="16"/>
        <v>1.04305834417356</v>
      </c>
      <c r="I47" s="1814">
        <f t="shared" si="16"/>
        <v>1.1092272639625</v>
      </c>
      <c r="J47" s="1814">
        <f>J43/J$42</f>
        <v>0.966249954187732</v>
      </c>
      <c r="K47" s="1814">
        <f>K43/K$42</f>
        <v>1.0496689433548</v>
      </c>
      <c r="L47" s="1814">
        <f>L43/L$42</f>
        <v>0.93424907743877</v>
      </c>
      <c r="M47" s="1814">
        <f t="shared" ref="M47:Q50" si="17">M43/M$42</f>
        <v>0.943598540211943</v>
      </c>
      <c r="N47" s="1814">
        <f t="shared" si="17"/>
        <v>1.10076412876961</v>
      </c>
      <c r="O47" s="1814">
        <f t="shared" si="17"/>
        <v>1.02130171107216</v>
      </c>
      <c r="P47" s="1814">
        <f>P43/P$42</f>
        <v>1.06894458230845</v>
      </c>
      <c r="Q47" s="1872">
        <f>Q43/Q$42</f>
        <v>1.00458116937934</v>
      </c>
      <c r="R47" s="1873"/>
    </row>
    <row r="48" ht="15" spans="1:18">
      <c r="A48" s="1769" t="s">
        <v>165</v>
      </c>
      <c r="B48" s="1808"/>
      <c r="C48" s="1809" t="s">
        <v>166</v>
      </c>
      <c r="D48" s="1810" t="s">
        <v>167</v>
      </c>
      <c r="E48" s="1815">
        <f>E44/E$42</f>
        <v>0.00548907645624753</v>
      </c>
      <c r="F48" s="1815">
        <f>F44/F$42</f>
        <v>0.667138087530388</v>
      </c>
      <c r="G48" s="1815">
        <f>G44/G$42</f>
        <v>0.662190631689114</v>
      </c>
      <c r="H48" s="1815">
        <f t="shared" si="16"/>
        <v>0.661847378987777</v>
      </c>
      <c r="I48" s="1815">
        <f t="shared" si="16"/>
        <v>0.749096451896985</v>
      </c>
      <c r="J48" s="1815">
        <f>J44/J$42</f>
        <v>0.62043790112605</v>
      </c>
      <c r="K48" s="1815">
        <f>K44/K$42</f>
        <v>0.672685977655412</v>
      </c>
      <c r="L48" s="1815">
        <f t="shared" ref="L48:N49" si="18">L44/L$42</f>
        <v>0.664740718037068</v>
      </c>
      <c r="M48" s="1815">
        <f t="shared" si="18"/>
        <v>0.828370549748864</v>
      </c>
      <c r="N48" s="1815">
        <f t="shared" si="18"/>
        <v>0.67449802544503</v>
      </c>
      <c r="O48" s="1815">
        <f t="shared" si="17"/>
        <v>0.646025625933298</v>
      </c>
      <c r="P48" s="1815">
        <f>P44/P$42</f>
        <v>0.698419523731727</v>
      </c>
      <c r="Q48" s="1874">
        <f>Q44/Q$42</f>
        <v>0.617848839606573</v>
      </c>
      <c r="R48" s="1873"/>
    </row>
    <row r="49" ht="15" spans="1:18">
      <c r="A49" s="1769" t="s">
        <v>168</v>
      </c>
      <c r="B49" s="1808"/>
      <c r="C49" s="1812" t="s">
        <v>169</v>
      </c>
      <c r="D49" s="1810" t="s">
        <v>170</v>
      </c>
      <c r="E49" s="1815">
        <f t="shared" ref="E49:H50" si="19">E45/E$42</f>
        <v>0</v>
      </c>
      <c r="F49" s="1815">
        <f t="shared" si="19"/>
        <v>0</v>
      </c>
      <c r="G49" s="1815">
        <f t="shared" si="19"/>
        <v>0.222443650918464</v>
      </c>
      <c r="H49" s="1815">
        <f t="shared" si="19"/>
        <v>0.290920170098848</v>
      </c>
      <c r="I49" s="1815">
        <f t="shared" si="16"/>
        <v>0.257076924447832</v>
      </c>
      <c r="J49" s="1815">
        <f t="shared" si="16"/>
        <v>0.297987669359663</v>
      </c>
      <c r="K49" s="1815">
        <f t="shared" si="16"/>
        <v>0.303395849285247</v>
      </c>
      <c r="L49" s="1815">
        <f t="shared" si="18"/>
        <v>0.232545119014245</v>
      </c>
      <c r="M49" s="1815">
        <f t="shared" si="18"/>
        <v>0.0711161715526139</v>
      </c>
      <c r="N49" s="1815">
        <f t="shared" si="18"/>
        <v>0.387644670845046</v>
      </c>
      <c r="O49" s="1815">
        <f>O45/O$42</f>
        <v>0.309879715150725</v>
      </c>
      <c r="P49" s="1815">
        <f>P45/P$42</f>
        <v>0.329413263115778</v>
      </c>
      <c r="Q49" s="1874">
        <f t="shared" si="17"/>
        <v>0.211169899692303</v>
      </c>
      <c r="R49" s="1875"/>
    </row>
    <row r="50" ht="15" spans="1:18">
      <c r="A50" s="1769" t="s">
        <v>171</v>
      </c>
      <c r="B50" s="1808"/>
      <c r="C50" s="1812" t="s">
        <v>172</v>
      </c>
      <c r="D50" s="1810" t="s">
        <v>173</v>
      </c>
      <c r="E50" s="1815">
        <f t="shared" si="19"/>
        <v>0.914663973583622</v>
      </c>
      <c r="F50" s="1815">
        <f t="shared" si="19"/>
        <v>0.282973557753348</v>
      </c>
      <c r="G50" s="1815">
        <f t="shared" si="19"/>
        <v>0.137664772696618</v>
      </c>
      <c r="H50" s="1815">
        <f t="shared" si="19"/>
        <v>0.0902907950869365</v>
      </c>
      <c r="I50" s="1815">
        <f t="shared" si="16"/>
        <v>0.103053887617685</v>
      </c>
      <c r="J50" s="1815">
        <f t="shared" si="16"/>
        <v>0.0478243837020195</v>
      </c>
      <c r="K50" s="1815">
        <f t="shared" si="16"/>
        <v>0.0735871164141441</v>
      </c>
      <c r="L50" s="1815">
        <f>L46/L$42</f>
        <v>0.0369632403874565</v>
      </c>
      <c r="M50" s="1815">
        <f>M46/M$42</f>
        <v>0.0441118189104651</v>
      </c>
      <c r="N50" s="1815">
        <f>N46/N$42</f>
        <v>0.038621432479537</v>
      </c>
      <c r="O50" s="1815">
        <f t="shared" si="17"/>
        <v>0.0653963699881409</v>
      </c>
      <c r="P50" s="1815">
        <f>P46/P$42</f>
        <v>0.0411117954609441</v>
      </c>
      <c r="Q50" s="1874">
        <f t="shared" si="17"/>
        <v>0.175562430080464</v>
      </c>
      <c r="R50" s="1873"/>
    </row>
    <row r="51" s="1749" customFormat="1" ht="16.5" spans="1:18">
      <c r="A51" s="1816" t="s">
        <v>174</v>
      </c>
      <c r="B51" s="1817" t="s">
        <v>175</v>
      </c>
      <c r="C51" s="1818"/>
      <c r="D51" s="1819"/>
      <c r="E51" s="1820">
        <v>7374630.252682</v>
      </c>
      <c r="F51" s="1820">
        <v>6650006.084688</v>
      </c>
      <c r="G51" s="1820">
        <f>'[1]Faturime dhe Arketime 2024'!S68</f>
        <v>6078325.233758</v>
      </c>
      <c r="H51" s="1820">
        <f>'[1]Faturime dhe Arketime 2024'!S87</f>
        <v>5298048.672258</v>
      </c>
      <c r="I51" s="1820">
        <f>'[1]Faturime dhe Arketime 2024'!S106</f>
        <v>5291465.548532</v>
      </c>
      <c r="J51" s="1820">
        <f>'[1]Faturime dhe Arketime 2024'!S125</f>
        <v>5903682.016836</v>
      </c>
      <c r="K51" s="1820">
        <f>'[1]Faturime dhe Arketime 2024'!S143</f>
        <v>7200505.957192</v>
      </c>
      <c r="L51" s="1820">
        <f>'[1]Faturime dhe Arketime 2024'!S160</f>
        <v>7524913.803186</v>
      </c>
      <c r="M51" s="1820">
        <f>'[1]Faturime dhe Arketime 2024'!S179</f>
        <v>5852054.501698</v>
      </c>
      <c r="N51" s="1820">
        <f>'[1]Faturime dhe Arketime 2024'!S198</f>
        <v>5427014.690668</v>
      </c>
      <c r="O51" s="1820">
        <f>'[1]Faturime dhe Arketime 2024'!S217</f>
        <v>6491712.747076</v>
      </c>
      <c r="P51" s="1820">
        <f>'[1]Faturime dhe Arketime 2024'!S236</f>
        <v>7870276.550488</v>
      </c>
      <c r="Q51" s="1876">
        <f>SUM(E51:P51)</f>
        <v>76962636.059062</v>
      </c>
      <c r="R51" s="1853"/>
    </row>
    <row r="52" ht="16.5" spans="1:17">
      <c r="A52" s="1821"/>
      <c r="B52" s="1822"/>
      <c r="D52" s="1823"/>
      <c r="E52" s="1824"/>
      <c r="F52" s="1825"/>
      <c r="G52" s="1825"/>
      <c r="H52" s="1825"/>
      <c r="I52" s="1825"/>
      <c r="J52" s="1825"/>
      <c r="K52" s="1825"/>
      <c r="L52" s="1825"/>
      <c r="M52" s="1825"/>
      <c r="N52" s="1825"/>
      <c r="O52" s="1825"/>
      <c r="P52" s="1825"/>
      <c r="Q52" s="1877"/>
    </row>
    <row r="53" spans="1:18">
      <c r="A53" s="1826">
        <v>1</v>
      </c>
      <c r="B53" s="1827" t="s">
        <v>176</v>
      </c>
      <c r="C53" s="1828"/>
      <c r="D53" s="1762"/>
      <c r="E53" s="1829">
        <v>1324441</v>
      </c>
      <c r="F53" s="1829">
        <v>1327372</v>
      </c>
      <c r="G53" s="1829">
        <v>1330088</v>
      </c>
      <c r="H53" s="1829">
        <v>1333496</v>
      </c>
      <c r="I53" s="1829">
        <v>1333406</v>
      </c>
      <c r="J53" s="1829">
        <v>1336562</v>
      </c>
      <c r="K53" s="1829">
        <v>1340343</v>
      </c>
      <c r="L53" s="1829">
        <v>1340775</v>
      </c>
      <c r="M53" s="1829">
        <v>1342157</v>
      </c>
      <c r="N53" s="1829">
        <v>1343886</v>
      </c>
      <c r="O53" s="1829">
        <v>1345010</v>
      </c>
      <c r="P53" s="1829">
        <v>1345939</v>
      </c>
      <c r="Q53" s="1878">
        <f>P53</f>
        <v>1345939</v>
      </c>
      <c r="R53" s="1871" t="s">
        <v>177</v>
      </c>
    </row>
    <row r="54" spans="1:18">
      <c r="A54" s="1830">
        <v>2</v>
      </c>
      <c r="B54" s="1831" t="s">
        <v>178</v>
      </c>
      <c r="C54" s="1832"/>
      <c r="D54" s="1833"/>
      <c r="E54" s="1834">
        <v>1027226</v>
      </c>
      <c r="F54" s="1834">
        <v>1025143</v>
      </c>
      <c r="G54" s="1834">
        <v>1036467</v>
      </c>
      <c r="H54" s="1834">
        <v>1035495</v>
      </c>
      <c r="I54" s="1834">
        <v>1039374</v>
      </c>
      <c r="J54" s="1834">
        <v>1058729</v>
      </c>
      <c r="K54" s="1834">
        <v>1075309</v>
      </c>
      <c r="L54" s="1834">
        <v>1083924</v>
      </c>
      <c r="M54" s="1834">
        <v>1064332</v>
      </c>
      <c r="N54" s="1834">
        <v>1052561</v>
      </c>
      <c r="O54" s="1834">
        <v>1052562</v>
      </c>
      <c r="P54" s="1834">
        <v>1072871</v>
      </c>
      <c r="Q54" s="1879">
        <f>SUM(E54:P54)</f>
        <v>12623993</v>
      </c>
      <c r="R54" s="1871"/>
    </row>
    <row r="55" spans="1:18">
      <c r="A55" s="1830">
        <v>3</v>
      </c>
      <c r="B55" s="1831" t="s">
        <v>179</v>
      </c>
      <c r="C55" s="1832"/>
      <c r="D55" s="1771"/>
      <c r="E55" s="1834">
        <v>0</v>
      </c>
      <c r="F55" s="1834">
        <v>0</v>
      </c>
      <c r="G55" s="1834">
        <v>0</v>
      </c>
      <c r="H55" s="1834">
        <v>0</v>
      </c>
      <c r="I55" s="1834">
        <v>0</v>
      </c>
      <c r="J55" s="1834">
        <v>0</v>
      </c>
      <c r="K55" s="1834"/>
      <c r="L55" s="1834"/>
      <c r="M55" s="1834"/>
      <c r="N55" s="1834"/>
      <c r="O55" s="1834"/>
      <c r="P55" s="1834"/>
      <c r="Q55" s="1879">
        <f>SUM(E55:P55)</f>
        <v>0</v>
      </c>
      <c r="R55" s="1880"/>
    </row>
    <row r="56" spans="1:18">
      <c r="A56" s="1830">
        <v>4</v>
      </c>
      <c r="B56" s="1831" t="s">
        <v>180</v>
      </c>
      <c r="C56" s="1832"/>
      <c r="D56" s="1771"/>
      <c r="E56" s="1834">
        <v>299881</v>
      </c>
      <c r="F56" s="1834">
        <v>301375</v>
      </c>
      <c r="G56" s="1834">
        <v>297510</v>
      </c>
      <c r="H56" s="1834">
        <v>305942</v>
      </c>
      <c r="I56" s="1834">
        <v>303683</v>
      </c>
      <c r="J56" s="1834">
        <v>283805</v>
      </c>
      <c r="K56" s="1834">
        <v>272247</v>
      </c>
      <c r="L56" s="1834">
        <v>262660</v>
      </c>
      <c r="M56" s="1834">
        <v>283099</v>
      </c>
      <c r="N56" s="1834">
        <v>297645</v>
      </c>
      <c r="O56" s="1834">
        <v>296297</v>
      </c>
      <c r="P56" s="1834">
        <v>277678</v>
      </c>
      <c r="Q56" s="1879">
        <f>SUM(E56:P56)</f>
        <v>3481822</v>
      </c>
      <c r="R56" s="1871"/>
    </row>
    <row r="57" spans="1:18">
      <c r="A57" s="1830">
        <v>5</v>
      </c>
      <c r="B57" s="1831" t="s">
        <v>181</v>
      </c>
      <c r="C57" s="1832"/>
      <c r="D57" s="1771"/>
      <c r="E57" s="1834">
        <v>0</v>
      </c>
      <c r="F57" s="1834">
        <v>0</v>
      </c>
      <c r="G57" s="1834">
        <v>0</v>
      </c>
      <c r="H57" s="1834">
        <v>0</v>
      </c>
      <c r="I57" s="1834">
        <v>0</v>
      </c>
      <c r="J57" s="1834">
        <v>0</v>
      </c>
      <c r="K57" s="1834">
        <v>0</v>
      </c>
      <c r="L57" s="1834"/>
      <c r="M57" s="1834"/>
      <c r="N57" s="1834"/>
      <c r="O57" s="1834"/>
      <c r="P57" s="1834"/>
      <c r="Q57" s="1879">
        <f t="shared" ref="Q57:Q62" si="20">SUM(E57:P57)</f>
        <v>0</v>
      </c>
      <c r="R57" s="1871" t="s">
        <v>182</v>
      </c>
    </row>
    <row r="58" spans="1:18">
      <c r="A58" s="1830">
        <v>6</v>
      </c>
      <c r="B58" s="1831" t="s">
        <v>183</v>
      </c>
      <c r="C58" s="1832"/>
      <c r="D58" s="1771"/>
      <c r="E58" s="1834">
        <v>0</v>
      </c>
      <c r="F58" s="1834">
        <v>0</v>
      </c>
      <c r="G58" s="1834">
        <v>0</v>
      </c>
      <c r="H58" s="1834">
        <v>0</v>
      </c>
      <c r="I58" s="1834">
        <v>0</v>
      </c>
      <c r="J58" s="1834">
        <v>0</v>
      </c>
      <c r="K58" s="1834">
        <v>0</v>
      </c>
      <c r="L58" s="1834"/>
      <c r="M58" s="1834"/>
      <c r="N58" s="1834"/>
      <c r="O58" s="1834"/>
      <c r="P58" s="1834"/>
      <c r="Q58" s="1879">
        <f t="shared" si="20"/>
        <v>0</v>
      </c>
      <c r="R58" s="1871"/>
    </row>
    <row r="59" spans="1:18">
      <c r="A59" s="1830">
        <v>7</v>
      </c>
      <c r="B59" s="1831" t="s">
        <v>184</v>
      </c>
      <c r="C59" s="1832"/>
      <c r="D59" s="1771"/>
      <c r="E59" s="1834">
        <v>101</v>
      </c>
      <c r="F59" s="1834">
        <v>61</v>
      </c>
      <c r="G59" s="1834">
        <v>52</v>
      </c>
      <c r="H59" s="1834">
        <v>26</v>
      </c>
      <c r="I59" s="1834">
        <v>31</v>
      </c>
      <c r="J59" s="1834">
        <v>25</v>
      </c>
      <c r="K59" s="1834">
        <v>27</v>
      </c>
      <c r="L59" s="1835">
        <v>33</v>
      </c>
      <c r="M59" s="1834">
        <v>20</v>
      </c>
      <c r="N59" s="1835">
        <v>34</v>
      </c>
      <c r="O59" s="1834">
        <v>27</v>
      </c>
      <c r="P59" s="1834">
        <v>57</v>
      </c>
      <c r="Q59" s="1879">
        <f t="shared" si="20"/>
        <v>494</v>
      </c>
      <c r="R59" s="1871" t="s">
        <v>185</v>
      </c>
    </row>
    <row r="60" spans="1:17">
      <c r="A60" s="1830">
        <v>8</v>
      </c>
      <c r="B60" s="1831" t="s">
        <v>186</v>
      </c>
      <c r="C60" s="1832"/>
      <c r="D60" s="1771"/>
      <c r="E60" s="1835">
        <v>438</v>
      </c>
      <c r="F60" s="1834">
        <v>300.36</v>
      </c>
      <c r="G60" s="1834">
        <v>212.52</v>
      </c>
      <c r="H60" s="1834">
        <v>129.12</v>
      </c>
      <c r="I60" s="1834">
        <v>211.92</v>
      </c>
      <c r="J60" s="1834">
        <v>461.16</v>
      </c>
      <c r="K60" s="1834">
        <v>420.84</v>
      </c>
      <c r="L60" s="1835">
        <v>279.36</v>
      </c>
      <c r="M60" s="1834">
        <v>284.4</v>
      </c>
      <c r="N60" s="1834">
        <v>244.68</v>
      </c>
      <c r="O60" s="1834">
        <v>3018.66</v>
      </c>
      <c r="P60" s="1834">
        <v>257.88</v>
      </c>
      <c r="Q60" s="1879">
        <f t="shared" si="20"/>
        <v>6258.9</v>
      </c>
    </row>
    <row r="61" spans="1:17">
      <c r="A61" s="1830">
        <v>9</v>
      </c>
      <c r="B61" s="1836" t="s">
        <v>187</v>
      </c>
      <c r="C61" s="1837"/>
      <c r="D61" s="1810"/>
      <c r="E61" s="1838">
        <v>374497</v>
      </c>
      <c r="F61" s="1838">
        <v>322031</v>
      </c>
      <c r="G61" s="1838">
        <v>360283</v>
      </c>
      <c r="H61" s="1838">
        <v>375842</v>
      </c>
      <c r="I61" s="1838">
        <v>393071</v>
      </c>
      <c r="J61" s="1838">
        <v>367026</v>
      </c>
      <c r="K61" s="1838">
        <v>476854</v>
      </c>
      <c r="L61" s="1838">
        <v>468656</v>
      </c>
      <c r="M61" s="1838">
        <v>393889</v>
      </c>
      <c r="N61" s="1838">
        <v>394931</v>
      </c>
      <c r="O61" s="1838">
        <v>342659</v>
      </c>
      <c r="P61" s="1838">
        <v>400764</v>
      </c>
      <c r="Q61" s="1881">
        <f t="shared" si="20"/>
        <v>4670503</v>
      </c>
    </row>
    <row r="62" ht="16.5" spans="1:17">
      <c r="A62" s="1839">
        <v>10</v>
      </c>
      <c r="B62" s="1840" t="s">
        <v>188</v>
      </c>
      <c r="C62" s="1841"/>
      <c r="D62" s="1819"/>
      <c r="E62" s="1842">
        <v>76046.2238098</v>
      </c>
      <c r="F62" s="1842">
        <v>64886.4052219</v>
      </c>
      <c r="G62" s="1842">
        <v>72299.7237756999</v>
      </c>
      <c r="H62" s="1842">
        <v>84801.752271</v>
      </c>
      <c r="I62" s="1842">
        <v>89765.0750849001</v>
      </c>
      <c r="J62" s="1851">
        <v>77006.842812</v>
      </c>
      <c r="K62" s="1842">
        <v>137571.046503</v>
      </c>
      <c r="L62" s="1851">
        <v>92827.3007039999</v>
      </c>
      <c r="M62" s="1842">
        <v>77247.8831709999</v>
      </c>
      <c r="N62" s="1842">
        <v>82590.2206768999</v>
      </c>
      <c r="O62" s="1851">
        <v>132474.043286</v>
      </c>
      <c r="P62" s="1842">
        <v>103274.519031</v>
      </c>
      <c r="Q62" s="1882">
        <f t="shared" si="20"/>
        <v>1090791.0363472</v>
      </c>
    </row>
    <row r="64" spans="5:17">
      <c r="E64" s="1843"/>
      <c r="F64" s="1843"/>
      <c r="G64" s="1843"/>
      <c r="H64" s="1843"/>
      <c r="I64" s="1843"/>
      <c r="J64" s="1843"/>
      <c r="K64" s="1843"/>
      <c r="L64" s="1843"/>
      <c r="M64" s="1843"/>
      <c r="N64" s="1843"/>
      <c r="O64" s="1843"/>
      <c r="P64" s="1843"/>
      <c r="Q64" s="1883"/>
    </row>
    <row r="65" spans="5:16">
      <c r="E65" s="1843"/>
      <c r="F65" s="1843"/>
      <c r="G65" s="1843"/>
      <c r="H65" s="1843"/>
      <c r="I65" s="1843"/>
      <c r="J65" s="1843"/>
      <c r="K65" s="1843"/>
      <c r="L65" s="1843"/>
      <c r="M65" s="1843"/>
      <c r="N65" s="1843"/>
      <c r="O65" s="1843"/>
      <c r="P65" s="1843"/>
    </row>
    <row r="66" spans="5:18">
      <c r="E66" s="1884"/>
      <c r="F66" s="1884"/>
      <c r="G66" s="1884"/>
      <c r="H66" s="1884"/>
      <c r="I66" s="1884"/>
      <c r="J66" s="1884"/>
      <c r="K66" s="1884"/>
      <c r="L66" s="1892"/>
      <c r="M66" s="1892"/>
      <c r="N66" s="1892"/>
      <c r="O66" s="1892"/>
      <c r="P66" s="1892"/>
      <c r="R66" s="1856"/>
    </row>
    <row r="67" ht="16.5" spans="2:16">
      <c r="B67" s="1885" t="s">
        <v>189</v>
      </c>
      <c r="C67" s="1886"/>
      <c r="E67" s="1887"/>
      <c r="F67" s="1887"/>
      <c r="G67" s="762" t="s">
        <v>190</v>
      </c>
      <c r="H67" s="763"/>
      <c r="I67" s="763"/>
      <c r="J67" s="763"/>
      <c r="K67" s="764"/>
      <c r="L67" s="1887"/>
      <c r="M67" s="1887"/>
      <c r="N67" s="1887"/>
      <c r="O67" s="1887"/>
      <c r="P67" s="1887"/>
    </row>
    <row r="68" spans="2:3">
      <c r="B68" s="1885" t="s">
        <v>76</v>
      </c>
      <c r="C68" s="1886" t="s">
        <v>191</v>
      </c>
    </row>
    <row r="69" spans="2:4">
      <c r="B69" s="1885" t="s">
        <v>157</v>
      </c>
      <c r="C69" s="1888" t="s">
        <v>192</v>
      </c>
      <c r="D69" s="1888"/>
    </row>
    <row r="70" spans="2:4">
      <c r="B70" s="1885" t="s">
        <v>160</v>
      </c>
      <c r="C70" s="1888" t="s">
        <v>193</v>
      </c>
      <c r="D70" s="1888"/>
    </row>
    <row r="71" spans="2:3">
      <c r="B71" s="1885" t="s">
        <v>177</v>
      </c>
      <c r="C71" s="1886" t="s">
        <v>194</v>
      </c>
    </row>
    <row r="72" spans="2:4">
      <c r="B72" s="1885" t="s">
        <v>182</v>
      </c>
      <c r="C72" s="1888" t="s">
        <v>195</v>
      </c>
      <c r="D72" s="1888"/>
    </row>
    <row r="73" spans="2:4">
      <c r="B73" s="1885" t="s">
        <v>185</v>
      </c>
      <c r="C73" s="1888" t="s">
        <v>196</v>
      </c>
      <c r="D73" s="1888"/>
    </row>
    <row r="74" spans="2:3">
      <c r="B74" s="1885" t="s">
        <v>197</v>
      </c>
      <c r="C74" t="s">
        <v>198</v>
      </c>
    </row>
    <row r="75" spans="4:18">
      <c r="D75" s="1889"/>
      <c r="E75" s="1890"/>
      <c r="F75" s="1891"/>
      <c r="G75" s="1891"/>
      <c r="H75" s="1891"/>
      <c r="I75" s="1891"/>
      <c r="J75" s="1891"/>
      <c r="K75" s="1891"/>
      <c r="L75" s="1891"/>
      <c r="M75" s="1891"/>
      <c r="N75" s="1891"/>
      <c r="R75" t="s">
        <v>199</v>
      </c>
    </row>
    <row r="76" spans="4:14">
      <c r="D76" s="1889"/>
      <c r="E76" s="1856"/>
      <c r="F76" s="1856"/>
      <c r="G76" s="1856"/>
      <c r="H76" s="1856"/>
      <c r="I76" s="1856"/>
      <c r="J76" s="1856"/>
      <c r="K76" s="1856"/>
      <c r="L76" s="1856"/>
      <c r="M76" s="1856"/>
      <c r="N76" s="1856"/>
    </row>
    <row r="77" spans="4:15">
      <c r="D77" s="1889"/>
      <c r="E77" s="1843"/>
      <c r="F77" s="1843"/>
      <c r="G77" s="1843"/>
      <c r="H77" s="1843"/>
      <c r="I77" s="1843"/>
      <c r="J77" s="1843"/>
      <c r="K77" s="1843"/>
      <c r="L77" s="1843"/>
      <c r="M77" s="1843"/>
      <c r="N77" s="1843"/>
      <c r="O77" s="1843"/>
    </row>
    <row r="78" spans="4:4">
      <c r="D78" s="1889"/>
    </row>
  </sheetData>
  <mergeCells count="35">
    <mergeCell ref="A1:D1"/>
    <mergeCell ref="B2:C2"/>
    <mergeCell ref="B3:C3"/>
    <mergeCell ref="B11:C11"/>
    <mergeCell ref="B12:C12"/>
    <mergeCell ref="B17:C17"/>
    <mergeCell ref="B18:C18"/>
    <mergeCell ref="B22:C22"/>
    <mergeCell ref="B26:C26"/>
    <mergeCell ref="B27:C27"/>
    <mergeCell ref="B31:C31"/>
    <mergeCell ref="B35:C35"/>
    <mergeCell ref="B36:C36"/>
    <mergeCell ref="B37:C37"/>
    <mergeCell ref="B40:C40"/>
    <mergeCell ref="B41:C41"/>
    <mergeCell ref="B42:C42"/>
    <mergeCell ref="B43:C43"/>
    <mergeCell ref="B47:C47"/>
    <mergeCell ref="B51:C51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G67:K67"/>
    <mergeCell ref="C69:D69"/>
    <mergeCell ref="C70:D70"/>
    <mergeCell ref="C72:D72"/>
    <mergeCell ref="C73:D73"/>
  </mergeCells>
  <pageMargins left="0.7" right="0.7" top="0.75" bottom="0.75" header="0.3" footer="0.3"/>
  <pageSetup paperSize="1" scale="32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R294"/>
  <sheetViews>
    <sheetView zoomScale="80" zoomScaleNormal="80" workbookViewId="0">
      <selection activeCell="I293" sqref="I293"/>
    </sheetView>
  </sheetViews>
  <sheetFormatPr defaultColWidth="9" defaultRowHeight="15"/>
  <cols>
    <col min="7" max="7" width="11.5714285714286" customWidth="1"/>
    <col min="8" max="8" width="45.5714285714286" customWidth="1"/>
    <col min="9" max="9" width="35.8571428571429" customWidth="1"/>
    <col min="10" max="10" width="13.7142857142857" customWidth="1"/>
    <col min="11" max="11" width="20.8571428571429" customWidth="1"/>
    <col min="12" max="12" width="19.7142857142857" customWidth="1"/>
    <col min="13" max="13" width="25.8571428571429" customWidth="1"/>
    <col min="14" max="14" width="21.4285714285714" customWidth="1"/>
  </cols>
  <sheetData>
    <row r="1" ht="15.75"/>
    <row r="2" spans="7:18">
      <c r="G2" s="65" t="s">
        <v>1276</v>
      </c>
      <c r="H2" s="66"/>
      <c r="I2" s="66"/>
      <c r="J2" s="66"/>
      <c r="K2" s="66"/>
      <c r="L2" s="66"/>
      <c r="M2" s="66"/>
      <c r="N2" s="66"/>
      <c r="O2" s="66"/>
      <c r="P2" s="66"/>
      <c r="Q2" s="66"/>
      <c r="R2" s="126"/>
    </row>
    <row r="3" ht="15.75" spans="7:18">
      <c r="G3" s="67"/>
      <c r="H3" s="68"/>
      <c r="I3" s="68"/>
      <c r="J3" s="68"/>
      <c r="K3" s="68"/>
      <c r="L3" s="68"/>
      <c r="M3" s="68"/>
      <c r="N3" s="68"/>
      <c r="O3" s="68"/>
      <c r="P3" s="68"/>
      <c r="Q3" s="68"/>
      <c r="R3" s="127"/>
    </row>
    <row r="4" ht="15.75"/>
    <row r="5" ht="15.75" spans="7:13">
      <c r="G5" s="69" t="s">
        <v>1277</v>
      </c>
      <c r="H5" s="69"/>
      <c r="I5" s="69"/>
      <c r="J5" s="69"/>
      <c r="K5" s="95"/>
      <c r="L5" s="95"/>
      <c r="M5" s="96"/>
    </row>
    <row r="6" spans="7:13">
      <c r="G6" s="70"/>
      <c r="H6" s="70"/>
      <c r="I6" s="70"/>
      <c r="J6" s="70"/>
      <c r="K6" s="70"/>
      <c r="L6" s="70"/>
      <c r="M6" s="97"/>
    </row>
    <row r="7" ht="15.75" spans="7:13">
      <c r="G7" s="71" t="s">
        <v>1278</v>
      </c>
      <c r="H7" s="71"/>
      <c r="I7" s="71"/>
      <c r="J7" s="71"/>
      <c r="K7" s="71"/>
      <c r="L7" s="71"/>
      <c r="M7" s="98"/>
    </row>
    <row r="8" ht="15.75" spans="7:13">
      <c r="G8" s="72">
        <v>45413</v>
      </c>
      <c r="H8" s="73" t="s">
        <v>1279</v>
      </c>
      <c r="I8" s="73" t="s">
        <v>1280</v>
      </c>
      <c r="J8" s="73" t="s">
        <v>1281</v>
      </c>
      <c r="K8" s="73" t="s">
        <v>1282</v>
      </c>
      <c r="L8" s="73" t="s">
        <v>1283</v>
      </c>
      <c r="M8" s="99" t="s">
        <v>1284</v>
      </c>
    </row>
    <row r="9" ht="15.75" spans="7:13">
      <c r="G9" s="74"/>
      <c r="H9" s="75" t="s">
        <v>1285</v>
      </c>
      <c r="I9" s="100">
        <v>3500</v>
      </c>
      <c r="J9" s="101">
        <f>K9/I9</f>
        <v>52.6764</v>
      </c>
      <c r="K9" s="102">
        <v>184367.4</v>
      </c>
      <c r="L9" s="103">
        <f>K9*0.2</f>
        <v>36873.48</v>
      </c>
      <c r="M9" s="104">
        <f>K9+L9</f>
        <v>221240.88</v>
      </c>
    </row>
    <row r="10" ht="15.75" spans="7:13">
      <c r="G10" s="74"/>
      <c r="H10" s="75" t="s">
        <v>1286</v>
      </c>
      <c r="I10" s="100">
        <v>13160</v>
      </c>
      <c r="J10" s="101">
        <f t="shared" ref="J10:J17" si="0">K10/I10</f>
        <v>48.0163829787234</v>
      </c>
      <c r="K10" s="102">
        <v>631895.6</v>
      </c>
      <c r="L10" s="103">
        <f t="shared" ref="L10:L16" si="1">K10*0.2</f>
        <v>126379.12</v>
      </c>
      <c r="M10" s="104">
        <f t="shared" ref="M10:M16" si="2">K10+L10</f>
        <v>758274.72</v>
      </c>
    </row>
    <row r="11" ht="15.75" spans="7:13">
      <c r="G11" s="74"/>
      <c r="H11" s="75" t="s">
        <v>1287</v>
      </c>
      <c r="I11" s="100">
        <v>39029</v>
      </c>
      <c r="J11" s="101">
        <f t="shared" si="0"/>
        <v>57.7739373286531</v>
      </c>
      <c r="K11" s="102">
        <v>2254859</v>
      </c>
      <c r="L11" s="103">
        <f t="shared" si="1"/>
        <v>450971.8</v>
      </c>
      <c r="M11" s="104">
        <f t="shared" si="2"/>
        <v>2705830.8</v>
      </c>
    </row>
    <row r="12" ht="15.75" spans="7:13">
      <c r="G12" s="74"/>
      <c r="H12" s="75" t="s">
        <v>1288</v>
      </c>
      <c r="I12" s="100">
        <v>1580</v>
      </c>
      <c r="J12" s="101">
        <f t="shared" si="0"/>
        <v>57.4303797468354</v>
      </c>
      <c r="K12" s="102">
        <v>90740</v>
      </c>
      <c r="L12" s="103">
        <f t="shared" si="1"/>
        <v>18148</v>
      </c>
      <c r="M12" s="104">
        <f t="shared" si="2"/>
        <v>108888</v>
      </c>
    </row>
    <row r="13" ht="15.75" spans="7:13">
      <c r="G13" s="74"/>
      <c r="H13" s="75" t="s">
        <v>1289</v>
      </c>
      <c r="I13" s="100">
        <v>12680</v>
      </c>
      <c r="J13" s="101">
        <f t="shared" si="0"/>
        <v>73.1546056782334</v>
      </c>
      <c r="K13" s="102">
        <v>927600.4</v>
      </c>
      <c r="L13" s="103">
        <f t="shared" si="1"/>
        <v>185520.08</v>
      </c>
      <c r="M13" s="104">
        <f t="shared" si="2"/>
        <v>1113120.48</v>
      </c>
    </row>
    <row r="14" ht="15.75" spans="7:13">
      <c r="G14" s="74"/>
      <c r="H14" s="75" t="s">
        <v>1052</v>
      </c>
      <c r="I14" s="100">
        <v>1400</v>
      </c>
      <c r="J14" s="101">
        <f t="shared" si="0"/>
        <v>81.2</v>
      </c>
      <c r="K14" s="102">
        <v>113680</v>
      </c>
      <c r="L14" s="103">
        <f t="shared" si="1"/>
        <v>22736</v>
      </c>
      <c r="M14" s="104">
        <f t="shared" si="2"/>
        <v>136416</v>
      </c>
    </row>
    <row r="15" ht="15.75" spans="7:13">
      <c r="G15" s="74"/>
      <c r="H15" s="76" t="s">
        <v>1290</v>
      </c>
      <c r="I15" s="100">
        <v>420</v>
      </c>
      <c r="J15" s="101">
        <f t="shared" si="0"/>
        <v>52.15</v>
      </c>
      <c r="K15" s="102">
        <v>21903</v>
      </c>
      <c r="L15" s="103">
        <f t="shared" si="1"/>
        <v>4380.6</v>
      </c>
      <c r="M15" s="104">
        <f t="shared" si="2"/>
        <v>26283.6</v>
      </c>
    </row>
    <row r="16" ht="15.75" spans="7:13">
      <c r="G16" s="74"/>
      <c r="H16" s="75" t="s">
        <v>1291</v>
      </c>
      <c r="I16" s="100">
        <v>7800</v>
      </c>
      <c r="J16" s="101">
        <f t="shared" si="0"/>
        <v>71.3153846153846</v>
      </c>
      <c r="K16" s="102">
        <v>556260</v>
      </c>
      <c r="L16" s="103">
        <f t="shared" si="1"/>
        <v>111252</v>
      </c>
      <c r="M16" s="104">
        <f t="shared" si="2"/>
        <v>667512</v>
      </c>
    </row>
    <row r="17" ht="16.5" spans="7:13">
      <c r="G17" s="77" t="s">
        <v>871</v>
      </c>
      <c r="H17" s="77"/>
      <c r="I17" s="105">
        <f>SUM(I9:I16)</f>
        <v>79569</v>
      </c>
      <c r="J17" s="106">
        <f t="shared" si="0"/>
        <v>60.0900526586987</v>
      </c>
      <c r="K17" s="107">
        <f>SUM(K9:K16)</f>
        <v>4781305.4</v>
      </c>
      <c r="L17" s="107">
        <f>SUM(L9:L16)</f>
        <v>956261.08</v>
      </c>
      <c r="M17" s="108">
        <f>SUM(M9:M16)</f>
        <v>5737566.48</v>
      </c>
    </row>
    <row r="20" spans="7:13">
      <c r="G20" s="78"/>
      <c r="H20" s="78"/>
      <c r="I20" s="78"/>
      <c r="J20" s="78"/>
      <c r="K20" s="78"/>
      <c r="L20" s="78"/>
      <c r="M20" s="78"/>
    </row>
    <row r="22" ht="15.75" spans="7:18">
      <c r="G22" s="79" t="s">
        <v>1292</v>
      </c>
      <c r="H22" s="79"/>
      <c r="I22" s="79"/>
      <c r="J22" s="79"/>
      <c r="K22" s="79"/>
      <c r="L22" s="79"/>
      <c r="M22" s="79"/>
      <c r="N22" s="79"/>
      <c r="O22" s="89"/>
      <c r="P22" s="89"/>
      <c r="Q22" s="89"/>
      <c r="R22" s="89"/>
    </row>
    <row r="23" ht="15.75" spans="7:18">
      <c r="G23" s="80" t="s">
        <v>1293</v>
      </c>
      <c r="H23" s="80" t="s">
        <v>1005</v>
      </c>
      <c r="I23" s="109" t="s">
        <v>1294</v>
      </c>
      <c r="J23" s="80" t="s">
        <v>1295</v>
      </c>
      <c r="K23" s="80" t="s">
        <v>1296</v>
      </c>
      <c r="L23" s="80" t="s">
        <v>1282</v>
      </c>
      <c r="M23" s="80" t="s">
        <v>1283</v>
      </c>
      <c r="N23" s="80" t="s">
        <v>1284</v>
      </c>
      <c r="O23" s="110"/>
      <c r="P23" s="89"/>
      <c r="Q23" s="89"/>
      <c r="R23" s="89"/>
    </row>
    <row r="24" ht="15.75" spans="7:18">
      <c r="G24" s="80"/>
      <c r="H24" s="80"/>
      <c r="I24" s="109"/>
      <c r="J24" s="80" t="s">
        <v>244</v>
      </c>
      <c r="K24" s="80" t="s">
        <v>1297</v>
      </c>
      <c r="L24" s="80" t="s">
        <v>1298</v>
      </c>
      <c r="M24" s="80" t="s">
        <v>1298</v>
      </c>
      <c r="N24" s="80" t="s">
        <v>1298</v>
      </c>
      <c r="O24" s="89"/>
      <c r="P24" s="89"/>
      <c r="Q24" s="89"/>
      <c r="R24" s="89"/>
    </row>
    <row r="25" ht="15.75" spans="7:18">
      <c r="G25" s="81" t="s">
        <v>46</v>
      </c>
      <c r="H25" s="81" t="s">
        <v>1299</v>
      </c>
      <c r="I25" s="111" t="s">
        <v>1278</v>
      </c>
      <c r="J25" s="112">
        <v>0</v>
      </c>
      <c r="K25" s="112">
        <v>0</v>
      </c>
      <c r="L25" s="112">
        <v>0</v>
      </c>
      <c r="M25" s="112">
        <v>0</v>
      </c>
      <c r="N25" s="112">
        <f>L25</f>
        <v>0</v>
      </c>
      <c r="O25" s="89"/>
      <c r="P25" s="89"/>
      <c r="Q25" s="89"/>
      <c r="R25" s="89"/>
    </row>
    <row r="26" ht="15.75" spans="7:18">
      <c r="G26" s="82"/>
      <c r="H26" s="82"/>
      <c r="I26" s="113" t="s">
        <v>1300</v>
      </c>
      <c r="J26" s="114">
        <v>0</v>
      </c>
      <c r="K26" s="114">
        <v>0</v>
      </c>
      <c r="L26" s="114">
        <v>0</v>
      </c>
      <c r="M26" s="114">
        <v>0</v>
      </c>
      <c r="N26" s="114">
        <v>0</v>
      </c>
      <c r="O26" s="110"/>
      <c r="P26" s="110"/>
      <c r="Q26" s="110"/>
      <c r="R26" s="110"/>
    </row>
    <row r="27" ht="15.75" spans="7:18">
      <c r="G27" s="81" t="s">
        <v>47</v>
      </c>
      <c r="H27" s="81" t="s">
        <v>1301</v>
      </c>
      <c r="I27" s="111" t="s">
        <v>1278</v>
      </c>
      <c r="J27" s="112">
        <v>0</v>
      </c>
      <c r="K27" s="112">
        <v>0</v>
      </c>
      <c r="L27" s="112">
        <v>0</v>
      </c>
      <c r="M27" s="112">
        <v>0</v>
      </c>
      <c r="N27" s="112">
        <v>0</v>
      </c>
      <c r="O27" s="110"/>
      <c r="P27" s="110"/>
      <c r="Q27" s="110"/>
      <c r="R27" s="110"/>
    </row>
    <row r="28" ht="15.75" spans="7:18">
      <c r="G28" s="82"/>
      <c r="H28" s="82"/>
      <c r="I28" s="113" t="s">
        <v>1300</v>
      </c>
      <c r="J28" s="114"/>
      <c r="K28" s="114">
        <v>0</v>
      </c>
      <c r="L28" s="114">
        <v>0</v>
      </c>
      <c r="M28" s="114">
        <v>0</v>
      </c>
      <c r="N28" s="114">
        <v>0</v>
      </c>
      <c r="O28" s="110"/>
      <c r="P28" s="110"/>
      <c r="Q28" s="110"/>
      <c r="R28" s="110"/>
    </row>
    <row r="29" ht="15.75" spans="7:18">
      <c r="G29" s="83" t="s">
        <v>48</v>
      </c>
      <c r="H29" s="83" t="s">
        <v>1302</v>
      </c>
      <c r="I29" s="111" t="s">
        <v>1278</v>
      </c>
      <c r="J29" s="112">
        <v>6400</v>
      </c>
      <c r="K29" s="112">
        <v>71.2781818181818</v>
      </c>
      <c r="L29" s="112">
        <v>441318.8</v>
      </c>
      <c r="M29" s="112">
        <v>86021.84</v>
      </c>
      <c r="N29" s="112">
        <f>L29+M29</f>
        <v>527340.64</v>
      </c>
      <c r="O29" s="110"/>
      <c r="P29" s="110"/>
      <c r="Q29" s="110"/>
      <c r="R29" s="110"/>
    </row>
    <row r="30" ht="15.75" spans="7:18">
      <c r="G30" s="84"/>
      <c r="H30" s="84"/>
      <c r="I30" s="113" t="s">
        <v>1300</v>
      </c>
      <c r="J30" s="114">
        <v>8064</v>
      </c>
      <c r="K30" s="114">
        <v>46.6777876984127</v>
      </c>
      <c r="L30" s="114">
        <v>376409.68</v>
      </c>
      <c r="M30" s="114">
        <v>46603.22</v>
      </c>
      <c r="N30" s="114">
        <v>423012.896</v>
      </c>
      <c r="O30" s="110"/>
      <c r="P30" s="110"/>
      <c r="Q30" s="110"/>
      <c r="R30" s="110"/>
    </row>
    <row r="31" ht="15.75" spans="7:18">
      <c r="G31" s="81" t="s">
        <v>49</v>
      </c>
      <c r="H31" s="81" t="s">
        <v>1303</v>
      </c>
      <c r="I31" s="111" t="s">
        <v>1278</v>
      </c>
      <c r="J31" s="112">
        <v>29890</v>
      </c>
      <c r="K31" s="112">
        <f>L31/J31</f>
        <v>77.2222482435597</v>
      </c>
      <c r="L31" s="112">
        <v>2308173</v>
      </c>
      <c r="M31" s="112">
        <f>L31*0.2</f>
        <v>461634.6</v>
      </c>
      <c r="N31" s="112">
        <f>M31+L31</f>
        <v>2769807.6</v>
      </c>
      <c r="O31" s="110"/>
      <c r="P31" s="110"/>
      <c r="Q31" s="110"/>
      <c r="R31" s="110"/>
    </row>
    <row r="32" ht="15.75" spans="7:18">
      <c r="G32" s="82"/>
      <c r="H32" s="82"/>
      <c r="I32" s="113" t="s">
        <v>1300</v>
      </c>
      <c r="J32" s="114">
        <v>28206</v>
      </c>
      <c r="K32" s="114">
        <f>L32/J32</f>
        <v>43.4874111891087</v>
      </c>
      <c r="L32" s="114">
        <v>1226605.92</v>
      </c>
      <c r="M32" s="114">
        <f>L32*0.2</f>
        <v>245321.184</v>
      </c>
      <c r="N32" s="114">
        <f>L32+M32</f>
        <v>1471927.104</v>
      </c>
      <c r="O32" s="110"/>
      <c r="P32" s="110"/>
      <c r="Q32" s="110"/>
      <c r="R32" s="110"/>
    </row>
    <row r="33" ht="15.75" spans="7:18">
      <c r="G33" s="81" t="s">
        <v>50</v>
      </c>
      <c r="H33" s="83" t="s">
        <v>1304</v>
      </c>
      <c r="I33" s="111" t="s">
        <v>1278</v>
      </c>
      <c r="J33" s="112">
        <f>J120</f>
        <v>10000</v>
      </c>
      <c r="K33" s="112">
        <f>L33/J33</f>
        <v>74.9495</v>
      </c>
      <c r="L33" s="112">
        <f>L120</f>
        <v>749495</v>
      </c>
      <c r="M33" s="112">
        <f>M120</f>
        <v>79899</v>
      </c>
      <c r="N33" s="112">
        <f>N120</f>
        <v>829394</v>
      </c>
      <c r="O33" s="110"/>
      <c r="P33" s="110"/>
      <c r="Q33" s="110"/>
      <c r="R33" s="110"/>
    </row>
    <row r="34" ht="15.75" spans="7:18">
      <c r="G34" s="82"/>
      <c r="H34" s="84"/>
      <c r="I34" s="113" t="s">
        <v>1300</v>
      </c>
      <c r="J34" s="114">
        <f>J86</f>
        <v>10080</v>
      </c>
      <c r="K34" s="114">
        <f>L34/J34</f>
        <v>50.0577916666667</v>
      </c>
      <c r="L34" s="114">
        <f>L86</f>
        <v>504582.54</v>
      </c>
      <c r="M34" s="114">
        <f>M86</f>
        <v>95495.82</v>
      </c>
      <c r="N34" s="114">
        <f>N86</f>
        <v>600078.36</v>
      </c>
      <c r="O34" s="110"/>
      <c r="P34" s="110"/>
      <c r="Q34" s="110"/>
      <c r="R34" s="110"/>
    </row>
    <row r="35" ht="15.75" spans="7:18">
      <c r="G35" s="81" t="s">
        <v>51</v>
      </c>
      <c r="H35" s="83" t="s">
        <v>1305</v>
      </c>
      <c r="I35" s="111" t="s">
        <v>1278</v>
      </c>
      <c r="J35" s="112">
        <v>0</v>
      </c>
      <c r="K35" s="112">
        <v>0</v>
      </c>
      <c r="L35" s="112">
        <v>0</v>
      </c>
      <c r="M35" s="112">
        <v>0</v>
      </c>
      <c r="N35" s="112">
        <v>0</v>
      </c>
      <c r="O35" s="110"/>
      <c r="P35" s="110"/>
      <c r="Q35" s="110"/>
      <c r="R35" s="110"/>
    </row>
    <row r="36" ht="15.75" spans="7:18">
      <c r="G36" s="82"/>
      <c r="H36" s="84"/>
      <c r="I36" s="113" t="s">
        <v>1300</v>
      </c>
      <c r="J36" s="114">
        <v>0</v>
      </c>
      <c r="K36" s="114">
        <v>0</v>
      </c>
      <c r="L36" s="114">
        <v>0</v>
      </c>
      <c r="M36" s="114">
        <v>0</v>
      </c>
      <c r="N36" s="114">
        <v>0</v>
      </c>
      <c r="O36" s="110"/>
      <c r="P36" s="110"/>
      <c r="Q36" s="110"/>
      <c r="R36" s="110"/>
    </row>
    <row r="37" ht="15.75" spans="7:18">
      <c r="G37" s="81" t="s">
        <v>52</v>
      </c>
      <c r="H37" s="81" t="s">
        <v>1306</v>
      </c>
      <c r="I37" s="111" t="s">
        <v>1278</v>
      </c>
      <c r="J37" s="112">
        <f>J129</f>
        <v>400</v>
      </c>
      <c r="K37" s="112">
        <f>K129</f>
        <v>222.2</v>
      </c>
      <c r="L37" s="112">
        <f>L129</f>
        <v>88880</v>
      </c>
      <c r="M37" s="112">
        <f>M129</f>
        <v>17776</v>
      </c>
      <c r="N37" s="112">
        <f>N129</f>
        <v>106656</v>
      </c>
      <c r="O37" s="110"/>
      <c r="P37" s="110"/>
      <c r="Q37" s="110"/>
      <c r="R37" s="110"/>
    </row>
    <row r="38" ht="15.75" spans="7:18">
      <c r="G38" s="82"/>
      <c r="H38" s="82"/>
      <c r="I38" s="113" t="s">
        <v>1300</v>
      </c>
      <c r="J38" s="114">
        <f>J125</f>
        <v>100</v>
      </c>
      <c r="K38" s="114">
        <f>K125</f>
        <v>116</v>
      </c>
      <c r="L38" s="114">
        <f>L125</f>
        <v>11600</v>
      </c>
      <c r="M38" s="114">
        <v>0</v>
      </c>
      <c r="N38" s="114">
        <f>N125</f>
        <v>11600</v>
      </c>
      <c r="O38" s="110"/>
      <c r="P38" s="110"/>
      <c r="Q38" s="110"/>
      <c r="R38" s="110"/>
    </row>
    <row r="39" ht="15.75" spans="7:18">
      <c r="G39" s="85" t="s">
        <v>53</v>
      </c>
      <c r="H39" s="81" t="s">
        <v>1307</v>
      </c>
      <c r="I39" s="111" t="s">
        <v>1278</v>
      </c>
      <c r="J39" s="112">
        <v>0</v>
      </c>
      <c r="K39" s="112">
        <v>0</v>
      </c>
      <c r="L39" s="112">
        <v>0</v>
      </c>
      <c r="M39" s="112">
        <v>0</v>
      </c>
      <c r="N39" s="112">
        <v>0</v>
      </c>
      <c r="O39" s="110"/>
      <c r="P39" s="110"/>
      <c r="Q39" s="110"/>
      <c r="R39" s="110"/>
    </row>
    <row r="40" ht="15.75" spans="7:18">
      <c r="G40" s="86"/>
      <c r="H40" s="82"/>
      <c r="I40" s="113" t="s">
        <v>1300</v>
      </c>
      <c r="J40" s="114">
        <v>0</v>
      </c>
      <c r="K40" s="114">
        <v>0</v>
      </c>
      <c r="L40" s="114">
        <v>0</v>
      </c>
      <c r="M40" s="114">
        <v>0</v>
      </c>
      <c r="N40" s="114">
        <v>0</v>
      </c>
      <c r="O40" s="110"/>
      <c r="P40" s="110"/>
      <c r="Q40" s="110"/>
      <c r="R40" s="110"/>
    </row>
    <row r="41" ht="15.75" spans="7:18">
      <c r="G41" s="85" t="s">
        <v>54</v>
      </c>
      <c r="H41" s="81" t="s">
        <v>1308</v>
      </c>
      <c r="I41" s="111" t="s">
        <v>1278</v>
      </c>
      <c r="J41" s="112">
        <v>1948</v>
      </c>
      <c r="K41" s="112">
        <v>164.387186858316</v>
      </c>
      <c r="L41" s="112">
        <v>320226.24</v>
      </c>
      <c r="M41" s="112">
        <v>64045.248</v>
      </c>
      <c r="N41" s="112">
        <v>384271.488</v>
      </c>
      <c r="O41" s="110"/>
      <c r="P41" s="110"/>
      <c r="Q41" s="110"/>
      <c r="R41" s="110"/>
    </row>
    <row r="42" ht="15.75" spans="7:18">
      <c r="G42" s="86"/>
      <c r="H42" s="82"/>
      <c r="I42" s="113" t="s">
        <v>1300</v>
      </c>
      <c r="J42" s="114">
        <v>1948</v>
      </c>
      <c r="K42" s="114">
        <v>157.3</v>
      </c>
      <c r="L42" s="114">
        <v>306420.4</v>
      </c>
      <c r="M42" s="114">
        <v>61284.08</v>
      </c>
      <c r="N42" s="114">
        <v>367704.48</v>
      </c>
      <c r="O42" s="110"/>
      <c r="P42" s="110"/>
      <c r="Q42" s="110"/>
      <c r="R42" s="110"/>
    </row>
    <row r="43" ht="15.75" spans="7:18">
      <c r="G43" s="85" t="s">
        <v>55</v>
      </c>
      <c r="H43" s="81" t="s">
        <v>1309</v>
      </c>
      <c r="I43" s="111" t="s">
        <v>1278</v>
      </c>
      <c r="J43" s="112">
        <v>2160</v>
      </c>
      <c r="K43" s="112">
        <v>0</v>
      </c>
      <c r="L43" s="112">
        <v>348681.6</v>
      </c>
      <c r="M43" s="112">
        <v>69736.32</v>
      </c>
      <c r="N43" s="112">
        <v>418417.92</v>
      </c>
      <c r="O43" s="110"/>
      <c r="P43" s="110"/>
      <c r="Q43" s="110"/>
      <c r="R43" s="110"/>
    </row>
    <row r="44" ht="15.75" spans="7:18">
      <c r="G44" s="86"/>
      <c r="H44" s="82"/>
      <c r="I44" s="113" t="s">
        <v>1300</v>
      </c>
      <c r="J44" s="114">
        <v>2160</v>
      </c>
      <c r="K44" s="114">
        <v>126.1</v>
      </c>
      <c r="L44" s="114">
        <v>272376</v>
      </c>
      <c r="M44" s="114">
        <v>54475.2</v>
      </c>
      <c r="N44" s="114">
        <v>326851.2</v>
      </c>
      <c r="O44" s="110"/>
      <c r="P44" s="110"/>
      <c r="Q44" s="110"/>
      <c r="R44" s="110"/>
    </row>
    <row r="45" ht="15.75" spans="7:18">
      <c r="G45" s="85" t="s">
        <v>56</v>
      </c>
      <c r="H45" s="81" t="s">
        <v>1310</v>
      </c>
      <c r="I45" s="111" t="s">
        <v>1278</v>
      </c>
      <c r="J45" s="112"/>
      <c r="K45" s="112">
        <v>0</v>
      </c>
      <c r="L45" s="112">
        <v>0</v>
      </c>
      <c r="M45" s="112">
        <v>0</v>
      </c>
      <c r="N45" s="112">
        <v>0</v>
      </c>
      <c r="O45" s="110"/>
      <c r="P45" s="110"/>
      <c r="Q45" s="110"/>
      <c r="R45" s="110"/>
    </row>
    <row r="46" ht="15.75" spans="7:18">
      <c r="G46" s="86"/>
      <c r="H46" s="82"/>
      <c r="I46" s="113" t="s">
        <v>1300</v>
      </c>
      <c r="J46" s="114"/>
      <c r="K46" s="114">
        <v>0</v>
      </c>
      <c r="L46" s="114">
        <v>0</v>
      </c>
      <c r="M46" s="114">
        <v>0</v>
      </c>
      <c r="N46" s="114">
        <v>0</v>
      </c>
      <c r="O46" s="110"/>
      <c r="P46" s="110"/>
      <c r="Q46" s="110"/>
      <c r="R46" s="110"/>
    </row>
    <row r="47" ht="15.75" spans="7:18">
      <c r="G47" s="85" t="s">
        <v>57</v>
      </c>
      <c r="H47" s="81" t="s">
        <v>1311</v>
      </c>
      <c r="I47" s="111" t="s">
        <v>1278</v>
      </c>
      <c r="J47" s="112">
        <v>0</v>
      </c>
      <c r="K47" s="112">
        <v>0</v>
      </c>
      <c r="L47" s="112">
        <v>0</v>
      </c>
      <c r="M47" s="112">
        <v>0</v>
      </c>
      <c r="N47" s="112">
        <v>0</v>
      </c>
      <c r="O47" s="110"/>
      <c r="P47" s="110"/>
      <c r="Q47" s="110"/>
      <c r="R47" s="110"/>
    </row>
    <row r="48" ht="15.75" spans="7:18">
      <c r="G48" s="86"/>
      <c r="H48" s="82"/>
      <c r="I48" s="113" t="s">
        <v>1300</v>
      </c>
      <c r="J48" s="114"/>
      <c r="K48" s="114">
        <v>0</v>
      </c>
      <c r="L48" s="114">
        <v>0</v>
      </c>
      <c r="M48" s="114">
        <v>0</v>
      </c>
      <c r="N48" s="114">
        <v>0</v>
      </c>
      <c r="O48" s="110"/>
      <c r="P48" s="110"/>
      <c r="Q48" s="110"/>
      <c r="R48" s="110"/>
    </row>
    <row r="49" ht="15.75" spans="7:18">
      <c r="G49" s="87" t="s">
        <v>1068</v>
      </c>
      <c r="H49" s="87" t="s">
        <v>1312</v>
      </c>
      <c r="I49" s="87" t="s">
        <v>1278</v>
      </c>
      <c r="J49" s="115">
        <v>50798</v>
      </c>
      <c r="K49" s="115">
        <v>83.798075514784</v>
      </c>
      <c r="L49" s="115">
        <v>4256774.64</v>
      </c>
      <c r="M49" s="115">
        <v>779113.008</v>
      </c>
      <c r="N49" s="115">
        <v>5035887.648</v>
      </c>
      <c r="O49" s="89"/>
      <c r="P49" s="89"/>
      <c r="Q49" s="89"/>
      <c r="R49" s="89"/>
    </row>
    <row r="50" ht="15.75" spans="7:18">
      <c r="G50" s="88"/>
      <c r="H50" s="88"/>
      <c r="I50" s="88" t="s">
        <v>1300</v>
      </c>
      <c r="J50" s="116">
        <v>50558</v>
      </c>
      <c r="K50" s="116">
        <v>53.3643447130029</v>
      </c>
      <c r="L50" s="116">
        <v>2697994.54</v>
      </c>
      <c r="M50" s="116">
        <v>503179.504</v>
      </c>
      <c r="N50" s="116">
        <v>3201174.04</v>
      </c>
      <c r="O50" s="117"/>
      <c r="P50" s="89"/>
      <c r="Q50" s="89"/>
      <c r="R50" s="89"/>
    </row>
    <row r="51" ht="15.75" spans="7:18"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</row>
    <row r="52" ht="15.75" spans="7:18">
      <c r="G52" s="89"/>
      <c r="H52" s="90" t="s">
        <v>1300</v>
      </c>
      <c r="I52" s="118"/>
      <c r="J52" s="118"/>
      <c r="K52" s="118"/>
      <c r="L52" s="118"/>
      <c r="M52" s="118"/>
      <c r="N52" s="119"/>
      <c r="O52" s="89"/>
      <c r="P52" s="89"/>
      <c r="Q52" s="89"/>
      <c r="R52" s="89"/>
    </row>
    <row r="53" ht="15.75" spans="7:18">
      <c r="G53" s="89"/>
      <c r="H53" s="91">
        <v>45352</v>
      </c>
      <c r="I53" s="73" t="s">
        <v>1279</v>
      </c>
      <c r="J53" s="73" t="s">
        <v>1280</v>
      </c>
      <c r="K53" s="73" t="s">
        <v>1281</v>
      </c>
      <c r="L53" s="73" t="s">
        <v>1282</v>
      </c>
      <c r="M53" s="73" t="s">
        <v>1283</v>
      </c>
      <c r="N53" s="73" t="s">
        <v>1284</v>
      </c>
      <c r="O53" s="89"/>
      <c r="P53" s="89"/>
      <c r="Q53" s="89"/>
      <c r="R53" s="89"/>
    </row>
    <row r="54" ht="15.75" spans="7:18">
      <c r="G54" s="89"/>
      <c r="H54" s="92"/>
      <c r="I54" s="120" t="s">
        <v>1291</v>
      </c>
      <c r="J54" s="120">
        <v>400</v>
      </c>
      <c r="K54" s="121">
        <f>L54/J54</f>
        <v>53.11</v>
      </c>
      <c r="L54" s="120">
        <v>21244</v>
      </c>
      <c r="M54" s="120">
        <v>4248.8</v>
      </c>
      <c r="N54" s="120">
        <f>L54+M54</f>
        <v>25492.8</v>
      </c>
      <c r="O54" s="89"/>
      <c r="P54" s="89"/>
      <c r="Q54" s="89"/>
      <c r="R54" s="89"/>
    </row>
    <row r="55" ht="15.75" spans="7:18">
      <c r="G55" s="89"/>
      <c r="H55" s="92"/>
      <c r="I55" s="120" t="s">
        <v>1289</v>
      </c>
      <c r="J55" s="120">
        <v>1840</v>
      </c>
      <c r="K55" s="121">
        <f t="shared" ref="K55:K64" si="3">L55/J55</f>
        <v>45.204347826087</v>
      </c>
      <c r="L55" s="120">
        <v>83176</v>
      </c>
      <c r="M55" s="120">
        <v>16635.2</v>
      </c>
      <c r="N55" s="120">
        <f t="shared" ref="N55:N63" si="4">L55+M55</f>
        <v>99811.2</v>
      </c>
      <c r="O55" s="89"/>
      <c r="P55" s="89"/>
      <c r="Q55" s="89"/>
      <c r="R55" s="89"/>
    </row>
    <row r="56" ht="15.75" spans="7:18">
      <c r="G56" s="89"/>
      <c r="H56" s="92"/>
      <c r="I56" s="120" t="s">
        <v>1313</v>
      </c>
      <c r="J56" s="120">
        <v>112</v>
      </c>
      <c r="K56" s="121">
        <f t="shared" si="3"/>
        <v>42.88</v>
      </c>
      <c r="L56" s="120">
        <v>4802.56</v>
      </c>
      <c r="M56" s="120">
        <v>960.512</v>
      </c>
      <c r="N56" s="120">
        <f t="shared" si="4"/>
        <v>5763.072</v>
      </c>
      <c r="O56" s="89"/>
      <c r="P56" s="89"/>
      <c r="Q56" s="89"/>
      <c r="R56" s="89"/>
    </row>
    <row r="57" ht="15.75" spans="7:18">
      <c r="G57" s="89"/>
      <c r="H57" s="92"/>
      <c r="I57" s="122" t="s">
        <v>1286</v>
      </c>
      <c r="J57" s="120">
        <v>2008</v>
      </c>
      <c r="K57" s="121">
        <f t="shared" si="3"/>
        <v>48.135219123506</v>
      </c>
      <c r="L57" s="120">
        <v>96655.52</v>
      </c>
      <c r="M57" s="122">
        <v>19331.104</v>
      </c>
      <c r="N57" s="120">
        <f t="shared" si="4"/>
        <v>115986.624</v>
      </c>
      <c r="O57" s="89"/>
      <c r="P57" s="89"/>
      <c r="Q57" s="89"/>
      <c r="R57" s="89"/>
    </row>
    <row r="58" ht="15.75" spans="7:18">
      <c r="G58" s="89"/>
      <c r="H58" s="92"/>
      <c r="I58" s="120" t="s">
        <v>1314</v>
      </c>
      <c r="J58" s="120">
        <v>88</v>
      </c>
      <c r="K58" s="121">
        <f t="shared" si="3"/>
        <v>54.35</v>
      </c>
      <c r="L58" s="120">
        <v>4782.8</v>
      </c>
      <c r="M58" s="120">
        <v>956.56</v>
      </c>
      <c r="N58" s="120">
        <f t="shared" si="4"/>
        <v>5739.36</v>
      </c>
      <c r="O58" s="89"/>
      <c r="P58" s="89"/>
      <c r="Q58" s="89"/>
      <c r="R58" s="89"/>
    </row>
    <row r="59" ht="15.75" spans="7:18">
      <c r="G59" s="89"/>
      <c r="H59" s="92"/>
      <c r="I59" s="120" t="s">
        <v>1315</v>
      </c>
      <c r="J59" s="120">
        <v>160</v>
      </c>
      <c r="K59" s="121">
        <f t="shared" si="3"/>
        <v>42.755</v>
      </c>
      <c r="L59" s="120">
        <v>6840.8</v>
      </c>
      <c r="M59" s="120"/>
      <c r="N59" s="120">
        <f t="shared" si="4"/>
        <v>6840.8</v>
      </c>
      <c r="O59" s="89"/>
      <c r="P59" s="89"/>
      <c r="Q59" s="89"/>
      <c r="R59" s="89"/>
    </row>
    <row r="60" ht="15.75" spans="7:18">
      <c r="G60" s="89"/>
      <c r="H60" s="92"/>
      <c r="I60" s="120" t="s">
        <v>1316</v>
      </c>
      <c r="J60" s="120">
        <v>400</v>
      </c>
      <c r="K60" s="121">
        <f t="shared" si="3"/>
        <v>40.1</v>
      </c>
      <c r="L60" s="120">
        <v>16040</v>
      </c>
      <c r="M60" s="120">
        <v>3208</v>
      </c>
      <c r="N60" s="120">
        <f t="shared" si="4"/>
        <v>19248</v>
      </c>
      <c r="O60" s="89"/>
      <c r="P60" s="89"/>
      <c r="Q60" s="89"/>
      <c r="R60" s="89"/>
    </row>
    <row r="61" ht="15.75" spans="7:18">
      <c r="G61" s="89"/>
      <c r="H61" s="92"/>
      <c r="I61" s="120" t="s">
        <v>1317</v>
      </c>
      <c r="J61" s="120">
        <v>160</v>
      </c>
      <c r="K61" s="121">
        <f t="shared" si="3"/>
        <v>39.47</v>
      </c>
      <c r="L61" s="120">
        <v>6315.2</v>
      </c>
      <c r="M61" s="120">
        <v>1263.04</v>
      </c>
      <c r="N61" s="120">
        <f t="shared" si="4"/>
        <v>7578.24</v>
      </c>
      <c r="O61" s="89"/>
      <c r="P61" s="89"/>
      <c r="Q61" s="89"/>
      <c r="R61" s="89"/>
    </row>
    <row r="62" ht="15.75" spans="7:18">
      <c r="G62" s="89"/>
      <c r="H62" s="92"/>
      <c r="I62" s="120" t="s">
        <v>1318</v>
      </c>
      <c r="J62" s="120">
        <v>432</v>
      </c>
      <c r="K62" s="121">
        <f t="shared" si="3"/>
        <v>54.75</v>
      </c>
      <c r="L62" s="120">
        <v>23652</v>
      </c>
      <c r="M62" s="120">
        <v>0</v>
      </c>
      <c r="N62" s="120">
        <f t="shared" si="4"/>
        <v>23652</v>
      </c>
      <c r="O62" s="89"/>
      <c r="P62" s="89"/>
      <c r="Q62" s="89"/>
      <c r="R62" s="89"/>
    </row>
    <row r="63" ht="15.75" spans="7:18">
      <c r="G63" s="89"/>
      <c r="H63" s="93"/>
      <c r="I63" s="120" t="s">
        <v>1319</v>
      </c>
      <c r="J63" s="120">
        <v>2464</v>
      </c>
      <c r="K63" s="121">
        <f t="shared" si="3"/>
        <v>45.8201298701299</v>
      </c>
      <c r="L63" s="120">
        <v>112900.8</v>
      </c>
      <c r="M63" s="120"/>
      <c r="N63" s="120">
        <f t="shared" si="4"/>
        <v>112900.8</v>
      </c>
      <c r="O63" s="89"/>
      <c r="P63" s="89"/>
      <c r="Q63" s="89"/>
      <c r="R63" s="89"/>
    </row>
    <row r="64" ht="15.75" spans="7:18">
      <c r="G64" s="89"/>
      <c r="H64" s="94" t="s">
        <v>871</v>
      </c>
      <c r="I64" s="123"/>
      <c r="J64" s="124">
        <f>SUM(J54:J63)</f>
        <v>8064</v>
      </c>
      <c r="K64" s="125">
        <f t="shared" si="3"/>
        <v>46.6777876984127</v>
      </c>
      <c r="L64" s="124">
        <f>SUM(L54:L63)</f>
        <v>376409.68</v>
      </c>
      <c r="M64" s="125">
        <f>SUM(M54:M63)</f>
        <v>46603.216</v>
      </c>
      <c r="N64" s="125">
        <f>SUM(N54:N63)</f>
        <v>423012.896</v>
      </c>
      <c r="O64" s="89"/>
      <c r="P64" s="89"/>
      <c r="Q64" s="89"/>
      <c r="R64" s="89"/>
    </row>
    <row r="65" ht="15.75" spans="7:18"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</row>
    <row r="66" ht="15.75" spans="7:18">
      <c r="G66" s="89"/>
      <c r="H66" s="90" t="s">
        <v>1300</v>
      </c>
      <c r="I66" s="118"/>
      <c r="J66" s="118"/>
      <c r="K66" s="118"/>
      <c r="L66" s="118"/>
      <c r="M66" s="118"/>
      <c r="N66" s="119"/>
      <c r="O66" s="89"/>
      <c r="P66" s="89"/>
      <c r="Q66" s="89"/>
      <c r="R66" s="89"/>
    </row>
    <row r="67" ht="15.75" spans="7:18">
      <c r="G67" s="89"/>
      <c r="H67" s="128">
        <v>45383</v>
      </c>
      <c r="I67" s="73" t="s">
        <v>1279</v>
      </c>
      <c r="J67" s="73" t="s">
        <v>1280</v>
      </c>
      <c r="K67" s="73" t="s">
        <v>1281</v>
      </c>
      <c r="L67" s="73" t="s">
        <v>1282</v>
      </c>
      <c r="M67" s="73" t="s">
        <v>1283</v>
      </c>
      <c r="N67" s="73" t="s">
        <v>1284</v>
      </c>
      <c r="O67" s="89"/>
      <c r="P67" s="89"/>
      <c r="Q67" s="89"/>
      <c r="R67" s="89"/>
    </row>
    <row r="68" ht="15.75" spans="7:18">
      <c r="G68" s="89"/>
      <c r="H68" s="129"/>
      <c r="I68" s="120" t="s">
        <v>1285</v>
      </c>
      <c r="J68" s="120">
        <v>1212</v>
      </c>
      <c r="K68" s="121">
        <f>L68/J68</f>
        <v>38.5992739273927</v>
      </c>
      <c r="L68" s="120">
        <v>46782.32</v>
      </c>
      <c r="M68" s="145">
        <f>L68*0.2</f>
        <v>9356.464</v>
      </c>
      <c r="N68" s="145">
        <f>L68+M68</f>
        <v>56138.784</v>
      </c>
      <c r="O68" s="89"/>
      <c r="P68" s="89"/>
      <c r="Q68" s="89"/>
      <c r="R68" s="89"/>
    </row>
    <row r="69" ht="15.75" spans="7:18">
      <c r="G69" s="89"/>
      <c r="H69" s="129"/>
      <c r="I69" s="120" t="s">
        <v>1286</v>
      </c>
      <c r="J69" s="120">
        <v>9900</v>
      </c>
      <c r="K69" s="121">
        <f t="shared" ref="K69:K76" si="5">L69/J69</f>
        <v>45.24</v>
      </c>
      <c r="L69" s="120">
        <v>447876</v>
      </c>
      <c r="M69" s="145">
        <f t="shared" ref="M69:M75" si="6">L69*0.2</f>
        <v>89575.2</v>
      </c>
      <c r="N69" s="145">
        <f t="shared" ref="N69:N75" si="7">L69+M69</f>
        <v>537451.2</v>
      </c>
      <c r="O69" s="89"/>
      <c r="P69" s="89"/>
      <c r="Q69" s="89"/>
      <c r="R69" s="89"/>
    </row>
    <row r="70" ht="15.75" spans="7:18">
      <c r="G70" s="89"/>
      <c r="H70" s="129"/>
      <c r="I70" s="120" t="s">
        <v>1287</v>
      </c>
      <c r="J70" s="120">
        <v>6040</v>
      </c>
      <c r="K70" s="121">
        <f t="shared" si="5"/>
        <v>51.782119205298</v>
      </c>
      <c r="L70" s="120">
        <v>312764</v>
      </c>
      <c r="M70" s="145">
        <f t="shared" si="6"/>
        <v>62552.8</v>
      </c>
      <c r="N70" s="145">
        <f t="shared" si="7"/>
        <v>375316.8</v>
      </c>
      <c r="O70" s="89"/>
      <c r="P70" s="89"/>
      <c r="Q70" s="89"/>
      <c r="R70" s="89"/>
    </row>
    <row r="71" ht="15.75" spans="7:18">
      <c r="G71" s="89"/>
      <c r="H71" s="129"/>
      <c r="I71" s="122" t="s">
        <v>1320</v>
      </c>
      <c r="J71" s="120">
        <v>300</v>
      </c>
      <c r="K71" s="121">
        <f t="shared" si="5"/>
        <v>41.48</v>
      </c>
      <c r="L71" s="120">
        <v>12444</v>
      </c>
      <c r="M71" s="145">
        <f t="shared" si="6"/>
        <v>2488.8</v>
      </c>
      <c r="N71" s="145">
        <f t="shared" si="7"/>
        <v>14932.8</v>
      </c>
      <c r="O71" s="89"/>
      <c r="P71" s="89"/>
      <c r="Q71" s="89"/>
      <c r="R71" s="89"/>
    </row>
    <row r="72" ht="15.75" spans="7:18">
      <c r="G72" s="89"/>
      <c r="H72" s="129"/>
      <c r="I72" s="120" t="s">
        <v>1321</v>
      </c>
      <c r="J72" s="120">
        <v>210</v>
      </c>
      <c r="K72" s="121">
        <f t="shared" si="5"/>
        <v>36.75</v>
      </c>
      <c r="L72" s="120">
        <v>7717.5</v>
      </c>
      <c r="M72" s="145">
        <f t="shared" si="6"/>
        <v>1543.5</v>
      </c>
      <c r="N72" s="145">
        <f t="shared" si="7"/>
        <v>9261</v>
      </c>
      <c r="O72" s="89"/>
      <c r="P72" s="89"/>
      <c r="Q72" s="89"/>
      <c r="R72" s="89"/>
    </row>
    <row r="73" ht="15.75" spans="7:18">
      <c r="G73" s="89"/>
      <c r="H73" s="129"/>
      <c r="I73" s="120" t="s">
        <v>1289</v>
      </c>
      <c r="J73" s="120">
        <v>2814</v>
      </c>
      <c r="K73" s="121">
        <f t="shared" si="5"/>
        <v>39.6417910447761</v>
      </c>
      <c r="L73" s="120">
        <v>111552</v>
      </c>
      <c r="M73" s="145">
        <f t="shared" si="6"/>
        <v>22310.4</v>
      </c>
      <c r="N73" s="145">
        <f t="shared" si="7"/>
        <v>133862.4</v>
      </c>
      <c r="O73" s="89"/>
      <c r="P73" s="89"/>
      <c r="Q73" s="89"/>
      <c r="R73" s="89"/>
    </row>
    <row r="74" ht="15.75" spans="7:18">
      <c r="G74" s="89"/>
      <c r="H74" s="129"/>
      <c r="I74" s="120" t="s">
        <v>1052</v>
      </c>
      <c r="J74" s="120">
        <v>4410</v>
      </c>
      <c r="K74" s="121">
        <f t="shared" si="5"/>
        <v>36.1233333333333</v>
      </c>
      <c r="L74" s="120">
        <v>159303.9</v>
      </c>
      <c r="M74" s="145">
        <f t="shared" si="6"/>
        <v>31860.78</v>
      </c>
      <c r="N74" s="145">
        <f t="shared" si="7"/>
        <v>191164.68</v>
      </c>
      <c r="O74" s="89"/>
      <c r="P74" s="89"/>
      <c r="Q74" s="89"/>
      <c r="R74" s="89"/>
    </row>
    <row r="75" ht="15.75" spans="7:18">
      <c r="G75" s="89"/>
      <c r="H75" s="130"/>
      <c r="I75" s="120" t="s">
        <v>1322</v>
      </c>
      <c r="J75" s="120">
        <v>3320</v>
      </c>
      <c r="K75" s="121">
        <f t="shared" si="5"/>
        <v>38.6042771084337</v>
      </c>
      <c r="L75" s="120">
        <v>128166.2</v>
      </c>
      <c r="M75" s="145">
        <f t="shared" si="6"/>
        <v>25633.24</v>
      </c>
      <c r="N75" s="145">
        <f t="shared" si="7"/>
        <v>153799.44</v>
      </c>
      <c r="O75" s="89"/>
      <c r="P75" s="89"/>
      <c r="Q75" s="89"/>
      <c r="R75" s="89"/>
    </row>
    <row r="76" ht="15.75" spans="7:18">
      <c r="G76" s="89"/>
      <c r="H76" s="94" t="s">
        <v>871</v>
      </c>
      <c r="I76" s="123"/>
      <c r="J76" s="146">
        <f>SUM(J68:J75)</f>
        <v>28206</v>
      </c>
      <c r="K76" s="146">
        <f t="shared" si="5"/>
        <v>43.4874111891087</v>
      </c>
      <c r="L76" s="146">
        <f>SUM(L68:L75)</f>
        <v>1226605.92</v>
      </c>
      <c r="M76" s="146">
        <f>SUM(M68:M75)</f>
        <v>245321.184</v>
      </c>
      <c r="N76" s="146">
        <f>SUM(N68:N75)</f>
        <v>1471927.104</v>
      </c>
      <c r="O76" s="89"/>
      <c r="P76" s="89"/>
      <c r="Q76" s="89"/>
      <c r="R76" s="89"/>
    </row>
    <row r="77" ht="15.75" spans="7:18">
      <c r="G77" s="131"/>
      <c r="H77" s="132"/>
      <c r="I77" s="132"/>
      <c r="J77" s="147"/>
      <c r="K77" s="147"/>
      <c r="L77" s="147"/>
      <c r="M77" s="147"/>
      <c r="N77" s="147"/>
      <c r="O77" s="131"/>
      <c r="P77" s="131"/>
      <c r="Q77" s="89"/>
      <c r="R77" s="89"/>
    </row>
    <row r="78" ht="15.75" spans="7:18">
      <c r="G78" s="131"/>
      <c r="H78" s="90" t="s">
        <v>1300</v>
      </c>
      <c r="I78" s="118"/>
      <c r="J78" s="118"/>
      <c r="K78" s="118"/>
      <c r="L78" s="118"/>
      <c r="M78" s="118"/>
      <c r="N78" s="119"/>
      <c r="O78" s="131"/>
      <c r="P78" s="131"/>
      <c r="Q78" s="89"/>
      <c r="R78" s="89"/>
    </row>
    <row r="79" ht="15.75" spans="7:18">
      <c r="G79" s="131"/>
      <c r="H79" s="128">
        <v>45413</v>
      </c>
      <c r="I79" s="73" t="s">
        <v>1279</v>
      </c>
      <c r="J79" s="73" t="s">
        <v>1280</v>
      </c>
      <c r="K79" s="73" t="s">
        <v>1281</v>
      </c>
      <c r="L79" s="73" t="s">
        <v>1282</v>
      </c>
      <c r="M79" s="73" t="s">
        <v>1283</v>
      </c>
      <c r="N79" s="73" t="s">
        <v>1284</v>
      </c>
      <c r="O79" s="131"/>
      <c r="P79" s="131"/>
      <c r="Q79" s="89"/>
      <c r="R79" s="89"/>
    </row>
    <row r="80" ht="15.75" spans="7:18">
      <c r="G80" s="131"/>
      <c r="H80" s="129"/>
      <c r="I80" s="120" t="s">
        <v>1323</v>
      </c>
      <c r="J80" s="120">
        <v>210</v>
      </c>
      <c r="K80" s="121">
        <v>49.99</v>
      </c>
      <c r="L80" s="120">
        <v>10497.9</v>
      </c>
      <c r="M80" s="145">
        <v>2099.58</v>
      </c>
      <c r="N80" s="145">
        <v>12597.48</v>
      </c>
      <c r="O80" s="131"/>
      <c r="P80" s="131"/>
      <c r="Q80" s="89"/>
      <c r="R80" s="89"/>
    </row>
    <row r="81" ht="15.75" spans="7:18">
      <c r="G81" s="131"/>
      <c r="H81" s="129"/>
      <c r="I81" s="120" t="s">
        <v>1289</v>
      </c>
      <c r="J81" s="120">
        <v>1680</v>
      </c>
      <c r="K81" s="121">
        <v>49.08</v>
      </c>
      <c r="L81" s="120">
        <v>82454.4</v>
      </c>
      <c r="M81" s="145">
        <v>16490.88</v>
      </c>
      <c r="N81" s="145">
        <v>98945.28</v>
      </c>
      <c r="O81" s="131"/>
      <c r="P81" s="131"/>
      <c r="Q81" s="89"/>
      <c r="R81" s="89"/>
    </row>
    <row r="82" ht="15.75" spans="7:18">
      <c r="G82" s="131"/>
      <c r="H82" s="129"/>
      <c r="I82" s="120" t="s">
        <v>1317</v>
      </c>
      <c r="J82" s="120">
        <v>1260</v>
      </c>
      <c r="K82" s="121">
        <v>48.57</v>
      </c>
      <c r="L82" s="120">
        <v>61198.2</v>
      </c>
      <c r="M82" s="145">
        <v>12239.64</v>
      </c>
      <c r="N82" s="145">
        <v>73437.84</v>
      </c>
      <c r="O82" s="131"/>
      <c r="P82" s="131"/>
      <c r="Q82" s="89"/>
      <c r="R82" s="89"/>
    </row>
    <row r="83" ht="15.75" spans="7:18">
      <c r="G83" s="131"/>
      <c r="H83" s="129"/>
      <c r="I83" s="122" t="s">
        <v>1287</v>
      </c>
      <c r="J83" s="120">
        <v>4284</v>
      </c>
      <c r="K83" s="121">
        <v>50.9</v>
      </c>
      <c r="L83" s="120">
        <v>218055.6</v>
      </c>
      <c r="M83" s="145">
        <v>43611.12</v>
      </c>
      <c r="N83" s="145">
        <v>261666.72</v>
      </c>
      <c r="O83" s="131"/>
      <c r="P83" s="131"/>
      <c r="Q83" s="89"/>
      <c r="R83" s="89"/>
    </row>
    <row r="84" ht="15.75" spans="7:18">
      <c r="G84" s="131"/>
      <c r="H84" s="129"/>
      <c r="I84" s="120" t="s">
        <v>1318</v>
      </c>
      <c r="J84" s="120">
        <v>546</v>
      </c>
      <c r="K84" s="121">
        <v>49.64</v>
      </c>
      <c r="L84" s="120">
        <v>27103.44</v>
      </c>
      <c r="M84" s="145">
        <v>0</v>
      </c>
      <c r="N84" s="145">
        <v>27103.44</v>
      </c>
      <c r="O84" s="131"/>
      <c r="P84" s="131"/>
      <c r="Q84" s="89"/>
      <c r="R84" s="89"/>
    </row>
    <row r="85" ht="15.75" spans="7:18">
      <c r="G85" s="131"/>
      <c r="H85" s="130"/>
      <c r="I85" s="120" t="s">
        <v>1291</v>
      </c>
      <c r="J85" s="120">
        <v>2100</v>
      </c>
      <c r="K85" s="121">
        <v>50.13</v>
      </c>
      <c r="L85" s="120">
        <v>105273</v>
      </c>
      <c r="M85" s="145">
        <v>21054.6</v>
      </c>
      <c r="N85" s="145">
        <v>126327.6</v>
      </c>
      <c r="O85" s="131"/>
      <c r="P85" s="131"/>
      <c r="Q85" s="89"/>
      <c r="R85" s="89"/>
    </row>
    <row r="86" ht="15.75" spans="7:18">
      <c r="G86" s="131"/>
      <c r="H86" s="94" t="s">
        <v>871</v>
      </c>
      <c r="I86" s="123"/>
      <c r="J86" s="146">
        <f>SUM(J80:J85)</f>
        <v>10080</v>
      </c>
      <c r="K86" s="146">
        <f>L86/J86</f>
        <v>50.0577916666667</v>
      </c>
      <c r="L86" s="146">
        <f>SUM(L80:L85)</f>
        <v>504582.54</v>
      </c>
      <c r="M86" s="146">
        <f>SUM(M80:M85)</f>
        <v>95495.82</v>
      </c>
      <c r="N86" s="146">
        <f>SUM(N80:N85)</f>
        <v>600078.36</v>
      </c>
      <c r="O86" s="131"/>
      <c r="P86" s="131"/>
      <c r="Q86" s="89"/>
      <c r="R86" s="89"/>
    </row>
    <row r="87" ht="15.75" spans="7:18">
      <c r="G87" s="89"/>
      <c r="H87" s="132"/>
      <c r="I87" s="132"/>
      <c r="J87" s="147"/>
      <c r="K87" s="147"/>
      <c r="L87" s="147"/>
      <c r="M87" s="147"/>
      <c r="N87" s="147"/>
      <c r="O87" s="89"/>
      <c r="P87" s="89"/>
      <c r="Q87" s="89"/>
      <c r="R87" s="89"/>
    </row>
    <row r="88" ht="15.75" spans="7:18">
      <c r="G88" s="89"/>
      <c r="H88" s="90" t="s">
        <v>1278</v>
      </c>
      <c r="I88" s="118"/>
      <c r="J88" s="118"/>
      <c r="K88" s="118"/>
      <c r="L88" s="118"/>
      <c r="M88" s="118"/>
      <c r="N88" s="119"/>
      <c r="O88" s="89"/>
      <c r="P88" s="89"/>
      <c r="Q88" s="89"/>
      <c r="R88" s="89"/>
    </row>
    <row r="89" ht="15.75" spans="7:18">
      <c r="G89" s="89"/>
      <c r="H89" s="91">
        <v>45352</v>
      </c>
      <c r="I89" s="73" t="s">
        <v>1279</v>
      </c>
      <c r="J89" s="73" t="s">
        <v>1280</v>
      </c>
      <c r="K89" s="73" t="s">
        <v>1281</v>
      </c>
      <c r="L89" s="73" t="s">
        <v>1282</v>
      </c>
      <c r="M89" s="73" t="s">
        <v>1283</v>
      </c>
      <c r="N89" s="73" t="s">
        <v>1284</v>
      </c>
      <c r="O89" s="89"/>
      <c r="P89" s="89"/>
      <c r="Q89" s="89"/>
      <c r="R89" s="89"/>
    </row>
    <row r="90" ht="15.75" spans="7:18">
      <c r="G90" s="89"/>
      <c r="H90" s="92"/>
      <c r="I90" s="120" t="s">
        <v>1287</v>
      </c>
      <c r="J90" s="148">
        <v>1600</v>
      </c>
      <c r="K90" s="149">
        <f>L90/J90</f>
        <v>71.4</v>
      </c>
      <c r="L90" s="149">
        <v>114240</v>
      </c>
      <c r="M90" s="149">
        <v>22848</v>
      </c>
      <c r="N90" s="149">
        <v>137088</v>
      </c>
      <c r="O90" s="89"/>
      <c r="P90" s="89"/>
      <c r="Q90" s="89"/>
      <c r="R90" s="89"/>
    </row>
    <row r="91" ht="15.75" spans="7:18">
      <c r="G91" s="89"/>
      <c r="H91" s="92"/>
      <c r="I91" s="120" t="s">
        <v>1286</v>
      </c>
      <c r="J91" s="148">
        <v>2740</v>
      </c>
      <c r="K91" s="149">
        <f t="shared" ref="K91:K94" si="8">L91/J91</f>
        <v>65.4975182481752</v>
      </c>
      <c r="L91" s="149">
        <v>179463.2</v>
      </c>
      <c r="M91" s="149">
        <v>35892.64</v>
      </c>
      <c r="N91" s="149">
        <v>215355.84</v>
      </c>
      <c r="O91" s="89"/>
      <c r="P91" s="89"/>
      <c r="Q91" s="89"/>
      <c r="R91" s="89"/>
    </row>
    <row r="92" ht="15.75" spans="7:18">
      <c r="G92" s="89"/>
      <c r="H92" s="92"/>
      <c r="I92" s="120" t="s">
        <v>1324</v>
      </c>
      <c r="J92" s="148">
        <v>160</v>
      </c>
      <c r="K92" s="149">
        <f t="shared" si="8"/>
        <v>70.06</v>
      </c>
      <c r="L92" s="149">
        <v>11209.6</v>
      </c>
      <c r="M92" s="149">
        <v>0</v>
      </c>
      <c r="N92" s="149">
        <v>11209.6</v>
      </c>
      <c r="O92" s="89"/>
      <c r="P92" s="89"/>
      <c r="Q92" s="89"/>
      <c r="R92" s="89"/>
    </row>
    <row r="93" ht="15.75" spans="7:18">
      <c r="G93" s="89"/>
      <c r="H93" s="93"/>
      <c r="I93" s="120" t="s">
        <v>1325</v>
      </c>
      <c r="J93" s="148">
        <v>1900</v>
      </c>
      <c r="K93" s="149">
        <f t="shared" si="8"/>
        <v>71.7926315789474</v>
      </c>
      <c r="L93" s="149">
        <v>136406</v>
      </c>
      <c r="M93" s="149">
        <v>27281.2</v>
      </c>
      <c r="N93" s="149">
        <v>163687.2</v>
      </c>
      <c r="O93" s="89"/>
      <c r="P93" s="89"/>
      <c r="Q93" s="89"/>
      <c r="R93" s="89"/>
    </row>
    <row r="94" ht="15.75" spans="7:18">
      <c r="G94" s="89"/>
      <c r="H94" s="133" t="s">
        <v>871</v>
      </c>
      <c r="I94" s="150"/>
      <c r="J94" s="124">
        <f>SUM(J90:J93)</f>
        <v>6400</v>
      </c>
      <c r="K94" s="151">
        <f t="shared" si="8"/>
        <v>68.9560625</v>
      </c>
      <c r="L94" s="152">
        <f>SUM(L90:L93)</f>
        <v>441318.8</v>
      </c>
      <c r="M94" s="152">
        <f>SUM(M90:M93)</f>
        <v>86021.84</v>
      </c>
      <c r="N94" s="152">
        <f>SUM(N90:N93)</f>
        <v>527340.64</v>
      </c>
      <c r="O94" s="89"/>
      <c r="P94" s="89"/>
      <c r="Q94" s="89"/>
      <c r="R94" s="89"/>
    </row>
    <row r="95" ht="15.75" spans="7:18">
      <c r="G95" s="89"/>
      <c r="H95" s="134"/>
      <c r="I95" s="153"/>
      <c r="J95" s="153"/>
      <c r="K95" s="153"/>
      <c r="L95" s="153"/>
      <c r="M95" s="153"/>
      <c r="N95" s="153"/>
      <c r="O95" s="89"/>
      <c r="P95" s="89"/>
      <c r="Q95" s="89"/>
      <c r="R95" s="89"/>
    </row>
    <row r="96" ht="15.75" spans="7:18">
      <c r="G96" s="89"/>
      <c r="H96" s="135" t="s">
        <v>1278</v>
      </c>
      <c r="I96" s="154"/>
      <c r="J96" s="154"/>
      <c r="K96" s="154"/>
      <c r="L96" s="154"/>
      <c r="M96" s="154"/>
      <c r="N96" s="155"/>
      <c r="O96" s="89"/>
      <c r="P96" s="89"/>
      <c r="Q96" s="89"/>
      <c r="R96" s="89"/>
    </row>
    <row r="97" ht="15.75" spans="7:18">
      <c r="G97" s="89"/>
      <c r="H97" s="136"/>
      <c r="I97" s="136" t="s">
        <v>1279</v>
      </c>
      <c r="J97" s="136" t="s">
        <v>1280</v>
      </c>
      <c r="K97" s="136" t="s">
        <v>1281</v>
      </c>
      <c r="L97" s="136" t="s">
        <v>1282</v>
      </c>
      <c r="M97" s="136" t="s">
        <v>1283</v>
      </c>
      <c r="N97" s="136" t="s">
        <v>1284</v>
      </c>
      <c r="O97" s="89"/>
      <c r="P97" s="89"/>
      <c r="Q97" s="89"/>
      <c r="R97" s="89"/>
    </row>
    <row r="98" ht="15.75" spans="7:18">
      <c r="G98" s="89"/>
      <c r="H98" s="91">
        <v>45383</v>
      </c>
      <c r="I98" s="120" t="s">
        <v>1285</v>
      </c>
      <c r="J98" s="148">
        <v>125</v>
      </c>
      <c r="K98" s="149">
        <f>L98/J98</f>
        <v>83.06</v>
      </c>
      <c r="L98" s="148">
        <v>10382.5</v>
      </c>
      <c r="M98" s="148">
        <f>L98*0.2</f>
        <v>2076.5</v>
      </c>
      <c r="N98" s="156">
        <f>L98+M98</f>
        <v>12459</v>
      </c>
      <c r="O98" s="89"/>
      <c r="P98" s="89"/>
      <c r="Q98" s="89"/>
      <c r="R98" s="89"/>
    </row>
    <row r="99" ht="15.75" spans="7:18">
      <c r="G99" s="89"/>
      <c r="H99" s="92"/>
      <c r="I99" s="157" t="s">
        <v>1314</v>
      </c>
      <c r="J99" s="158">
        <v>750</v>
      </c>
      <c r="K99" s="149">
        <f t="shared" ref="K99:K110" si="9">L99/J99</f>
        <v>58.15</v>
      </c>
      <c r="L99" s="158">
        <v>43612.5</v>
      </c>
      <c r="M99" s="148">
        <f t="shared" ref="M99:M109" si="10">L99*0.2</f>
        <v>8722.5</v>
      </c>
      <c r="N99" s="156">
        <f t="shared" ref="N99:N109" si="11">L99+M99</f>
        <v>52335</v>
      </c>
      <c r="O99" s="89"/>
      <c r="P99" s="89"/>
      <c r="Q99" s="89"/>
      <c r="R99" s="89"/>
    </row>
    <row r="100" ht="15.75" spans="7:18">
      <c r="G100" s="89"/>
      <c r="H100" s="92"/>
      <c r="I100" s="120" t="s">
        <v>1286</v>
      </c>
      <c r="J100" s="148">
        <v>4500</v>
      </c>
      <c r="K100" s="149">
        <f t="shared" si="9"/>
        <v>77.71</v>
      </c>
      <c r="L100" s="148">
        <v>349695</v>
      </c>
      <c r="M100" s="148">
        <f t="shared" si="10"/>
        <v>69939</v>
      </c>
      <c r="N100" s="156">
        <f t="shared" si="11"/>
        <v>419634</v>
      </c>
      <c r="O100" s="89"/>
      <c r="P100" s="89"/>
      <c r="Q100" s="89"/>
      <c r="R100" s="89"/>
    </row>
    <row r="101" ht="15.75" spans="7:18">
      <c r="G101" s="89"/>
      <c r="H101" s="92"/>
      <c r="I101" s="120" t="s">
        <v>1287</v>
      </c>
      <c r="J101" s="148">
        <v>9725</v>
      </c>
      <c r="K101" s="149">
        <f t="shared" si="9"/>
        <v>78.9794344473008</v>
      </c>
      <c r="L101" s="148">
        <v>768075</v>
      </c>
      <c r="M101" s="148">
        <f t="shared" si="10"/>
        <v>153615</v>
      </c>
      <c r="N101" s="156">
        <f t="shared" si="11"/>
        <v>921690</v>
      </c>
      <c r="O101" s="89"/>
      <c r="P101" s="89"/>
      <c r="Q101" s="89"/>
      <c r="R101" s="89"/>
    </row>
    <row r="102" ht="15.75" spans="7:18">
      <c r="G102" s="89"/>
      <c r="H102" s="92"/>
      <c r="I102" s="120" t="s">
        <v>1320</v>
      </c>
      <c r="J102" s="148">
        <v>100</v>
      </c>
      <c r="K102" s="149">
        <f t="shared" si="9"/>
        <v>58.33</v>
      </c>
      <c r="L102" s="148">
        <v>5833</v>
      </c>
      <c r="M102" s="148">
        <f t="shared" si="10"/>
        <v>1166.6</v>
      </c>
      <c r="N102" s="156">
        <f t="shared" si="11"/>
        <v>6999.6</v>
      </c>
      <c r="O102" s="89"/>
      <c r="P102" s="89"/>
      <c r="Q102" s="89"/>
      <c r="R102" s="89"/>
    </row>
    <row r="103" ht="15.75" spans="7:18">
      <c r="G103" s="89"/>
      <c r="H103" s="92"/>
      <c r="I103" s="120" t="s">
        <v>1288</v>
      </c>
      <c r="J103" s="148">
        <v>350</v>
      </c>
      <c r="K103" s="149">
        <f t="shared" si="9"/>
        <v>86.0614285714286</v>
      </c>
      <c r="L103" s="148">
        <v>30121.5</v>
      </c>
      <c r="M103" s="148">
        <f t="shared" si="10"/>
        <v>6024.3</v>
      </c>
      <c r="N103" s="156">
        <f t="shared" si="11"/>
        <v>36145.8</v>
      </c>
      <c r="O103" s="89"/>
      <c r="P103" s="89"/>
      <c r="Q103" s="89"/>
      <c r="R103" s="89"/>
    </row>
    <row r="104" ht="15.75" spans="7:18">
      <c r="G104" s="89"/>
      <c r="H104" s="92"/>
      <c r="I104" s="120" t="s">
        <v>1289</v>
      </c>
      <c r="J104" s="148">
        <v>9590</v>
      </c>
      <c r="K104" s="149">
        <f t="shared" si="9"/>
        <v>75.2399895724713</v>
      </c>
      <c r="L104" s="148">
        <v>721551.5</v>
      </c>
      <c r="M104" s="148">
        <f t="shared" si="10"/>
        <v>144310.3</v>
      </c>
      <c r="N104" s="156">
        <f t="shared" si="11"/>
        <v>865861.8</v>
      </c>
      <c r="O104" s="89"/>
      <c r="P104" s="89"/>
      <c r="Q104" s="89"/>
      <c r="R104" s="89"/>
    </row>
    <row r="105" ht="15.75" spans="7:18">
      <c r="G105" s="89"/>
      <c r="H105" s="92"/>
      <c r="I105" s="120" t="s">
        <v>1052</v>
      </c>
      <c r="J105" s="148">
        <v>1950</v>
      </c>
      <c r="K105" s="149">
        <f t="shared" si="9"/>
        <v>95.5638461538462</v>
      </c>
      <c r="L105" s="148">
        <v>186349.5</v>
      </c>
      <c r="M105" s="148">
        <f t="shared" si="10"/>
        <v>37269.9</v>
      </c>
      <c r="N105" s="156">
        <f t="shared" si="11"/>
        <v>223619.4</v>
      </c>
      <c r="O105" s="89"/>
      <c r="P105" s="89"/>
      <c r="Q105" s="89"/>
      <c r="R105" s="89"/>
    </row>
    <row r="106" ht="15.75" spans="7:18">
      <c r="G106" s="89"/>
      <c r="H106" s="92"/>
      <c r="I106" s="120" t="s">
        <v>1322</v>
      </c>
      <c r="J106" s="148">
        <v>850</v>
      </c>
      <c r="K106" s="149">
        <f t="shared" si="9"/>
        <v>79.5294117647059</v>
      </c>
      <c r="L106" s="148">
        <v>67600</v>
      </c>
      <c r="M106" s="148">
        <f t="shared" si="10"/>
        <v>13520</v>
      </c>
      <c r="N106" s="156">
        <f t="shared" si="11"/>
        <v>81120</v>
      </c>
      <c r="O106" s="89"/>
      <c r="P106" s="89"/>
      <c r="Q106" s="89"/>
      <c r="R106" s="89"/>
    </row>
    <row r="107" ht="15.75" spans="7:18">
      <c r="G107" s="89"/>
      <c r="H107" s="92"/>
      <c r="I107" s="120" t="s">
        <v>1290</v>
      </c>
      <c r="J107" s="148">
        <v>125</v>
      </c>
      <c r="K107" s="149">
        <f t="shared" si="9"/>
        <v>90.99</v>
      </c>
      <c r="L107" s="148">
        <v>11373.75</v>
      </c>
      <c r="M107" s="148">
        <f t="shared" si="10"/>
        <v>2274.75</v>
      </c>
      <c r="N107" s="156">
        <f t="shared" si="11"/>
        <v>13648.5</v>
      </c>
      <c r="O107" s="89"/>
      <c r="P107" s="89"/>
      <c r="Q107" s="89"/>
      <c r="R107" s="89"/>
    </row>
    <row r="108" ht="15.75" spans="7:18">
      <c r="G108" s="89"/>
      <c r="H108" s="92"/>
      <c r="I108" s="120" t="s">
        <v>1291</v>
      </c>
      <c r="J108" s="148">
        <v>750</v>
      </c>
      <c r="K108" s="149">
        <f t="shared" si="9"/>
        <v>60.15</v>
      </c>
      <c r="L108" s="148">
        <v>45112.5</v>
      </c>
      <c r="M108" s="148">
        <f t="shared" si="10"/>
        <v>9022.5</v>
      </c>
      <c r="N108" s="156">
        <f t="shared" si="11"/>
        <v>54135</v>
      </c>
      <c r="O108" s="89"/>
      <c r="P108" s="89"/>
      <c r="Q108" s="89"/>
      <c r="R108" s="89"/>
    </row>
    <row r="109" ht="15.75" spans="7:18">
      <c r="G109" s="89"/>
      <c r="H109" s="93"/>
      <c r="I109" s="120" t="s">
        <v>1313</v>
      </c>
      <c r="J109" s="148">
        <v>1075</v>
      </c>
      <c r="K109" s="149">
        <f t="shared" si="9"/>
        <v>63.6895348837209</v>
      </c>
      <c r="L109" s="148">
        <v>68466.25</v>
      </c>
      <c r="M109" s="148">
        <f t="shared" si="10"/>
        <v>13693.25</v>
      </c>
      <c r="N109" s="156">
        <f t="shared" si="11"/>
        <v>82159.5</v>
      </c>
      <c r="O109" s="89"/>
      <c r="P109" s="89"/>
      <c r="Q109" s="89"/>
      <c r="R109" s="89"/>
    </row>
    <row r="110" ht="15.75" spans="7:18">
      <c r="G110" s="137"/>
      <c r="H110" s="133" t="s">
        <v>871</v>
      </c>
      <c r="I110" s="150"/>
      <c r="J110" s="146">
        <f>SUM(J98:J109)</f>
        <v>29890</v>
      </c>
      <c r="K110" s="146">
        <f t="shared" si="9"/>
        <v>77.2222482435597</v>
      </c>
      <c r="L110" s="146">
        <f>SUM(L98:L109)</f>
        <v>2308173</v>
      </c>
      <c r="M110" s="146">
        <f>SUM(M98:M109)</f>
        <v>461634.6</v>
      </c>
      <c r="N110" s="146">
        <f>SUM(N98:N109)</f>
        <v>2769807.6</v>
      </c>
      <c r="O110" s="89"/>
      <c r="P110" s="89"/>
      <c r="Q110" s="89"/>
      <c r="R110" s="89"/>
    </row>
    <row r="111" ht="15.75" spans="7:18">
      <c r="G111" s="138"/>
      <c r="H111" s="139"/>
      <c r="I111" s="139"/>
      <c r="J111" s="159"/>
      <c r="K111" s="159"/>
      <c r="L111" s="159"/>
      <c r="M111" s="159"/>
      <c r="N111" s="160"/>
      <c r="O111" s="131"/>
      <c r="P111" s="131"/>
      <c r="Q111" s="131"/>
      <c r="R111" s="131"/>
    </row>
    <row r="112" ht="15.75" spans="7:18">
      <c r="G112" s="138"/>
      <c r="H112" s="140" t="s">
        <v>1278</v>
      </c>
      <c r="I112" s="140"/>
      <c r="J112" s="140"/>
      <c r="K112" s="140"/>
      <c r="L112" s="140"/>
      <c r="M112" s="140"/>
      <c r="N112" s="140"/>
      <c r="O112" s="131"/>
      <c r="P112" s="131"/>
      <c r="Q112" s="131"/>
      <c r="R112" s="131"/>
    </row>
    <row r="113" ht="15.75" spans="7:18">
      <c r="G113" s="138"/>
      <c r="H113" s="91">
        <v>45413</v>
      </c>
      <c r="I113" s="73" t="s">
        <v>1279</v>
      </c>
      <c r="J113" s="73" t="s">
        <v>1280</v>
      </c>
      <c r="K113" s="73" t="s">
        <v>1281</v>
      </c>
      <c r="L113" s="73" t="s">
        <v>1282</v>
      </c>
      <c r="M113" s="73" t="s">
        <v>1283</v>
      </c>
      <c r="N113" s="73" t="s">
        <v>1284</v>
      </c>
      <c r="O113" s="131"/>
      <c r="P113" s="131"/>
      <c r="Q113" s="131"/>
      <c r="R113" s="131"/>
    </row>
    <row r="114" ht="15.75" spans="7:18">
      <c r="G114" s="138"/>
      <c r="H114" s="92"/>
      <c r="I114" s="161" t="s">
        <v>1326</v>
      </c>
      <c r="J114" s="162">
        <v>250</v>
      </c>
      <c r="K114" s="163">
        <v>70.99</v>
      </c>
      <c r="L114" s="164">
        <f t="shared" ref="L114:L119" si="12">J114*K114</f>
        <v>17747.5</v>
      </c>
      <c r="M114" s="165">
        <f t="shared" ref="M114:M118" si="13">L114*0.2</f>
        <v>3549.5</v>
      </c>
      <c r="N114" s="165">
        <f t="shared" ref="N114:N119" si="14">L114+M114</f>
        <v>21297</v>
      </c>
      <c r="O114" s="131"/>
      <c r="P114" s="131"/>
      <c r="Q114" s="131"/>
      <c r="R114" s="131"/>
    </row>
    <row r="115" ht="15.75" spans="7:18">
      <c r="G115" s="138"/>
      <c r="H115" s="92"/>
      <c r="I115" s="161" t="s">
        <v>1323</v>
      </c>
      <c r="J115" s="162">
        <v>250</v>
      </c>
      <c r="K115" s="163">
        <v>77.19</v>
      </c>
      <c r="L115" s="164">
        <f t="shared" si="12"/>
        <v>19297.5</v>
      </c>
      <c r="M115" s="165">
        <f t="shared" si="13"/>
        <v>3859.5</v>
      </c>
      <c r="N115" s="165">
        <f t="shared" si="14"/>
        <v>23157</v>
      </c>
      <c r="O115" s="131"/>
      <c r="P115" s="131"/>
      <c r="Q115" s="131"/>
      <c r="R115" s="131"/>
    </row>
    <row r="116" ht="15.75" spans="7:18">
      <c r="G116" s="138"/>
      <c r="H116" s="92"/>
      <c r="I116" s="161" t="s">
        <v>1052</v>
      </c>
      <c r="J116" s="162">
        <v>2500</v>
      </c>
      <c r="K116" s="163">
        <v>82.38</v>
      </c>
      <c r="L116" s="164">
        <f t="shared" si="12"/>
        <v>205950</v>
      </c>
      <c r="M116" s="165">
        <f t="shared" si="13"/>
        <v>41190</v>
      </c>
      <c r="N116" s="165">
        <f t="shared" si="14"/>
        <v>247140</v>
      </c>
      <c r="O116" s="131"/>
      <c r="P116" s="131"/>
      <c r="Q116" s="131"/>
      <c r="R116" s="131"/>
    </row>
    <row r="117" ht="15.75" spans="7:18">
      <c r="G117" s="138"/>
      <c r="H117" s="92"/>
      <c r="I117" s="161" t="s">
        <v>1317</v>
      </c>
      <c r="J117" s="162">
        <v>1000</v>
      </c>
      <c r="K117" s="163">
        <v>78.37</v>
      </c>
      <c r="L117" s="164">
        <f t="shared" si="12"/>
        <v>78370</v>
      </c>
      <c r="M117" s="165">
        <f t="shared" si="13"/>
        <v>15674</v>
      </c>
      <c r="N117" s="165">
        <f t="shared" si="14"/>
        <v>94044</v>
      </c>
      <c r="O117" s="131"/>
      <c r="P117" s="131"/>
      <c r="Q117" s="131"/>
      <c r="R117" s="131"/>
    </row>
    <row r="118" ht="15.75" spans="7:18">
      <c r="G118" s="138"/>
      <c r="H118" s="92"/>
      <c r="I118" s="161" t="s">
        <v>1313</v>
      </c>
      <c r="J118" s="162">
        <v>1000</v>
      </c>
      <c r="K118" s="163">
        <v>78.13</v>
      </c>
      <c r="L118" s="164">
        <f t="shared" si="12"/>
        <v>78130</v>
      </c>
      <c r="M118" s="165">
        <f t="shared" si="13"/>
        <v>15626</v>
      </c>
      <c r="N118" s="165">
        <f t="shared" si="14"/>
        <v>93756</v>
      </c>
      <c r="O118" s="131"/>
      <c r="P118" s="131"/>
      <c r="Q118" s="131"/>
      <c r="R118" s="131"/>
    </row>
    <row r="119" ht="15.75" spans="7:18">
      <c r="G119" s="138"/>
      <c r="H119" s="93"/>
      <c r="I119" s="161" t="s">
        <v>1327</v>
      </c>
      <c r="J119" s="162">
        <v>5000</v>
      </c>
      <c r="K119" s="163">
        <v>70</v>
      </c>
      <c r="L119" s="164">
        <f t="shared" si="12"/>
        <v>350000</v>
      </c>
      <c r="M119" s="165">
        <v>0</v>
      </c>
      <c r="N119" s="165">
        <f t="shared" si="14"/>
        <v>350000</v>
      </c>
      <c r="O119" s="131"/>
      <c r="P119" s="131"/>
      <c r="Q119" s="131"/>
      <c r="R119" s="131"/>
    </row>
    <row r="120" ht="15.75" spans="7:18">
      <c r="G120" s="138"/>
      <c r="H120" s="141" t="s">
        <v>871</v>
      </c>
      <c r="I120" s="141"/>
      <c r="J120" s="166">
        <f>SUM(J114:J119)</f>
        <v>10000</v>
      </c>
      <c r="K120" s="151">
        <f>L120/J120</f>
        <v>74.9495</v>
      </c>
      <c r="L120" s="152">
        <f>SUM(L114:L119)</f>
        <v>749495</v>
      </c>
      <c r="M120" s="152">
        <f>SUM(M114:M119)</f>
        <v>79899</v>
      </c>
      <c r="N120" s="152">
        <f>SUM(N114:N119)</f>
        <v>829394</v>
      </c>
      <c r="O120" s="131"/>
      <c r="P120" s="131"/>
      <c r="Q120" s="131"/>
      <c r="R120" s="131"/>
    </row>
    <row r="121" ht="15.75" spans="7:18">
      <c r="G121" s="138"/>
      <c r="H121" s="142"/>
      <c r="I121" s="142"/>
      <c r="J121" s="167"/>
      <c r="K121" s="168"/>
      <c r="L121" s="169"/>
      <c r="M121" s="169"/>
      <c r="N121" s="169"/>
      <c r="O121" s="131"/>
      <c r="P121" s="131"/>
      <c r="Q121" s="131"/>
      <c r="R121" s="131"/>
    </row>
    <row r="122" ht="15.75" spans="7:18">
      <c r="G122" s="138"/>
      <c r="H122" s="140" t="s">
        <v>1328</v>
      </c>
      <c r="I122" s="140"/>
      <c r="J122" s="140"/>
      <c r="K122" s="140"/>
      <c r="L122" s="140"/>
      <c r="M122" s="140"/>
      <c r="N122" s="140"/>
      <c r="O122" s="131"/>
      <c r="P122" s="131"/>
      <c r="Q122" s="131"/>
      <c r="R122" s="131"/>
    </row>
    <row r="123" ht="15.75" spans="7:18">
      <c r="G123" s="138"/>
      <c r="H123" s="143">
        <v>45862</v>
      </c>
      <c r="I123" s="73" t="s">
        <v>1279</v>
      </c>
      <c r="J123" s="73" t="s">
        <v>1280</v>
      </c>
      <c r="K123" s="73" t="s">
        <v>1281</v>
      </c>
      <c r="L123" s="73" t="s">
        <v>1282</v>
      </c>
      <c r="M123" s="73" t="s">
        <v>1283</v>
      </c>
      <c r="N123" s="73" t="s">
        <v>1284</v>
      </c>
      <c r="O123" s="131"/>
      <c r="P123" s="131"/>
      <c r="Q123" s="131"/>
      <c r="R123" s="131"/>
    </row>
    <row r="124" ht="15.75" spans="7:18">
      <c r="G124" s="144"/>
      <c r="H124" s="92"/>
      <c r="I124" s="170" t="s">
        <v>1322</v>
      </c>
      <c r="J124" s="171">
        <v>100</v>
      </c>
      <c r="K124" s="172">
        <v>116</v>
      </c>
      <c r="L124" s="173">
        <f t="shared" ref="L124" si="15">J124*K124</f>
        <v>11600</v>
      </c>
      <c r="M124" s="174">
        <v>0</v>
      </c>
      <c r="N124" s="174">
        <f t="shared" ref="N124" si="16">L124+M124</f>
        <v>11600</v>
      </c>
      <c r="O124" s="175"/>
      <c r="P124" s="175"/>
      <c r="Q124" s="175"/>
      <c r="R124" s="175"/>
    </row>
    <row r="125" ht="15.75" spans="7:18">
      <c r="G125" s="138"/>
      <c r="H125" s="141" t="s">
        <v>871</v>
      </c>
      <c r="I125" s="141"/>
      <c r="J125" s="166">
        <f>SUM(J124:J124)</f>
        <v>100</v>
      </c>
      <c r="K125" s="151">
        <f>L125/J125</f>
        <v>116</v>
      </c>
      <c r="L125" s="152">
        <f>SUM(L124:L124)</f>
        <v>11600</v>
      </c>
      <c r="M125" s="152">
        <f>SUM(M124:M124)</f>
        <v>0</v>
      </c>
      <c r="N125" s="152">
        <f>SUM(N124:N124)</f>
        <v>11600</v>
      </c>
      <c r="O125" s="131"/>
      <c r="P125" s="131"/>
      <c r="Q125" s="131"/>
      <c r="R125" s="131"/>
    </row>
    <row r="126" ht="15.75" spans="7:18">
      <c r="G126" s="138"/>
      <c r="H126" s="142"/>
      <c r="I126" s="142"/>
      <c r="J126" s="167"/>
      <c r="K126" s="168"/>
      <c r="L126" s="169"/>
      <c r="M126" s="169"/>
      <c r="N126" s="169"/>
      <c r="O126" s="131"/>
      <c r="P126" s="131"/>
      <c r="Q126" s="131"/>
      <c r="R126" s="131"/>
    </row>
    <row r="127" ht="15.75" spans="7:18">
      <c r="G127" s="138"/>
      <c r="H127" s="140" t="s">
        <v>1278</v>
      </c>
      <c r="I127" s="140"/>
      <c r="J127" s="140"/>
      <c r="K127" s="140"/>
      <c r="L127" s="140"/>
      <c r="M127" s="140"/>
      <c r="N127" s="140"/>
      <c r="O127" s="131"/>
      <c r="P127" s="131"/>
      <c r="Q127" s="131"/>
      <c r="R127" s="131"/>
    </row>
    <row r="128" ht="15.75" spans="7:18">
      <c r="G128" s="138"/>
      <c r="H128" s="143">
        <v>45862</v>
      </c>
      <c r="I128" s="73" t="s">
        <v>1279</v>
      </c>
      <c r="J128" s="73" t="s">
        <v>1280</v>
      </c>
      <c r="K128" s="73" t="s">
        <v>1281</v>
      </c>
      <c r="L128" s="73" t="s">
        <v>1282</v>
      </c>
      <c r="M128" s="73" t="s">
        <v>1283</v>
      </c>
      <c r="N128" s="73" t="s">
        <v>1284</v>
      </c>
      <c r="O128" s="131"/>
      <c r="P128" s="131"/>
      <c r="Q128" s="131"/>
      <c r="R128" s="131"/>
    </row>
    <row r="129" ht="18.75" spans="7:18">
      <c r="G129" s="176"/>
      <c r="H129" s="92"/>
      <c r="I129" s="197" t="s">
        <v>1289</v>
      </c>
      <c r="J129" s="198">
        <v>400</v>
      </c>
      <c r="K129" s="199">
        <v>222.2</v>
      </c>
      <c r="L129" s="200">
        <f t="shared" ref="L129" si="17">J129*K129</f>
        <v>88880</v>
      </c>
      <c r="M129" s="201">
        <f t="shared" ref="M129" si="18">L129*0.2</f>
        <v>17776</v>
      </c>
      <c r="N129" s="201">
        <f t="shared" ref="N129" si="19">L129+M129</f>
        <v>106656</v>
      </c>
      <c r="O129" s="202"/>
      <c r="P129" s="202"/>
      <c r="Q129" s="202"/>
      <c r="R129" s="202"/>
    </row>
    <row r="130" ht="15.75" spans="7:18">
      <c r="G130" s="138"/>
      <c r="H130" s="141" t="s">
        <v>871</v>
      </c>
      <c r="I130" s="141"/>
      <c r="J130" s="166">
        <f>SUM(J129:J129)</f>
        <v>400</v>
      </c>
      <c r="K130" s="151">
        <f>L130/J130</f>
        <v>222.2</v>
      </c>
      <c r="L130" s="152">
        <f>SUM(L129:L129)</f>
        <v>88880</v>
      </c>
      <c r="M130" s="152">
        <f>SUM(M129:M129)</f>
        <v>17776</v>
      </c>
      <c r="N130" s="152">
        <f>SUM(N129:N129)</f>
        <v>106656</v>
      </c>
      <c r="O130" s="131"/>
      <c r="P130" s="131"/>
      <c r="Q130" s="131"/>
      <c r="R130" s="131"/>
    </row>
    <row r="133" ht="15.75" spans="8:14">
      <c r="H133" s="90" t="s">
        <v>1329</v>
      </c>
      <c r="I133" s="118"/>
      <c r="J133" s="118"/>
      <c r="K133" s="118"/>
      <c r="L133" s="118"/>
      <c r="M133" s="118"/>
      <c r="N133" s="119"/>
    </row>
    <row r="134" ht="15.75" spans="8:14">
      <c r="H134" s="91">
        <v>45536</v>
      </c>
      <c r="I134" s="73" t="s">
        <v>1279</v>
      </c>
      <c r="J134" s="73" t="s">
        <v>1280</v>
      </c>
      <c r="K134" s="73" t="s">
        <v>1281</v>
      </c>
      <c r="L134" s="73" t="s">
        <v>1282</v>
      </c>
      <c r="M134" s="73" t="s">
        <v>1283</v>
      </c>
      <c r="N134" s="73" t="s">
        <v>1284</v>
      </c>
    </row>
    <row r="135" ht="15.75" spans="8:14">
      <c r="H135" s="92"/>
      <c r="I135" s="120" t="s">
        <v>1285</v>
      </c>
      <c r="J135" s="149">
        <v>1080</v>
      </c>
      <c r="K135" s="149">
        <v>98.8444444444444</v>
      </c>
      <c r="L135" s="149">
        <f>J135*K135</f>
        <v>106752</v>
      </c>
      <c r="M135" s="149">
        <f>L135*0.2</f>
        <v>21350.4</v>
      </c>
      <c r="N135" s="149">
        <f>L135+M135</f>
        <v>128102.4</v>
      </c>
    </row>
    <row r="136" ht="15.75" spans="8:14">
      <c r="H136" s="92"/>
      <c r="I136" s="120" t="s">
        <v>1314</v>
      </c>
      <c r="J136" s="149">
        <v>2832</v>
      </c>
      <c r="K136" s="149">
        <v>104.477118644068</v>
      </c>
      <c r="L136" s="149">
        <f t="shared" ref="L136:L146" si="20">J136*K136</f>
        <v>295879.2</v>
      </c>
      <c r="M136" s="149">
        <f t="shared" ref="M136:M146" si="21">L136*0.2</f>
        <v>59175.84</v>
      </c>
      <c r="N136" s="149">
        <f t="shared" ref="N136:N146" si="22">L136+M136</f>
        <v>355055.04</v>
      </c>
    </row>
    <row r="137" ht="15.75" spans="8:14">
      <c r="H137" s="92"/>
      <c r="I137" s="120" t="s">
        <v>1286</v>
      </c>
      <c r="J137" s="149">
        <v>8736</v>
      </c>
      <c r="K137" s="149">
        <v>109.94</v>
      </c>
      <c r="L137" s="149">
        <f t="shared" si="20"/>
        <v>960435.84</v>
      </c>
      <c r="M137" s="149">
        <f t="shared" si="21"/>
        <v>192087.168</v>
      </c>
      <c r="N137" s="149">
        <f t="shared" si="22"/>
        <v>1152523.008</v>
      </c>
    </row>
    <row r="138" ht="15.75" spans="8:14">
      <c r="H138" s="92"/>
      <c r="I138" s="120" t="s">
        <v>1327</v>
      </c>
      <c r="J138" s="149">
        <v>33840</v>
      </c>
      <c r="K138" s="149">
        <v>110.310939716312</v>
      </c>
      <c r="L138" s="149">
        <f t="shared" si="20"/>
        <v>3732922.2</v>
      </c>
      <c r="M138" s="149">
        <v>0</v>
      </c>
      <c r="N138" s="149">
        <f t="shared" si="22"/>
        <v>3732922.2</v>
      </c>
    </row>
    <row r="139" ht="15.75" spans="8:14">
      <c r="H139" s="92"/>
      <c r="I139" s="120" t="s">
        <v>1287</v>
      </c>
      <c r="J139" s="149">
        <v>25500</v>
      </c>
      <c r="K139" s="149">
        <v>109.874588235294</v>
      </c>
      <c r="L139" s="149">
        <f t="shared" si="20"/>
        <v>2801802</v>
      </c>
      <c r="M139" s="149">
        <f t="shared" si="21"/>
        <v>560360.4</v>
      </c>
      <c r="N139" s="149">
        <f t="shared" si="22"/>
        <v>3362162.4</v>
      </c>
    </row>
    <row r="140" ht="15.75" spans="8:14">
      <c r="H140" s="92"/>
      <c r="I140" s="120" t="s">
        <v>1288</v>
      </c>
      <c r="J140" s="149">
        <v>30</v>
      </c>
      <c r="K140" s="149">
        <v>84.21</v>
      </c>
      <c r="L140" s="149">
        <f t="shared" si="20"/>
        <v>2526.3</v>
      </c>
      <c r="M140" s="149">
        <f t="shared" si="21"/>
        <v>505.26</v>
      </c>
      <c r="N140" s="149">
        <f t="shared" si="22"/>
        <v>3031.56</v>
      </c>
    </row>
    <row r="141" ht="15.75" spans="8:14">
      <c r="H141" s="92"/>
      <c r="I141" s="120" t="s">
        <v>1289</v>
      </c>
      <c r="J141" s="149">
        <v>6180</v>
      </c>
      <c r="K141" s="149">
        <v>101.420388349515</v>
      </c>
      <c r="L141" s="149">
        <f t="shared" si="20"/>
        <v>626778</v>
      </c>
      <c r="M141" s="149">
        <f t="shared" si="21"/>
        <v>125355.6</v>
      </c>
      <c r="N141" s="149">
        <f t="shared" si="22"/>
        <v>752133.6</v>
      </c>
    </row>
    <row r="142" ht="15.75" spans="8:14">
      <c r="H142" s="92"/>
      <c r="I142" s="120" t="s">
        <v>1052</v>
      </c>
      <c r="J142" s="149">
        <v>7560</v>
      </c>
      <c r="K142" s="149">
        <v>105.226666666667</v>
      </c>
      <c r="L142" s="149">
        <f t="shared" si="20"/>
        <v>795513.6</v>
      </c>
      <c r="M142" s="149">
        <f t="shared" si="21"/>
        <v>159102.72</v>
      </c>
      <c r="N142" s="149">
        <f t="shared" si="22"/>
        <v>954616.32</v>
      </c>
    </row>
    <row r="143" ht="15.75" spans="8:14">
      <c r="H143" s="92"/>
      <c r="I143" s="120" t="s">
        <v>1322</v>
      </c>
      <c r="J143" s="149">
        <v>7140</v>
      </c>
      <c r="K143" s="149">
        <v>102.535294117647</v>
      </c>
      <c r="L143" s="149">
        <f t="shared" si="20"/>
        <v>732102</v>
      </c>
      <c r="M143" s="149">
        <v>0</v>
      </c>
      <c r="N143" s="149">
        <f t="shared" si="22"/>
        <v>732102</v>
      </c>
    </row>
    <row r="144" ht="15.75" spans="8:14">
      <c r="H144" s="92"/>
      <c r="I144" s="122" t="s">
        <v>1291</v>
      </c>
      <c r="J144" s="149">
        <v>9150</v>
      </c>
      <c r="K144" s="149">
        <v>106.665901639344</v>
      </c>
      <c r="L144" s="149">
        <f t="shared" si="20"/>
        <v>975993</v>
      </c>
      <c r="M144" s="149">
        <f t="shared" si="21"/>
        <v>195198.6</v>
      </c>
      <c r="N144" s="149">
        <f t="shared" si="22"/>
        <v>1171191.6</v>
      </c>
    </row>
    <row r="145" ht="15.75" spans="8:14">
      <c r="H145" s="92"/>
      <c r="I145" s="120" t="s">
        <v>1313</v>
      </c>
      <c r="J145" s="149">
        <v>1680</v>
      </c>
      <c r="K145" s="149">
        <v>104.89</v>
      </c>
      <c r="L145" s="149">
        <f t="shared" si="20"/>
        <v>176215.2</v>
      </c>
      <c r="M145" s="149">
        <f t="shared" si="21"/>
        <v>35243.04</v>
      </c>
      <c r="N145" s="149">
        <f t="shared" si="22"/>
        <v>211458.24</v>
      </c>
    </row>
    <row r="146" ht="15.75" spans="8:14">
      <c r="H146" s="93"/>
      <c r="I146" s="120" t="s">
        <v>1330</v>
      </c>
      <c r="J146" s="149">
        <v>354</v>
      </c>
      <c r="K146" s="149">
        <v>94.8474576271186</v>
      </c>
      <c r="L146" s="149">
        <f t="shared" si="20"/>
        <v>33576</v>
      </c>
      <c r="M146" s="149">
        <f t="shared" si="21"/>
        <v>6715.2</v>
      </c>
      <c r="N146" s="149">
        <f t="shared" si="22"/>
        <v>40291.2</v>
      </c>
    </row>
    <row r="147" ht="15.75" spans="8:14">
      <c r="H147" s="94" t="s">
        <v>871</v>
      </c>
      <c r="I147" s="123"/>
      <c r="J147" s="146">
        <f>SUM(J135:J146)</f>
        <v>104082</v>
      </c>
      <c r="K147" s="146">
        <f>L147/J147</f>
        <v>107.996534847524</v>
      </c>
      <c r="L147" s="146">
        <f>SUM(L135:L146)</f>
        <v>11240495.34</v>
      </c>
      <c r="M147" s="146">
        <f>SUM(M135:M146)</f>
        <v>1355094.228</v>
      </c>
      <c r="N147" s="146">
        <f>SUM(N135:N146)</f>
        <v>12595589.568</v>
      </c>
    </row>
    <row r="148" ht="15.75" spans="8:14">
      <c r="H148" s="177"/>
      <c r="I148" s="177"/>
      <c r="J148" s="203"/>
      <c r="K148" s="204"/>
      <c r="L148" s="205"/>
      <c r="M148" s="205"/>
      <c r="N148" s="205"/>
    </row>
    <row r="149" ht="15.75" spans="8:14">
      <c r="H149" s="140" t="s">
        <v>1331</v>
      </c>
      <c r="I149" s="140"/>
      <c r="J149" s="140"/>
      <c r="K149" s="140"/>
      <c r="L149" s="140"/>
      <c r="M149" s="140"/>
      <c r="N149" s="140"/>
    </row>
    <row r="150" ht="15.75" spans="8:14">
      <c r="H150" s="91">
        <v>45536</v>
      </c>
      <c r="I150" s="73" t="s">
        <v>1279</v>
      </c>
      <c r="J150" s="73" t="s">
        <v>1280</v>
      </c>
      <c r="K150" s="73" t="s">
        <v>1281</v>
      </c>
      <c r="L150" s="73" t="s">
        <v>1282</v>
      </c>
      <c r="M150" s="73" t="s">
        <v>1283</v>
      </c>
      <c r="N150" s="73" t="s">
        <v>1284</v>
      </c>
    </row>
    <row r="151" ht="15.75" spans="8:14">
      <c r="H151" s="92"/>
      <c r="I151" s="120" t="s">
        <v>1285</v>
      </c>
      <c r="J151" s="148">
        <v>28</v>
      </c>
      <c r="K151" s="149">
        <v>167.13</v>
      </c>
      <c r="L151" s="149">
        <f>J151*K151</f>
        <v>4679.64</v>
      </c>
      <c r="M151" s="149">
        <f>L151*0.2</f>
        <v>935.928</v>
      </c>
      <c r="N151" s="149">
        <f>L151+M151</f>
        <v>5615.568</v>
      </c>
    </row>
    <row r="152" ht="15.75" spans="8:14">
      <c r="H152" s="92"/>
      <c r="I152" s="120" t="s">
        <v>1288</v>
      </c>
      <c r="J152" s="148">
        <v>60</v>
      </c>
      <c r="K152" s="149">
        <v>184.11</v>
      </c>
      <c r="L152" s="149">
        <f t="shared" ref="L152:L155" si="23">J152*K152</f>
        <v>11046.6</v>
      </c>
      <c r="M152" s="149">
        <f t="shared" ref="M152:M155" si="24">L152*0.2</f>
        <v>2209.32</v>
      </c>
      <c r="N152" s="149">
        <f t="shared" ref="N152:N155" si="25">L152+M152</f>
        <v>13255.92</v>
      </c>
    </row>
    <row r="153" ht="15.75" spans="8:14">
      <c r="H153" s="92"/>
      <c r="I153" s="120" t="s">
        <v>1289</v>
      </c>
      <c r="J153" s="148">
        <v>800</v>
      </c>
      <c r="K153" s="149">
        <v>136</v>
      </c>
      <c r="L153" s="149">
        <f t="shared" si="23"/>
        <v>108800</v>
      </c>
      <c r="M153" s="149">
        <f t="shared" si="24"/>
        <v>21760</v>
      </c>
      <c r="N153" s="149">
        <f t="shared" si="25"/>
        <v>130560</v>
      </c>
    </row>
    <row r="154" ht="15.75" spans="8:14">
      <c r="H154" s="92"/>
      <c r="I154" s="120" t="s">
        <v>1052</v>
      </c>
      <c r="J154" s="148">
        <v>60</v>
      </c>
      <c r="K154" s="149">
        <v>185</v>
      </c>
      <c r="L154" s="149">
        <f t="shared" si="23"/>
        <v>11100</v>
      </c>
      <c r="M154" s="149">
        <f t="shared" si="24"/>
        <v>2220</v>
      </c>
      <c r="N154" s="149">
        <f t="shared" si="25"/>
        <v>13320</v>
      </c>
    </row>
    <row r="155" ht="15.75" spans="8:14">
      <c r="H155" s="93"/>
      <c r="I155" s="120" t="s">
        <v>1291</v>
      </c>
      <c r="J155" s="148">
        <v>1000</v>
      </c>
      <c r="K155" s="149">
        <v>184.6</v>
      </c>
      <c r="L155" s="149">
        <f t="shared" si="23"/>
        <v>184600</v>
      </c>
      <c r="M155" s="149">
        <f t="shared" si="24"/>
        <v>36920</v>
      </c>
      <c r="N155" s="149">
        <f t="shared" si="25"/>
        <v>221520</v>
      </c>
    </row>
    <row r="156" ht="15.75" spans="8:14">
      <c r="H156" s="141" t="s">
        <v>871</v>
      </c>
      <c r="I156" s="141"/>
      <c r="J156" s="166">
        <f>SUM(J151:J155)</f>
        <v>1948</v>
      </c>
      <c r="K156" s="151">
        <f>L156/J156</f>
        <v>164.387186858316</v>
      </c>
      <c r="L156" s="152">
        <f>SUM(L151:L155)</f>
        <v>320226.24</v>
      </c>
      <c r="M156" s="152">
        <f>SUM(M151:M155)</f>
        <v>64045.248</v>
      </c>
      <c r="N156" s="152">
        <f>SUM(N151:N155)</f>
        <v>384271.488</v>
      </c>
    </row>
    <row r="157" customFormat="1" ht="15.75" spans="8:14">
      <c r="H157" s="142"/>
      <c r="I157" s="142"/>
      <c r="J157" s="167"/>
      <c r="K157" s="168"/>
      <c r="L157" s="169"/>
      <c r="M157" s="169"/>
      <c r="N157" s="169"/>
    </row>
    <row r="158" customFormat="1" ht="15.6" customHeight="1" spans="8:14">
      <c r="H158" s="90" t="s">
        <v>1332</v>
      </c>
      <c r="I158" s="118"/>
      <c r="J158" s="118"/>
      <c r="K158" s="118"/>
      <c r="L158" s="118"/>
      <c r="M158" s="118"/>
      <c r="N158" s="119"/>
    </row>
    <row r="159" customFormat="1" ht="15.6" customHeight="1" spans="8:14">
      <c r="H159" s="178">
        <v>45566</v>
      </c>
      <c r="I159" s="73" t="s">
        <v>1279</v>
      </c>
      <c r="J159" s="73" t="s">
        <v>1280</v>
      </c>
      <c r="K159" s="73" t="s">
        <v>1281</v>
      </c>
      <c r="L159" s="73" t="s">
        <v>1282</v>
      </c>
      <c r="M159" s="73" t="s">
        <v>1283</v>
      </c>
      <c r="N159" s="73" t="s">
        <v>1284</v>
      </c>
    </row>
    <row r="160" customFormat="1" ht="15.6" customHeight="1" spans="8:14">
      <c r="H160" s="179"/>
      <c r="I160" s="206" t="s">
        <v>1287</v>
      </c>
      <c r="J160" s="149">
        <v>2160</v>
      </c>
      <c r="K160" s="149">
        <v>126.1</v>
      </c>
      <c r="L160" s="149">
        <f>J160*K160</f>
        <v>272376</v>
      </c>
      <c r="M160" s="149">
        <f>L160*0.2</f>
        <v>54475.2</v>
      </c>
      <c r="N160" s="149">
        <f>L160+M160</f>
        <v>326851.2</v>
      </c>
    </row>
    <row r="161" customFormat="1" ht="15.6" customHeight="1" spans="8:14">
      <c r="H161" s="94" t="s">
        <v>871</v>
      </c>
      <c r="I161" s="123"/>
      <c r="J161" s="146">
        <f>SUM(J160:J160)</f>
        <v>2160</v>
      </c>
      <c r="K161" s="146">
        <f>L161/J161</f>
        <v>126.1</v>
      </c>
      <c r="L161" s="146">
        <f>SUM(L160:L160)</f>
        <v>272376</v>
      </c>
      <c r="M161" s="146">
        <f>SUM(M160:M160)</f>
        <v>54475.2</v>
      </c>
      <c r="N161" s="146">
        <f>SUM(N160:N160)</f>
        <v>326851.2</v>
      </c>
    </row>
    <row r="162" customFormat="1" ht="15.6" customHeight="1" spans="8:14">
      <c r="H162" s="90" t="s">
        <v>1332</v>
      </c>
      <c r="I162" s="118"/>
      <c r="J162" s="118"/>
      <c r="K162" s="118"/>
      <c r="L162" s="118"/>
      <c r="M162" s="118"/>
      <c r="N162" s="119"/>
    </row>
    <row r="163" customFormat="1" ht="15.6" customHeight="1" spans="8:14">
      <c r="H163" s="178">
        <v>45566</v>
      </c>
      <c r="I163" s="73" t="s">
        <v>1279</v>
      </c>
      <c r="J163" s="73" t="s">
        <v>1280</v>
      </c>
      <c r="K163" s="73" t="s">
        <v>1281</v>
      </c>
      <c r="L163" s="73" t="s">
        <v>1282</v>
      </c>
      <c r="M163" s="73" t="s">
        <v>1283</v>
      </c>
      <c r="N163" s="73" t="s">
        <v>1284</v>
      </c>
    </row>
    <row r="164" customFormat="1" ht="15.6" customHeight="1" spans="8:14">
      <c r="H164" s="179"/>
      <c r="I164" s="206" t="s">
        <v>1287</v>
      </c>
      <c r="J164" s="149">
        <v>2160</v>
      </c>
      <c r="K164" s="149">
        <v>126.1</v>
      </c>
      <c r="L164" s="149">
        <f>J164*K164</f>
        <v>272376</v>
      </c>
      <c r="M164" s="149">
        <f>L164*0.2</f>
        <v>54475.2</v>
      </c>
      <c r="N164" s="149">
        <f>L164+M164</f>
        <v>326851.2</v>
      </c>
    </row>
    <row r="165" customFormat="1" ht="15.6" customHeight="1" spans="8:14">
      <c r="H165" s="94" t="s">
        <v>871</v>
      </c>
      <c r="I165" s="123"/>
      <c r="J165" s="146">
        <f>SUM(J164:J164)</f>
        <v>2160</v>
      </c>
      <c r="K165" s="146">
        <f>L165/J165</f>
        <v>126.1</v>
      </c>
      <c r="L165" s="146">
        <f>SUM(L164:L164)</f>
        <v>272376</v>
      </c>
      <c r="M165" s="146">
        <f>SUM(M164:M164)</f>
        <v>54475.2</v>
      </c>
      <c r="N165" s="146">
        <f>SUM(N164:N164)</f>
        <v>326851.2</v>
      </c>
    </row>
    <row r="166" customFormat="1" ht="15.75" spans="8:14">
      <c r="H166" s="142"/>
      <c r="I166" s="142"/>
      <c r="J166" s="167"/>
      <c r="K166" s="168"/>
      <c r="L166" s="169"/>
      <c r="M166" s="169"/>
      <c r="N166" s="169"/>
    </row>
    <row r="167" customFormat="1" ht="15.75" spans="8:14">
      <c r="H167" s="142"/>
      <c r="I167" s="142"/>
      <c r="J167" s="167"/>
      <c r="K167" s="168"/>
      <c r="L167" s="169"/>
      <c r="M167" s="169"/>
      <c r="N167" s="169"/>
    </row>
    <row r="168" customFormat="1" ht="15.75" spans="8:14">
      <c r="H168" s="142"/>
      <c r="I168" s="142"/>
      <c r="J168" s="167"/>
      <c r="K168" s="168"/>
      <c r="L168" s="169"/>
      <c r="M168" s="169"/>
      <c r="N168" s="169"/>
    </row>
    <row r="171" ht="15.75" spans="6:14">
      <c r="F171" s="180"/>
      <c r="G171" s="181" t="s">
        <v>1333</v>
      </c>
      <c r="H171" s="182"/>
      <c r="I171" s="182"/>
      <c r="J171" s="182"/>
      <c r="K171" s="182"/>
      <c r="L171" s="182"/>
      <c r="M171" s="182"/>
      <c r="N171" s="207"/>
    </row>
    <row r="172" ht="15.75" spans="6:14">
      <c r="F172" s="180"/>
      <c r="G172" s="183" t="s">
        <v>1334</v>
      </c>
      <c r="H172" s="183" t="s">
        <v>1293</v>
      </c>
      <c r="I172" s="183" t="s">
        <v>1005</v>
      </c>
      <c r="J172" s="208" t="s">
        <v>1295</v>
      </c>
      <c r="K172" s="208" t="s">
        <v>1296</v>
      </c>
      <c r="L172" s="208" t="s">
        <v>1282</v>
      </c>
      <c r="M172" s="208" t="s">
        <v>1283</v>
      </c>
      <c r="N172" s="208" t="s">
        <v>1284</v>
      </c>
    </row>
    <row r="173" ht="15.75" spans="6:14">
      <c r="F173" s="180"/>
      <c r="G173" s="184"/>
      <c r="H173" s="184"/>
      <c r="I173" s="184"/>
      <c r="J173" s="208" t="s">
        <v>244</v>
      </c>
      <c r="K173" s="208" t="s">
        <v>1335</v>
      </c>
      <c r="L173" s="208" t="s">
        <v>1336</v>
      </c>
      <c r="M173" s="208" t="s">
        <v>1336</v>
      </c>
      <c r="N173" s="208" t="s">
        <v>1336</v>
      </c>
    </row>
    <row r="174" ht="20.25" spans="6:14">
      <c r="F174" s="185"/>
      <c r="G174" s="186" t="s">
        <v>46</v>
      </c>
      <c r="H174" s="187" t="s">
        <v>1337</v>
      </c>
      <c r="I174" s="186" t="s">
        <v>1299</v>
      </c>
      <c r="J174" s="209">
        <v>20995.4</v>
      </c>
      <c r="K174" s="210">
        <f t="shared" ref="K174:K181" si="26">L174/J174</f>
        <v>93.9354585290111</v>
      </c>
      <c r="L174" s="209">
        <v>1972212.526</v>
      </c>
      <c r="M174" s="209">
        <v>0</v>
      </c>
      <c r="N174" s="209">
        <f t="shared" ref="N174:N181" si="27">L174+M174</f>
        <v>1972212.526</v>
      </c>
    </row>
    <row r="175" ht="20.25" spans="6:14">
      <c r="F175" s="185"/>
      <c r="G175" s="186" t="s">
        <v>47</v>
      </c>
      <c r="H175" s="188"/>
      <c r="I175" s="186" t="s">
        <v>1301</v>
      </c>
      <c r="J175" s="209">
        <v>8452.4</v>
      </c>
      <c r="K175" s="209">
        <f t="shared" si="26"/>
        <v>85.2757673560172</v>
      </c>
      <c r="L175" s="209">
        <v>720784.896</v>
      </c>
      <c r="M175" s="209">
        <v>0</v>
      </c>
      <c r="N175" s="209">
        <f t="shared" si="27"/>
        <v>720784.896</v>
      </c>
    </row>
    <row r="176" ht="20.25" spans="6:14">
      <c r="F176" s="185"/>
      <c r="G176" s="186" t="s">
        <v>48</v>
      </c>
      <c r="H176" s="188"/>
      <c r="I176" s="186" t="s">
        <v>1302</v>
      </c>
      <c r="J176" s="209">
        <v>1898.81</v>
      </c>
      <c r="K176" s="209">
        <f t="shared" si="26"/>
        <v>94.3674983279001</v>
      </c>
      <c r="L176" s="209">
        <v>179185.9495</v>
      </c>
      <c r="M176" s="209">
        <v>0</v>
      </c>
      <c r="N176" s="209">
        <f t="shared" si="27"/>
        <v>179185.9495</v>
      </c>
    </row>
    <row r="177" ht="20.25" spans="6:14">
      <c r="F177" s="185"/>
      <c r="G177" s="186" t="s">
        <v>49</v>
      </c>
      <c r="H177" s="188"/>
      <c r="I177" s="186" t="s">
        <v>1303</v>
      </c>
      <c r="J177" s="209">
        <v>798.16</v>
      </c>
      <c r="K177" s="209">
        <f t="shared" si="26"/>
        <v>73.8373496542047</v>
      </c>
      <c r="L177" s="209">
        <v>58934.019</v>
      </c>
      <c r="M177" s="209">
        <v>0</v>
      </c>
      <c r="N177" s="209">
        <f t="shared" si="27"/>
        <v>58934.019</v>
      </c>
    </row>
    <row r="178" ht="20.25" spans="6:14">
      <c r="F178" s="185"/>
      <c r="G178" s="186" t="s">
        <v>50</v>
      </c>
      <c r="H178" s="188"/>
      <c r="I178" s="211" t="s">
        <v>1304</v>
      </c>
      <c r="J178" s="209">
        <v>4331.87</v>
      </c>
      <c r="K178" s="212">
        <f t="shared" si="26"/>
        <v>69.6482495319573</v>
      </c>
      <c r="L178" s="213">
        <v>301707.1627</v>
      </c>
      <c r="M178" s="213">
        <v>0</v>
      </c>
      <c r="N178" s="213">
        <f t="shared" si="27"/>
        <v>301707.1627</v>
      </c>
    </row>
    <row r="179" ht="20.25" spans="6:14">
      <c r="F179" s="185"/>
      <c r="G179" s="189" t="s">
        <v>51</v>
      </c>
      <c r="H179" s="188"/>
      <c r="I179" s="211" t="s">
        <v>1305</v>
      </c>
      <c r="J179" s="209">
        <v>307.35</v>
      </c>
      <c r="K179" s="209">
        <f t="shared" si="26"/>
        <v>95.5768993004718</v>
      </c>
      <c r="L179" s="213">
        <v>29375.56</v>
      </c>
      <c r="M179" s="213">
        <v>0</v>
      </c>
      <c r="N179" s="213">
        <f t="shared" si="27"/>
        <v>29375.56</v>
      </c>
    </row>
    <row r="180" ht="20.25" spans="6:14">
      <c r="F180" s="185"/>
      <c r="G180" s="189" t="s">
        <v>52</v>
      </c>
      <c r="H180" s="188"/>
      <c r="I180" s="211" t="s">
        <v>1306</v>
      </c>
      <c r="J180" s="209">
        <v>3.44</v>
      </c>
      <c r="K180" s="209">
        <f t="shared" si="26"/>
        <v>177.93023255814</v>
      </c>
      <c r="L180" s="209">
        <v>612.08</v>
      </c>
      <c r="M180" s="209">
        <v>0</v>
      </c>
      <c r="N180" s="209">
        <f t="shared" si="27"/>
        <v>612.08</v>
      </c>
    </row>
    <row r="181" ht="20.25" spans="6:14">
      <c r="F181" s="185"/>
      <c r="G181" s="189" t="s">
        <v>53</v>
      </c>
      <c r="H181" s="188"/>
      <c r="I181" s="211" t="s">
        <v>1307</v>
      </c>
      <c r="J181" s="209">
        <v>2.44999999999996</v>
      </c>
      <c r="K181" s="209">
        <f t="shared" si="26"/>
        <v>167.390653061224</v>
      </c>
      <c r="L181" s="214">
        <v>410.107099999992</v>
      </c>
      <c r="M181" s="213">
        <v>0</v>
      </c>
      <c r="N181" s="213">
        <f t="shared" si="27"/>
        <v>410.107099999992</v>
      </c>
    </row>
    <row r="182" ht="20.25" spans="6:14">
      <c r="F182" s="185"/>
      <c r="G182" s="189" t="s">
        <v>54</v>
      </c>
      <c r="H182" s="188"/>
      <c r="I182" s="211" t="s">
        <v>1308</v>
      </c>
      <c r="J182" s="209">
        <v>174.89</v>
      </c>
      <c r="K182" s="209">
        <v>157.762021842301</v>
      </c>
      <c r="L182" s="214">
        <v>27591</v>
      </c>
      <c r="M182" s="213">
        <v>0</v>
      </c>
      <c r="N182" s="214">
        <v>27591</v>
      </c>
    </row>
    <row r="183" ht="20.25" spans="6:14">
      <c r="F183" s="185"/>
      <c r="G183" s="189" t="s">
        <v>55</v>
      </c>
      <c r="H183" s="188"/>
      <c r="I183" s="211" t="s">
        <v>1309</v>
      </c>
      <c r="J183" s="209">
        <v>3.44</v>
      </c>
      <c r="K183" s="209">
        <v>129.03488372093</v>
      </c>
      <c r="L183" s="215">
        <v>443.88</v>
      </c>
      <c r="M183" s="216">
        <v>0</v>
      </c>
      <c r="N183" s="215">
        <v>443.88</v>
      </c>
    </row>
    <row r="184" ht="20.25" spans="6:14">
      <c r="F184" s="185"/>
      <c r="G184" s="189" t="s">
        <v>56</v>
      </c>
      <c r="H184" s="188"/>
      <c r="I184" s="211" t="s">
        <v>1310</v>
      </c>
      <c r="J184" s="209"/>
      <c r="K184" s="217"/>
      <c r="L184" s="213"/>
      <c r="M184" s="213"/>
      <c r="N184" s="213"/>
    </row>
    <row r="185" ht="20.25" spans="6:14">
      <c r="F185" s="185"/>
      <c r="G185" s="189" t="s">
        <v>57</v>
      </c>
      <c r="H185" s="190"/>
      <c r="I185" s="211" t="s">
        <v>1311</v>
      </c>
      <c r="J185" s="209"/>
      <c r="K185" s="209"/>
      <c r="L185" s="213"/>
      <c r="M185" s="213"/>
      <c r="N185" s="213"/>
    </row>
    <row r="186" ht="20.25" spans="6:14">
      <c r="F186" s="185"/>
      <c r="G186" s="191" t="s">
        <v>871</v>
      </c>
      <c r="H186" s="191" t="s">
        <v>1278</v>
      </c>
      <c r="I186" s="191" t="s">
        <v>1312</v>
      </c>
      <c r="J186" s="218">
        <f>SUM(J174:J185)</f>
        <v>36968.21</v>
      </c>
      <c r="K186" s="219">
        <f t="shared" ref="K186" si="28">L186/J186</f>
        <v>89.0293898541477</v>
      </c>
      <c r="L186" s="219">
        <f>SUM(L174:L185)</f>
        <v>3291257.1803</v>
      </c>
      <c r="M186" s="219">
        <f>SUM(M174:M185)</f>
        <v>0</v>
      </c>
      <c r="N186" s="219">
        <f>SUM(N174:N185)</f>
        <v>3291257.1803</v>
      </c>
    </row>
    <row r="189" ht="15.75" spans="7:14">
      <c r="G189" s="192" t="s">
        <v>1338</v>
      </c>
      <c r="H189" s="193"/>
      <c r="I189" s="193"/>
      <c r="J189" s="193"/>
      <c r="K189" s="193"/>
      <c r="L189" s="193"/>
      <c r="M189" s="193"/>
      <c r="N189" s="220"/>
    </row>
    <row r="190" ht="15.75" spans="7:14">
      <c r="G190" s="194" t="s">
        <v>1334</v>
      </c>
      <c r="H190" s="194" t="s">
        <v>1293</v>
      </c>
      <c r="I190" s="194" t="s">
        <v>1005</v>
      </c>
      <c r="J190" s="221" t="s">
        <v>1295</v>
      </c>
      <c r="K190" s="221" t="s">
        <v>1296</v>
      </c>
      <c r="L190" s="221" t="s">
        <v>1282</v>
      </c>
      <c r="M190" s="221" t="s">
        <v>1283</v>
      </c>
      <c r="N190" s="221" t="s">
        <v>1284</v>
      </c>
    </row>
    <row r="191" ht="15.75" spans="7:14">
      <c r="G191" s="195"/>
      <c r="H191" s="195"/>
      <c r="I191" s="195"/>
      <c r="J191" s="221" t="s">
        <v>244</v>
      </c>
      <c r="K191" s="221" t="s">
        <v>1335</v>
      </c>
      <c r="L191" s="221" t="s">
        <v>1336</v>
      </c>
      <c r="M191" s="221" t="s">
        <v>1336</v>
      </c>
      <c r="N191" s="221" t="s">
        <v>1336</v>
      </c>
    </row>
    <row r="192" ht="15.75" spans="7:14">
      <c r="G192" s="186" t="s">
        <v>46</v>
      </c>
      <c r="H192" s="196" t="s">
        <v>1339</v>
      </c>
      <c r="I192" s="186" t="s">
        <v>1299</v>
      </c>
      <c r="J192" s="214">
        <v>0</v>
      </c>
      <c r="K192" s="209">
        <v>0</v>
      </c>
      <c r="L192" s="214">
        <f>J192*K192</f>
        <v>0</v>
      </c>
      <c r="M192" s="214">
        <v>0</v>
      </c>
      <c r="N192" s="214">
        <v>0</v>
      </c>
    </row>
    <row r="193" ht="15.75" spans="7:14">
      <c r="G193" s="186" t="s">
        <v>47</v>
      </c>
      <c r="H193" s="222"/>
      <c r="I193" s="186" t="s">
        <v>1301</v>
      </c>
      <c r="J193" s="214">
        <v>0</v>
      </c>
      <c r="K193" s="209">
        <v>0</v>
      </c>
      <c r="L193" s="214">
        <v>0</v>
      </c>
      <c r="M193" s="214">
        <v>0</v>
      </c>
      <c r="N193" s="214">
        <v>0</v>
      </c>
    </row>
    <row r="194" ht="15.75" spans="7:14">
      <c r="G194" s="186" t="s">
        <v>48</v>
      </c>
      <c r="H194" s="222"/>
      <c r="I194" s="186" t="s">
        <v>1302</v>
      </c>
      <c r="J194" s="214">
        <v>0</v>
      </c>
      <c r="K194" s="209">
        <v>0</v>
      </c>
      <c r="L194" s="214">
        <v>0</v>
      </c>
      <c r="M194" s="214">
        <v>0</v>
      </c>
      <c r="N194" s="214">
        <v>0</v>
      </c>
    </row>
    <row r="195" ht="15.75" spans="7:14">
      <c r="G195" s="186" t="s">
        <v>49</v>
      </c>
      <c r="H195" s="222"/>
      <c r="I195" s="186" t="s">
        <v>1303</v>
      </c>
      <c r="J195" s="214">
        <v>0</v>
      </c>
      <c r="K195" s="209">
        <v>0</v>
      </c>
      <c r="L195" s="214">
        <v>0</v>
      </c>
      <c r="M195" s="214">
        <v>0</v>
      </c>
      <c r="N195" s="214">
        <v>0</v>
      </c>
    </row>
    <row r="196" ht="15.75" spans="7:14">
      <c r="G196" s="186" t="s">
        <v>50</v>
      </c>
      <c r="H196" s="222"/>
      <c r="I196" s="186" t="s">
        <v>1304</v>
      </c>
      <c r="J196" s="214">
        <v>0</v>
      </c>
      <c r="K196" s="209">
        <v>0</v>
      </c>
      <c r="L196" s="214">
        <v>0</v>
      </c>
      <c r="M196" s="214">
        <v>0</v>
      </c>
      <c r="N196" s="214">
        <v>0</v>
      </c>
    </row>
    <row r="197" ht="15.75" spans="7:14">
      <c r="G197" s="186" t="s">
        <v>51</v>
      </c>
      <c r="H197" s="222"/>
      <c r="I197" s="186" t="s">
        <v>1305</v>
      </c>
      <c r="J197" s="209">
        <v>1176.51</v>
      </c>
      <c r="K197" s="209">
        <f>L197/J197</f>
        <v>76.4438891297142</v>
      </c>
      <c r="L197" s="214">
        <v>89937</v>
      </c>
      <c r="M197" s="214">
        <v>0</v>
      </c>
      <c r="N197" s="214">
        <f>L197+M197</f>
        <v>89937</v>
      </c>
    </row>
    <row r="198" ht="15.75" spans="7:14">
      <c r="G198" s="186" t="s">
        <v>52</v>
      </c>
      <c r="H198" s="222"/>
      <c r="I198" s="186" t="s">
        <v>1306</v>
      </c>
      <c r="J198" s="209">
        <v>6093.51</v>
      </c>
      <c r="K198" s="209">
        <f>L198/J198</f>
        <v>99.2391160923671</v>
      </c>
      <c r="L198" s="209">
        <v>604714.5463</v>
      </c>
      <c r="M198" s="214">
        <v>0</v>
      </c>
      <c r="N198" s="209">
        <f>L198+M198</f>
        <v>604714.5463</v>
      </c>
    </row>
    <row r="199" ht="15.75" spans="7:14">
      <c r="G199" s="186" t="s">
        <v>53</v>
      </c>
      <c r="H199" s="222"/>
      <c r="I199" s="186" t="s">
        <v>1307</v>
      </c>
      <c r="J199" s="209">
        <v>6363.88</v>
      </c>
      <c r="K199" s="209"/>
      <c r="L199" s="209">
        <v>657465.8024</v>
      </c>
      <c r="M199" s="209">
        <v>0</v>
      </c>
      <c r="N199" s="209">
        <f>L199+M199</f>
        <v>657465.8024</v>
      </c>
    </row>
    <row r="200" ht="15.75" spans="7:14">
      <c r="G200" s="186" t="s">
        <v>54</v>
      </c>
      <c r="H200" s="222"/>
      <c r="I200" s="186" t="s">
        <v>1308</v>
      </c>
      <c r="J200" s="209">
        <v>3824.05</v>
      </c>
      <c r="K200" s="209">
        <v>91.3990141342294</v>
      </c>
      <c r="L200" s="209">
        <v>349514.4</v>
      </c>
      <c r="M200" s="209">
        <v>0</v>
      </c>
      <c r="N200" s="209">
        <v>349514.4</v>
      </c>
    </row>
    <row r="201" ht="15.75" spans="7:14">
      <c r="G201" s="186" t="s">
        <v>55</v>
      </c>
      <c r="H201" s="222"/>
      <c r="I201" s="186" t="s">
        <v>1309</v>
      </c>
      <c r="J201" s="209">
        <v>3717.72</v>
      </c>
      <c r="K201" s="209">
        <v>95.4274958845744</v>
      </c>
      <c r="L201" s="228">
        <v>354772.71</v>
      </c>
      <c r="M201" s="214">
        <v>0</v>
      </c>
      <c r="N201" s="209">
        <v>354772.71</v>
      </c>
    </row>
    <row r="202" ht="15.75" spans="7:14">
      <c r="G202" s="186" t="s">
        <v>56</v>
      </c>
      <c r="H202" s="222"/>
      <c r="I202" s="186" t="s">
        <v>1310</v>
      </c>
      <c r="J202" s="209"/>
      <c r="K202" s="209"/>
      <c r="L202" s="214"/>
      <c r="M202" s="214"/>
      <c r="N202" s="214"/>
    </row>
    <row r="203" ht="15.75" spans="7:14">
      <c r="G203" s="186" t="s">
        <v>57</v>
      </c>
      <c r="H203" s="223"/>
      <c r="I203" s="186" t="s">
        <v>1311</v>
      </c>
      <c r="J203" s="209"/>
      <c r="K203" s="209"/>
      <c r="L203" s="214"/>
      <c r="M203" s="214"/>
      <c r="N203" s="214"/>
    </row>
    <row r="204" ht="15.75" spans="7:14">
      <c r="G204" s="224" t="s">
        <v>871</v>
      </c>
      <c r="H204" s="225" t="s">
        <v>1340</v>
      </c>
      <c r="I204" s="224" t="s">
        <v>1341</v>
      </c>
      <c r="J204" s="229">
        <f>SUM(J192:J203)</f>
        <v>21175.67</v>
      </c>
      <c r="K204" s="229">
        <f>L204/J204</f>
        <v>97.1116596877454</v>
      </c>
      <c r="L204" s="230">
        <f>SUM(L192:L203)</f>
        <v>2056404.4587</v>
      </c>
      <c r="M204" s="231">
        <v>0</v>
      </c>
      <c r="N204" s="230">
        <f>SUM(N192:N203)</f>
        <v>2056404.4587</v>
      </c>
    </row>
    <row r="206" ht="15.75"/>
    <row r="207" ht="16.5" spans="7:14">
      <c r="G207" s="226" t="s">
        <v>1342</v>
      </c>
      <c r="H207" s="227"/>
      <c r="I207" s="227"/>
      <c r="J207" s="227"/>
      <c r="K207" s="227"/>
      <c r="L207" s="227"/>
      <c r="M207" s="227"/>
      <c r="N207" s="232"/>
    </row>
    <row r="209" ht="15.75" spans="8:14">
      <c r="H209" s="140" t="s">
        <v>1300</v>
      </c>
      <c r="I209" s="140"/>
      <c r="J209" s="140"/>
      <c r="K209" s="140"/>
      <c r="L209" s="140"/>
      <c r="M209" s="140"/>
      <c r="N209" s="140"/>
    </row>
    <row r="210" ht="15.75" spans="8:14">
      <c r="H210" s="91">
        <v>45444</v>
      </c>
      <c r="I210" s="73" t="s">
        <v>1279</v>
      </c>
      <c r="J210" s="73" t="s">
        <v>1280</v>
      </c>
      <c r="K210" s="73" t="s">
        <v>1281</v>
      </c>
      <c r="L210" s="73" t="s">
        <v>1282</v>
      </c>
      <c r="M210" s="73" t="s">
        <v>1283</v>
      </c>
      <c r="N210" s="73" t="s">
        <v>1284</v>
      </c>
    </row>
    <row r="211" ht="15.75" spans="8:14">
      <c r="H211" s="92"/>
      <c r="I211" s="233" t="s">
        <v>1285</v>
      </c>
      <c r="J211" s="171">
        <v>1440</v>
      </c>
      <c r="K211" s="234">
        <f>L211/J211</f>
        <v>73.9833333333333</v>
      </c>
      <c r="L211" s="235">
        <v>106536</v>
      </c>
      <c r="M211" s="236">
        <f>L211*0.2</f>
        <v>21307.2</v>
      </c>
      <c r="N211" s="236">
        <f>L211+M211</f>
        <v>127843.2</v>
      </c>
    </row>
    <row r="212" ht="15.75" spans="8:14">
      <c r="H212" s="92"/>
      <c r="I212" s="233" t="s">
        <v>1314</v>
      </c>
      <c r="J212" s="171">
        <v>9900</v>
      </c>
      <c r="K212" s="234">
        <f t="shared" ref="K212:K222" si="29">L212/J212</f>
        <v>111.933636363636</v>
      </c>
      <c r="L212" s="235">
        <v>1108143</v>
      </c>
      <c r="M212" s="236">
        <f>L212*0.2</f>
        <v>221628.6</v>
      </c>
      <c r="N212" s="236">
        <f t="shared" ref="N212:N221" si="30">L212+M212</f>
        <v>1329771.6</v>
      </c>
    </row>
    <row r="213" ht="15.75" spans="8:14">
      <c r="H213" s="92"/>
      <c r="I213" s="237" t="s">
        <v>1286</v>
      </c>
      <c r="J213" s="171">
        <v>8400</v>
      </c>
      <c r="K213" s="234">
        <f t="shared" si="29"/>
        <v>116.47</v>
      </c>
      <c r="L213" s="235">
        <v>978348</v>
      </c>
      <c r="M213" s="236">
        <f>L213*0.2</f>
        <v>195669.6</v>
      </c>
      <c r="N213" s="236">
        <f t="shared" si="30"/>
        <v>1174017.6</v>
      </c>
    </row>
    <row r="214" ht="15.75" spans="8:14">
      <c r="H214" s="92"/>
      <c r="I214" s="233" t="s">
        <v>1327</v>
      </c>
      <c r="J214" s="171">
        <v>9930</v>
      </c>
      <c r="K214" s="234">
        <f t="shared" si="29"/>
        <v>91.6275226586103</v>
      </c>
      <c r="L214" s="235">
        <v>909861.3</v>
      </c>
      <c r="M214" s="236">
        <v>0</v>
      </c>
      <c r="N214" s="236">
        <f t="shared" si="30"/>
        <v>909861.3</v>
      </c>
    </row>
    <row r="215" ht="15.75" spans="8:14">
      <c r="H215" s="92"/>
      <c r="I215" s="233" t="s">
        <v>1287</v>
      </c>
      <c r="J215" s="171">
        <v>35280</v>
      </c>
      <c r="K215" s="234">
        <f t="shared" si="29"/>
        <v>100.506462585034</v>
      </c>
      <c r="L215" s="235">
        <v>3545868</v>
      </c>
      <c r="M215" s="236">
        <f>L215*0.2</f>
        <v>709173.6</v>
      </c>
      <c r="N215" s="236">
        <f t="shared" si="30"/>
        <v>4255041.6</v>
      </c>
    </row>
    <row r="216" ht="15.75" spans="8:14">
      <c r="H216" s="92"/>
      <c r="I216" s="233" t="s">
        <v>1288</v>
      </c>
      <c r="J216" s="171">
        <v>120</v>
      </c>
      <c r="K216" s="234">
        <f t="shared" si="29"/>
        <v>52.52</v>
      </c>
      <c r="L216" s="235">
        <v>6302.4</v>
      </c>
      <c r="M216" s="236">
        <f>L216*0.2</f>
        <v>1260.48</v>
      </c>
      <c r="N216" s="236">
        <f t="shared" si="30"/>
        <v>7562.88</v>
      </c>
    </row>
    <row r="217" ht="15.75" spans="8:14">
      <c r="H217" s="92"/>
      <c r="I217" s="233" t="s">
        <v>1289</v>
      </c>
      <c r="J217" s="171">
        <v>9750</v>
      </c>
      <c r="K217" s="234">
        <f t="shared" si="29"/>
        <v>117.037076923077</v>
      </c>
      <c r="L217" s="235">
        <v>1141111.5</v>
      </c>
      <c r="M217" s="236">
        <f>L217*0.2</f>
        <v>228222.3</v>
      </c>
      <c r="N217" s="236">
        <f t="shared" si="30"/>
        <v>1369333.8</v>
      </c>
    </row>
    <row r="218" ht="15.75" spans="8:14">
      <c r="H218" s="92"/>
      <c r="I218" s="233" t="s">
        <v>1052</v>
      </c>
      <c r="J218" s="171">
        <v>1530</v>
      </c>
      <c r="K218" s="234">
        <f t="shared" si="29"/>
        <v>99.8635294117647</v>
      </c>
      <c r="L218" s="235">
        <v>152791.2</v>
      </c>
      <c r="M218" s="236">
        <f>L218*0.2</f>
        <v>30558.24</v>
      </c>
      <c r="N218" s="236">
        <f t="shared" si="30"/>
        <v>183349.44</v>
      </c>
    </row>
    <row r="219" ht="15.75" spans="8:14">
      <c r="H219" s="92"/>
      <c r="I219" s="233" t="s">
        <v>1322</v>
      </c>
      <c r="J219" s="171">
        <v>2700</v>
      </c>
      <c r="K219" s="234">
        <f t="shared" si="29"/>
        <v>89.46</v>
      </c>
      <c r="L219" s="235">
        <v>241542</v>
      </c>
      <c r="M219" s="236">
        <v>0</v>
      </c>
      <c r="N219" s="236">
        <f t="shared" si="30"/>
        <v>241542</v>
      </c>
    </row>
    <row r="220" ht="15.75" spans="8:14">
      <c r="H220" s="92"/>
      <c r="I220" s="233" t="s">
        <v>1291</v>
      </c>
      <c r="J220" s="171">
        <v>15840</v>
      </c>
      <c r="K220" s="234">
        <f t="shared" si="29"/>
        <v>102.412121212121</v>
      </c>
      <c r="L220" s="235">
        <v>1622208</v>
      </c>
      <c r="M220" s="236">
        <f>L220*0.2</f>
        <v>324441.6</v>
      </c>
      <c r="N220" s="236">
        <f t="shared" si="30"/>
        <v>1946649.6</v>
      </c>
    </row>
    <row r="221" ht="15.75" spans="8:14">
      <c r="H221" s="93"/>
      <c r="I221" s="233" t="s">
        <v>1313</v>
      </c>
      <c r="J221" s="171">
        <v>882</v>
      </c>
      <c r="K221" s="234">
        <f t="shared" si="29"/>
        <v>79.5771428571429</v>
      </c>
      <c r="L221" s="235">
        <v>70187.04</v>
      </c>
      <c r="M221" s="236">
        <f>L221*0.2</f>
        <v>14037.408</v>
      </c>
      <c r="N221" s="236">
        <f t="shared" si="30"/>
        <v>84224.448</v>
      </c>
    </row>
    <row r="222" ht="15.75" spans="8:14">
      <c r="H222" s="141" t="s">
        <v>871</v>
      </c>
      <c r="I222" s="141"/>
      <c r="J222" s="166">
        <f>SUM(J211:J221)</f>
        <v>95772</v>
      </c>
      <c r="K222" s="151">
        <f t="shared" si="29"/>
        <v>103.191939606566</v>
      </c>
      <c r="L222" s="152">
        <f>SUM(L211:L221)</f>
        <v>9882898.44</v>
      </c>
      <c r="M222" s="152">
        <f>SUM(M211:M221)</f>
        <v>1746299.028</v>
      </c>
      <c r="N222" s="152">
        <f>SUM(N211:N221)</f>
        <v>11629197.468</v>
      </c>
    </row>
    <row r="225" ht="15.75" spans="8:14">
      <c r="H225" s="140" t="s">
        <v>1300</v>
      </c>
      <c r="I225" s="140"/>
      <c r="J225" s="140"/>
      <c r="K225" s="140"/>
      <c r="L225" s="140"/>
      <c r="M225" s="140"/>
      <c r="N225" s="140"/>
    </row>
    <row r="226" ht="15.75" spans="8:14">
      <c r="H226" s="91">
        <v>45474</v>
      </c>
      <c r="I226" s="73" t="s">
        <v>1279</v>
      </c>
      <c r="J226" s="73" t="s">
        <v>1280</v>
      </c>
      <c r="K226" s="73" t="s">
        <v>1281</v>
      </c>
      <c r="L226" s="73" t="s">
        <v>1282</v>
      </c>
      <c r="M226" s="73" t="s">
        <v>1283</v>
      </c>
      <c r="N226" s="73" t="s">
        <v>1284</v>
      </c>
    </row>
    <row r="227" ht="15.75" spans="8:14">
      <c r="H227" s="92"/>
      <c r="I227" s="233" t="s">
        <v>1343</v>
      </c>
      <c r="J227" s="171">
        <v>2540</v>
      </c>
      <c r="K227" s="234">
        <v>122.192992125984</v>
      </c>
      <c r="L227" s="235">
        <f>J227*K227</f>
        <v>310370.2</v>
      </c>
      <c r="M227" s="236">
        <f>L227*0.2</f>
        <v>62074.04</v>
      </c>
      <c r="N227" s="236">
        <f>L227+M227</f>
        <v>372444.24</v>
      </c>
    </row>
    <row r="228" ht="15.75" spans="8:14">
      <c r="H228" s="92"/>
      <c r="I228" s="233" t="s">
        <v>1314</v>
      </c>
      <c r="J228" s="171">
        <v>3600</v>
      </c>
      <c r="K228" s="234">
        <v>127.8</v>
      </c>
      <c r="L228" s="235">
        <f t="shared" ref="L228:L239" si="31">J228*K228</f>
        <v>460080</v>
      </c>
      <c r="M228" s="236">
        <f t="shared" ref="M228:M239" si="32">L228*0.2</f>
        <v>92016</v>
      </c>
      <c r="N228" s="236">
        <f t="shared" ref="N228:N239" si="33">L228+M228</f>
        <v>552096</v>
      </c>
    </row>
    <row r="229" ht="15.75" spans="8:14">
      <c r="H229" s="92"/>
      <c r="I229" s="237" t="s">
        <v>1344</v>
      </c>
      <c r="J229" s="171">
        <v>2632</v>
      </c>
      <c r="K229" s="234">
        <v>134.957446808511</v>
      </c>
      <c r="L229" s="235">
        <f t="shared" si="31"/>
        <v>355208</v>
      </c>
      <c r="M229" s="236">
        <v>0</v>
      </c>
      <c r="N229" s="236">
        <f t="shared" si="33"/>
        <v>355208</v>
      </c>
    </row>
    <row r="230" ht="15.75" spans="8:14">
      <c r="H230" s="92"/>
      <c r="I230" s="233" t="s">
        <v>1286</v>
      </c>
      <c r="J230" s="171">
        <v>3960</v>
      </c>
      <c r="K230" s="234">
        <v>188.915454545455</v>
      </c>
      <c r="L230" s="235">
        <f t="shared" si="31"/>
        <v>748105.2</v>
      </c>
      <c r="M230" s="236">
        <f t="shared" si="32"/>
        <v>149621.04</v>
      </c>
      <c r="N230" s="236">
        <f t="shared" si="33"/>
        <v>897726.24</v>
      </c>
    </row>
    <row r="231" ht="15.75" spans="8:14">
      <c r="H231" s="92"/>
      <c r="I231" s="233" t="s">
        <v>1327</v>
      </c>
      <c r="J231" s="171">
        <v>30000</v>
      </c>
      <c r="K231" s="234">
        <v>138.19824</v>
      </c>
      <c r="L231" s="235">
        <f t="shared" si="31"/>
        <v>4145947.2</v>
      </c>
      <c r="M231" s="236">
        <f t="shared" si="32"/>
        <v>829189.44</v>
      </c>
      <c r="N231" s="236">
        <f t="shared" si="33"/>
        <v>4975136.64</v>
      </c>
    </row>
    <row r="232" ht="15.75" spans="8:14">
      <c r="H232" s="92"/>
      <c r="I232" s="233" t="s">
        <v>1287</v>
      </c>
      <c r="J232" s="171">
        <v>26016</v>
      </c>
      <c r="K232" s="234">
        <v>124.915774907749</v>
      </c>
      <c r="L232" s="235">
        <f t="shared" si="31"/>
        <v>3249808.8</v>
      </c>
      <c r="M232" s="236">
        <f t="shared" si="32"/>
        <v>649961.76</v>
      </c>
      <c r="N232" s="236">
        <f t="shared" si="33"/>
        <v>3899770.56</v>
      </c>
    </row>
    <row r="233" ht="15.75" spans="8:14">
      <c r="H233" s="92"/>
      <c r="I233" s="238" t="s">
        <v>1288</v>
      </c>
      <c r="J233" s="171">
        <v>120</v>
      </c>
      <c r="K233" s="234">
        <v>122.32</v>
      </c>
      <c r="L233" s="235">
        <f t="shared" si="31"/>
        <v>14678.4</v>
      </c>
      <c r="M233" s="236">
        <f t="shared" si="32"/>
        <v>2935.68</v>
      </c>
      <c r="N233" s="236">
        <f t="shared" si="33"/>
        <v>17614.08</v>
      </c>
    </row>
    <row r="234" ht="15.75" spans="8:14">
      <c r="H234" s="92"/>
      <c r="I234" s="233" t="s">
        <v>1289</v>
      </c>
      <c r="J234" s="171">
        <v>7500</v>
      </c>
      <c r="K234" s="234">
        <v>133.225066666667</v>
      </c>
      <c r="L234" s="235">
        <f t="shared" si="31"/>
        <v>999188</v>
      </c>
      <c r="M234" s="236">
        <f t="shared" si="32"/>
        <v>199837.6</v>
      </c>
      <c r="N234" s="236">
        <f t="shared" si="33"/>
        <v>1199025.6</v>
      </c>
    </row>
    <row r="235" ht="15.75" spans="8:14">
      <c r="H235" s="92"/>
      <c r="I235" s="206" t="s">
        <v>1052</v>
      </c>
      <c r="J235" s="171">
        <v>10440</v>
      </c>
      <c r="K235" s="234">
        <v>130.693448275862</v>
      </c>
      <c r="L235" s="235">
        <f t="shared" si="31"/>
        <v>1364439.6</v>
      </c>
      <c r="M235" s="236">
        <f t="shared" si="32"/>
        <v>272887.92</v>
      </c>
      <c r="N235" s="236">
        <f t="shared" si="33"/>
        <v>1637327.52</v>
      </c>
    </row>
    <row r="236" ht="15.75" spans="8:14">
      <c r="H236" s="92"/>
      <c r="I236" s="239" t="s">
        <v>1322</v>
      </c>
      <c r="J236" s="171">
        <v>10730</v>
      </c>
      <c r="K236" s="234">
        <v>111.092637465051</v>
      </c>
      <c r="L236" s="235">
        <f t="shared" si="31"/>
        <v>1192024</v>
      </c>
      <c r="M236" s="236">
        <v>0</v>
      </c>
      <c r="N236" s="236">
        <f t="shared" si="33"/>
        <v>1192024</v>
      </c>
    </row>
    <row r="237" ht="15.75" spans="8:14">
      <c r="H237" s="92"/>
      <c r="I237" s="206" t="s">
        <v>1291</v>
      </c>
      <c r="J237" s="171">
        <v>2688</v>
      </c>
      <c r="K237" s="234">
        <v>108.33</v>
      </c>
      <c r="L237" s="235">
        <f t="shared" si="31"/>
        <v>291191.04</v>
      </c>
      <c r="M237" s="236">
        <f t="shared" si="32"/>
        <v>58238.208</v>
      </c>
      <c r="N237" s="236">
        <f t="shared" si="33"/>
        <v>349429.248</v>
      </c>
    </row>
    <row r="238" ht="15.75" spans="8:14">
      <c r="H238" s="92"/>
      <c r="I238" s="206" t="s">
        <v>1313</v>
      </c>
      <c r="J238" s="171">
        <v>2108</v>
      </c>
      <c r="K238" s="234">
        <v>118.431024667932</v>
      </c>
      <c r="L238" s="235">
        <f t="shared" si="31"/>
        <v>249652.6</v>
      </c>
      <c r="M238" s="236">
        <f t="shared" si="32"/>
        <v>49930.52</v>
      </c>
      <c r="N238" s="236">
        <f t="shared" si="33"/>
        <v>299583.12</v>
      </c>
    </row>
    <row r="239" ht="15.75" spans="8:14">
      <c r="H239" s="93"/>
      <c r="I239" s="240" t="s">
        <v>1330</v>
      </c>
      <c r="J239" s="171">
        <v>4190</v>
      </c>
      <c r="K239" s="234">
        <v>119.943794749403</v>
      </c>
      <c r="L239" s="235">
        <f t="shared" si="31"/>
        <v>502564.5</v>
      </c>
      <c r="M239" s="236">
        <f t="shared" si="32"/>
        <v>100512.9</v>
      </c>
      <c r="N239" s="236">
        <f t="shared" si="33"/>
        <v>603077.4</v>
      </c>
    </row>
    <row r="240" ht="15.75" spans="8:14">
      <c r="H240" s="141" t="s">
        <v>871</v>
      </c>
      <c r="I240" s="141"/>
      <c r="J240" s="166">
        <f>SUM(J227:J239)</f>
        <v>106524</v>
      </c>
      <c r="K240" s="151">
        <f>L240/J240</f>
        <v>130.329855619391</v>
      </c>
      <c r="L240" s="152">
        <f>SUM(L227:L239)</f>
        <v>13883257.54</v>
      </c>
      <c r="M240" s="152">
        <f>SUM(M227:M239)</f>
        <v>2467205.108</v>
      </c>
      <c r="N240" s="152">
        <f>SUM(N227:N239)</f>
        <v>16350462.648</v>
      </c>
    </row>
    <row r="243" ht="15.75" spans="8:14">
      <c r="H243" s="140" t="s">
        <v>1300</v>
      </c>
      <c r="I243" s="140"/>
      <c r="J243" s="140"/>
      <c r="K243" s="140"/>
      <c r="L243" s="140"/>
      <c r="M243" s="140"/>
      <c r="N243" s="140"/>
    </row>
    <row r="244" ht="15.75" spans="8:14">
      <c r="H244" s="91">
        <v>45505</v>
      </c>
      <c r="I244" s="73" t="s">
        <v>1279</v>
      </c>
      <c r="J244" s="73" t="s">
        <v>1280</v>
      </c>
      <c r="K244" s="73" t="s">
        <v>1281</v>
      </c>
      <c r="L244" s="73" t="s">
        <v>1282</v>
      </c>
      <c r="M244" s="73" t="s">
        <v>1283</v>
      </c>
      <c r="N244" s="73" t="s">
        <v>1284</v>
      </c>
    </row>
    <row r="245" ht="15.75" spans="8:14">
      <c r="H245" s="92"/>
      <c r="I245" s="233" t="s">
        <v>1285</v>
      </c>
      <c r="J245" s="171">
        <v>3900</v>
      </c>
      <c r="K245" s="234">
        <v>129.066</v>
      </c>
      <c r="L245" s="235">
        <f>J245*K245</f>
        <v>503357.4</v>
      </c>
      <c r="M245" s="236">
        <f>L245*0.2</f>
        <v>100671.48</v>
      </c>
      <c r="N245" s="236">
        <f>L245+M245</f>
        <v>604028.88</v>
      </c>
    </row>
    <row r="246" ht="15.75" spans="8:14">
      <c r="H246" s="92"/>
      <c r="I246" s="233" t="s">
        <v>1314</v>
      </c>
      <c r="J246" s="171">
        <v>13200</v>
      </c>
      <c r="K246" s="234">
        <v>129.448181818182</v>
      </c>
      <c r="L246" s="235">
        <f t="shared" ref="L246:L256" si="34">J246*K246</f>
        <v>1708716</v>
      </c>
      <c r="M246" s="236">
        <f t="shared" ref="M246:M256" si="35">L246*0.2</f>
        <v>341743.2</v>
      </c>
      <c r="N246" s="236">
        <f t="shared" ref="N246:N256" si="36">L246+M246</f>
        <v>2050459.2</v>
      </c>
    </row>
    <row r="247" ht="15.75" spans="8:14">
      <c r="H247" s="92"/>
      <c r="I247" s="237" t="s">
        <v>1286</v>
      </c>
      <c r="J247" s="171">
        <v>12000</v>
      </c>
      <c r="K247" s="234">
        <v>147.1476</v>
      </c>
      <c r="L247" s="235">
        <f t="shared" si="34"/>
        <v>1765771.2</v>
      </c>
      <c r="M247" s="236">
        <f t="shared" si="35"/>
        <v>353154.24</v>
      </c>
      <c r="N247" s="236">
        <f t="shared" si="36"/>
        <v>2118925.44</v>
      </c>
    </row>
    <row r="248" ht="15.75" spans="8:14">
      <c r="H248" s="92"/>
      <c r="I248" s="233" t="s">
        <v>1327</v>
      </c>
      <c r="J248" s="171">
        <v>51540</v>
      </c>
      <c r="K248" s="234">
        <v>131.967229336438</v>
      </c>
      <c r="L248" s="235">
        <f t="shared" si="34"/>
        <v>6801591</v>
      </c>
      <c r="M248" s="236">
        <v>0</v>
      </c>
      <c r="N248" s="236">
        <f t="shared" si="36"/>
        <v>6801591</v>
      </c>
    </row>
    <row r="249" ht="15.75" spans="8:14">
      <c r="H249" s="92"/>
      <c r="I249" s="233" t="s">
        <v>1287</v>
      </c>
      <c r="J249" s="171">
        <v>62840</v>
      </c>
      <c r="K249" s="234">
        <v>130.61241247613</v>
      </c>
      <c r="L249" s="235">
        <f t="shared" si="34"/>
        <v>8207684</v>
      </c>
      <c r="M249" s="236">
        <f t="shared" si="35"/>
        <v>1641536.8</v>
      </c>
      <c r="N249" s="236">
        <f t="shared" si="36"/>
        <v>9849220.8</v>
      </c>
    </row>
    <row r="250" ht="15.75" spans="8:14">
      <c r="H250" s="92"/>
      <c r="I250" s="233" t="s">
        <v>1288</v>
      </c>
      <c r="J250" s="171">
        <v>160</v>
      </c>
      <c r="K250" s="234">
        <v>122.32</v>
      </c>
      <c r="L250" s="235">
        <f t="shared" si="34"/>
        <v>19571.2</v>
      </c>
      <c r="M250" s="236">
        <f t="shared" si="35"/>
        <v>3914.24</v>
      </c>
      <c r="N250" s="236">
        <f t="shared" si="36"/>
        <v>23485.44</v>
      </c>
    </row>
    <row r="251" ht="15.75" spans="8:14">
      <c r="H251" s="92"/>
      <c r="I251" s="238" t="s">
        <v>1289</v>
      </c>
      <c r="J251" s="171">
        <v>10930</v>
      </c>
      <c r="K251" s="234">
        <v>127.212451967063</v>
      </c>
      <c r="L251" s="235">
        <f t="shared" si="34"/>
        <v>1390432.1</v>
      </c>
      <c r="M251" s="236">
        <f t="shared" si="35"/>
        <v>278086.42</v>
      </c>
      <c r="N251" s="236">
        <f t="shared" si="36"/>
        <v>1668518.52</v>
      </c>
    </row>
    <row r="252" ht="15.75" spans="8:14">
      <c r="H252" s="92"/>
      <c r="I252" s="233" t="s">
        <v>1052</v>
      </c>
      <c r="J252" s="171">
        <v>9620</v>
      </c>
      <c r="K252" s="234">
        <v>138.481268191268</v>
      </c>
      <c r="L252" s="235">
        <f t="shared" si="34"/>
        <v>1332189.8</v>
      </c>
      <c r="M252" s="236">
        <f t="shared" si="35"/>
        <v>266437.96</v>
      </c>
      <c r="N252" s="236">
        <f t="shared" si="36"/>
        <v>1598627.76</v>
      </c>
    </row>
    <row r="253" ht="15.75" spans="8:14">
      <c r="H253" s="92"/>
      <c r="I253" s="206" t="s">
        <v>1322</v>
      </c>
      <c r="J253" s="171">
        <v>5720</v>
      </c>
      <c r="K253" s="234">
        <v>127.923076923077</v>
      </c>
      <c r="L253" s="235">
        <f t="shared" si="34"/>
        <v>731720</v>
      </c>
      <c r="M253" s="236">
        <v>0</v>
      </c>
      <c r="N253" s="236">
        <f t="shared" si="36"/>
        <v>731720</v>
      </c>
    </row>
    <row r="254" ht="15.75" spans="8:14">
      <c r="H254" s="92"/>
      <c r="I254" s="239" t="s">
        <v>1291</v>
      </c>
      <c r="J254" s="171">
        <v>8400</v>
      </c>
      <c r="K254" s="234">
        <v>124.7</v>
      </c>
      <c r="L254" s="235">
        <f t="shared" si="34"/>
        <v>1047480</v>
      </c>
      <c r="M254" s="236">
        <f t="shared" si="35"/>
        <v>209496</v>
      </c>
      <c r="N254" s="236">
        <f t="shared" si="36"/>
        <v>1256976</v>
      </c>
    </row>
    <row r="255" ht="15.75" spans="8:14">
      <c r="H255" s="92"/>
      <c r="I255" s="206" t="s">
        <v>1313</v>
      </c>
      <c r="J255" s="171">
        <v>3150</v>
      </c>
      <c r="K255" s="234">
        <v>126.01</v>
      </c>
      <c r="L255" s="235">
        <f t="shared" si="34"/>
        <v>396931.5</v>
      </c>
      <c r="M255" s="236">
        <f t="shared" si="35"/>
        <v>79386.3</v>
      </c>
      <c r="N255" s="236">
        <f t="shared" si="36"/>
        <v>476317.8</v>
      </c>
    </row>
    <row r="256" ht="15.75" spans="8:14">
      <c r="H256" s="93"/>
      <c r="I256" s="206" t="s">
        <v>1330</v>
      </c>
      <c r="J256" s="171">
        <v>1640</v>
      </c>
      <c r="K256" s="234">
        <v>102.182926829268</v>
      </c>
      <c r="L256" s="235">
        <f t="shared" si="34"/>
        <v>167580</v>
      </c>
      <c r="M256" s="236">
        <f t="shared" si="35"/>
        <v>33516</v>
      </c>
      <c r="N256" s="236">
        <f t="shared" si="36"/>
        <v>201096</v>
      </c>
    </row>
    <row r="257" ht="16.5" spans="8:14">
      <c r="H257" s="141" t="s">
        <v>871</v>
      </c>
      <c r="I257" s="141"/>
      <c r="J257" s="166">
        <f>SUM(J245:J256)</f>
        <v>183100</v>
      </c>
      <c r="K257" s="151">
        <f>L257/J257</f>
        <v>131.474736209721</v>
      </c>
      <c r="L257" s="152">
        <f>SUM(L245:L256)</f>
        <v>24073024.2</v>
      </c>
      <c r="M257" s="152">
        <f>SUM(M245:M256)</f>
        <v>3307942.64</v>
      </c>
      <c r="N257" s="152">
        <f>SUM(N245:N256)</f>
        <v>27380966.84</v>
      </c>
    </row>
    <row r="258" ht="16.5" spans="12:14">
      <c r="L258" s="241"/>
      <c r="M258" s="242"/>
      <c r="N258" s="243"/>
    </row>
    <row r="260" ht="15.75" spans="8:14">
      <c r="H260" s="140" t="s">
        <v>1300</v>
      </c>
      <c r="I260" s="140"/>
      <c r="J260" s="140"/>
      <c r="K260" s="140"/>
      <c r="L260" s="140"/>
      <c r="M260" s="140"/>
      <c r="N260" s="140"/>
    </row>
    <row r="261" ht="15.75" spans="8:14">
      <c r="H261" s="91">
        <v>45536</v>
      </c>
      <c r="I261" s="73" t="s">
        <v>1279</v>
      </c>
      <c r="J261" s="73" t="s">
        <v>1280</v>
      </c>
      <c r="K261" s="73" t="s">
        <v>1281</v>
      </c>
      <c r="L261" s="73" t="s">
        <v>1282</v>
      </c>
      <c r="M261" s="73" t="s">
        <v>1283</v>
      </c>
      <c r="N261" s="73" t="s">
        <v>1284</v>
      </c>
    </row>
    <row r="262" ht="15.75" spans="8:14">
      <c r="H262" s="92"/>
      <c r="I262" s="233" t="s">
        <v>1286</v>
      </c>
      <c r="J262" s="171">
        <v>1920</v>
      </c>
      <c r="K262" s="244">
        <v>147.68</v>
      </c>
      <c r="L262" s="235">
        <f>J262*K262</f>
        <v>283545.6</v>
      </c>
      <c r="M262" s="236">
        <f>L262*0.2</f>
        <v>56709.12</v>
      </c>
      <c r="N262" s="236">
        <f>L262+M262</f>
        <v>340254.72</v>
      </c>
    </row>
    <row r="263" ht="15.75" spans="8:14">
      <c r="H263" s="92"/>
      <c r="I263" s="233" t="s">
        <v>1327</v>
      </c>
      <c r="J263" s="171">
        <v>11400</v>
      </c>
      <c r="K263" s="244">
        <v>156.602421052632</v>
      </c>
      <c r="L263" s="235">
        <f t="shared" ref="L263:L266" si="37">J263*K263</f>
        <v>1785267.6</v>
      </c>
      <c r="M263" s="236">
        <v>0</v>
      </c>
      <c r="N263" s="236">
        <f t="shared" ref="N263:N266" si="38">L263+M263</f>
        <v>1785267.6</v>
      </c>
    </row>
    <row r="264" ht="15.75" spans="8:14">
      <c r="H264" s="92"/>
      <c r="I264" s="233" t="s">
        <v>1287</v>
      </c>
      <c r="J264" s="171">
        <v>11520</v>
      </c>
      <c r="K264" s="244">
        <v>156.6375</v>
      </c>
      <c r="L264" s="235">
        <f t="shared" si="37"/>
        <v>1804464</v>
      </c>
      <c r="M264" s="236">
        <f t="shared" ref="M264:M266" si="39">L264*0.2</f>
        <v>360892.8</v>
      </c>
      <c r="N264" s="236">
        <f t="shared" si="38"/>
        <v>2165356.8</v>
      </c>
    </row>
    <row r="265" ht="15.75" spans="8:14">
      <c r="H265" s="92"/>
      <c r="I265" s="233" t="s">
        <v>1052</v>
      </c>
      <c r="J265" s="171">
        <v>960</v>
      </c>
      <c r="K265" s="244">
        <v>151</v>
      </c>
      <c r="L265" s="235">
        <f t="shared" si="37"/>
        <v>144960</v>
      </c>
      <c r="M265" s="236">
        <f t="shared" si="39"/>
        <v>28992</v>
      </c>
      <c r="N265" s="236">
        <f t="shared" si="38"/>
        <v>173952</v>
      </c>
    </row>
    <row r="266" ht="15.75" spans="8:14">
      <c r="H266" s="93"/>
      <c r="I266" s="233" t="s">
        <v>1291</v>
      </c>
      <c r="J266" s="171">
        <v>4200</v>
      </c>
      <c r="K266" s="244">
        <v>153.7</v>
      </c>
      <c r="L266" s="235">
        <f t="shared" si="37"/>
        <v>645540</v>
      </c>
      <c r="M266" s="236">
        <f t="shared" si="39"/>
        <v>129108</v>
      </c>
      <c r="N266" s="236">
        <f t="shared" si="38"/>
        <v>774648</v>
      </c>
    </row>
    <row r="267" ht="15.75" spans="8:14">
      <c r="H267" s="141" t="s">
        <v>871</v>
      </c>
      <c r="I267" s="141"/>
      <c r="J267" s="166">
        <f>SUM(J262:J266)</f>
        <v>30000</v>
      </c>
      <c r="K267" s="151">
        <f>L267/J267</f>
        <v>155.45924</v>
      </c>
      <c r="L267" s="152">
        <f>SUM(L262:L266)</f>
        <v>4663777.2</v>
      </c>
      <c r="M267" s="152">
        <f>SUM(M262:M266)</f>
        <v>575701.92</v>
      </c>
      <c r="N267" s="152">
        <f>SUM(N262:N266)</f>
        <v>5239479.12</v>
      </c>
    </row>
    <row r="271" ht="15.75" spans="8:14">
      <c r="H271" s="140" t="s">
        <v>1300</v>
      </c>
      <c r="I271" s="140"/>
      <c r="J271" s="140"/>
      <c r="K271" s="140"/>
      <c r="L271" s="140"/>
      <c r="M271" s="140"/>
      <c r="N271" s="140"/>
    </row>
    <row r="272" ht="15.75" spans="8:14">
      <c r="H272" s="128">
        <v>45566</v>
      </c>
      <c r="I272" s="73" t="s">
        <v>1279</v>
      </c>
      <c r="J272" s="73" t="s">
        <v>1280</v>
      </c>
      <c r="K272" s="73" t="s">
        <v>1281</v>
      </c>
      <c r="L272" s="73" t="s">
        <v>1282</v>
      </c>
      <c r="M272" s="73" t="s">
        <v>1283</v>
      </c>
      <c r="N272" s="73" t="s">
        <v>1284</v>
      </c>
    </row>
    <row r="273" ht="15.75" spans="8:15">
      <c r="H273" s="129"/>
      <c r="I273" s="245" t="s">
        <v>1285</v>
      </c>
      <c r="J273" s="120">
        <v>2640</v>
      </c>
      <c r="K273" s="145">
        <v>98.96</v>
      </c>
      <c r="L273" s="149">
        <f>J273*K273</f>
        <v>261254.4</v>
      </c>
      <c r="M273" s="149">
        <f>L273*0.2</f>
        <v>52250.88</v>
      </c>
      <c r="N273" s="149">
        <f>L273+M273</f>
        <v>313505.28</v>
      </c>
      <c r="O273" s="246"/>
    </row>
    <row r="274" ht="15.75" spans="8:15">
      <c r="H274" s="129"/>
      <c r="I274" s="247" t="s">
        <v>1314</v>
      </c>
      <c r="J274" s="120">
        <v>9242</v>
      </c>
      <c r="K274" s="145">
        <v>105.891711750703</v>
      </c>
      <c r="L274" s="149">
        <f t="shared" ref="L274:L286" si="40">J274*K274</f>
        <v>978651.2</v>
      </c>
      <c r="M274" s="149">
        <f t="shared" ref="M274:M286" si="41">L274*0.2</f>
        <v>195730.24</v>
      </c>
      <c r="N274" s="149">
        <f t="shared" ref="N274:N286" si="42">L274+M274</f>
        <v>1174381.44</v>
      </c>
      <c r="O274" s="246"/>
    </row>
    <row r="275" ht="15.75" spans="8:15">
      <c r="H275" s="129"/>
      <c r="I275" s="239" t="s">
        <v>1345</v>
      </c>
      <c r="J275" s="120">
        <v>960</v>
      </c>
      <c r="K275" s="145">
        <v>125.98</v>
      </c>
      <c r="L275" s="149">
        <f t="shared" si="40"/>
        <v>120940.8</v>
      </c>
      <c r="M275" s="149">
        <v>0</v>
      </c>
      <c r="N275" s="149">
        <f t="shared" si="42"/>
        <v>120940.8</v>
      </c>
      <c r="O275" s="246"/>
    </row>
    <row r="276" ht="15.75" spans="8:15">
      <c r="H276" s="129"/>
      <c r="I276" s="248" t="s">
        <v>1286</v>
      </c>
      <c r="J276" s="120">
        <v>2400</v>
      </c>
      <c r="K276" s="145">
        <v>78.74</v>
      </c>
      <c r="L276" s="149">
        <f t="shared" si="40"/>
        <v>188976</v>
      </c>
      <c r="M276" s="149">
        <f t="shared" si="41"/>
        <v>37795.2</v>
      </c>
      <c r="N276" s="149">
        <f t="shared" si="42"/>
        <v>226771.2</v>
      </c>
      <c r="O276" s="246"/>
    </row>
    <row r="277" ht="15.75" spans="8:15">
      <c r="H277" s="129"/>
      <c r="I277" s="239" t="s">
        <v>1327</v>
      </c>
      <c r="J277" s="120">
        <v>22440</v>
      </c>
      <c r="K277" s="145">
        <v>113.426524064171</v>
      </c>
      <c r="L277" s="149">
        <f t="shared" si="40"/>
        <v>2545291.2</v>
      </c>
      <c r="M277" s="149">
        <v>0</v>
      </c>
      <c r="N277" s="149">
        <f t="shared" si="42"/>
        <v>2545291.2</v>
      </c>
      <c r="O277" s="246"/>
    </row>
    <row r="278" ht="15.75" spans="8:15">
      <c r="H278" s="129"/>
      <c r="I278" s="206" t="s">
        <v>1287</v>
      </c>
      <c r="J278" s="120">
        <v>8580</v>
      </c>
      <c r="K278" s="145">
        <v>119.061538461538</v>
      </c>
      <c r="L278" s="149">
        <f t="shared" si="40"/>
        <v>1021548</v>
      </c>
      <c r="M278" s="149">
        <f t="shared" si="41"/>
        <v>204309.6</v>
      </c>
      <c r="N278" s="149">
        <f t="shared" si="42"/>
        <v>1225857.6</v>
      </c>
      <c r="O278" s="246"/>
    </row>
    <row r="279" ht="15.75" spans="8:15">
      <c r="H279" s="129"/>
      <c r="I279" s="245" t="s">
        <v>1346</v>
      </c>
      <c r="J279" s="120">
        <v>240</v>
      </c>
      <c r="K279" s="145">
        <v>109.6</v>
      </c>
      <c r="L279" s="149">
        <f t="shared" si="40"/>
        <v>26304</v>
      </c>
      <c r="M279" s="149">
        <f t="shared" si="41"/>
        <v>5260.8</v>
      </c>
      <c r="N279" s="149">
        <f t="shared" si="42"/>
        <v>31564.8</v>
      </c>
      <c r="O279" s="246"/>
    </row>
    <row r="280" ht="15.75" spans="8:15">
      <c r="H280" s="129"/>
      <c r="I280" s="206" t="s">
        <v>1288</v>
      </c>
      <c r="J280" s="120">
        <v>180</v>
      </c>
      <c r="K280" s="145">
        <v>84.21</v>
      </c>
      <c r="L280" s="149">
        <f t="shared" si="40"/>
        <v>15157.8</v>
      </c>
      <c r="M280" s="149">
        <f t="shared" si="41"/>
        <v>3031.56</v>
      </c>
      <c r="N280" s="149">
        <f t="shared" si="42"/>
        <v>18189.36</v>
      </c>
      <c r="O280" s="246"/>
    </row>
    <row r="281" ht="15.75" spans="8:15">
      <c r="H281" s="129"/>
      <c r="I281" s="206" t="s">
        <v>1289</v>
      </c>
      <c r="J281" s="120">
        <v>3720</v>
      </c>
      <c r="K281" s="145">
        <v>91.1645161290323</v>
      </c>
      <c r="L281" s="149">
        <f t="shared" si="40"/>
        <v>339132</v>
      </c>
      <c r="M281" s="149">
        <f t="shared" si="41"/>
        <v>67826.4</v>
      </c>
      <c r="N281" s="149">
        <f t="shared" si="42"/>
        <v>406958.4</v>
      </c>
      <c r="O281" s="246"/>
    </row>
    <row r="282" ht="15.75" spans="8:15">
      <c r="H282" s="129"/>
      <c r="I282" s="206" t="s">
        <v>1052</v>
      </c>
      <c r="J282" s="120">
        <v>4960</v>
      </c>
      <c r="K282" s="145">
        <v>104.193225806452</v>
      </c>
      <c r="L282" s="149">
        <f t="shared" si="40"/>
        <v>516798.4</v>
      </c>
      <c r="M282" s="149">
        <f t="shared" si="41"/>
        <v>103359.68</v>
      </c>
      <c r="N282" s="149">
        <f t="shared" si="42"/>
        <v>620158.08</v>
      </c>
      <c r="O282" s="246"/>
    </row>
    <row r="283" ht="15.75" spans="8:15">
      <c r="H283" s="129"/>
      <c r="I283" s="239" t="s">
        <v>1322</v>
      </c>
      <c r="J283" s="120">
        <v>10370</v>
      </c>
      <c r="K283" s="145">
        <v>110.904146576663</v>
      </c>
      <c r="L283" s="149">
        <f t="shared" si="40"/>
        <v>1150076</v>
      </c>
      <c r="M283" s="149">
        <v>0</v>
      </c>
      <c r="N283" s="149">
        <f t="shared" si="42"/>
        <v>1150076</v>
      </c>
      <c r="O283" s="246"/>
    </row>
    <row r="284" ht="15.75" spans="8:15">
      <c r="H284" s="129"/>
      <c r="I284" s="206" t="s">
        <v>1291</v>
      </c>
      <c r="J284" s="120">
        <v>13130</v>
      </c>
      <c r="K284" s="145">
        <v>103.245316070069</v>
      </c>
      <c r="L284" s="149">
        <f t="shared" si="40"/>
        <v>1355611</v>
      </c>
      <c r="M284" s="149">
        <f t="shared" si="41"/>
        <v>271122.2</v>
      </c>
      <c r="N284" s="149">
        <f t="shared" si="42"/>
        <v>1626733.2</v>
      </c>
      <c r="O284" s="246"/>
    </row>
    <row r="285" ht="15.75" spans="8:15">
      <c r="H285" s="129"/>
      <c r="I285" s="206" t="s">
        <v>1313</v>
      </c>
      <c r="J285" s="120">
        <v>970</v>
      </c>
      <c r="K285" s="145">
        <v>99.48</v>
      </c>
      <c r="L285" s="149">
        <f t="shared" si="40"/>
        <v>96495.6</v>
      </c>
      <c r="M285" s="149">
        <f t="shared" si="41"/>
        <v>19299.12</v>
      </c>
      <c r="N285" s="149">
        <f t="shared" si="42"/>
        <v>115794.72</v>
      </c>
      <c r="O285" s="246"/>
    </row>
    <row r="286" ht="15.75" spans="8:15">
      <c r="H286" s="130"/>
      <c r="I286" s="240" t="s">
        <v>1330</v>
      </c>
      <c r="J286" s="120">
        <v>480</v>
      </c>
      <c r="K286" s="145">
        <v>96.25</v>
      </c>
      <c r="L286" s="149">
        <f t="shared" si="40"/>
        <v>46200</v>
      </c>
      <c r="M286" s="149">
        <f t="shared" si="41"/>
        <v>9240</v>
      </c>
      <c r="N286" s="149">
        <f t="shared" si="42"/>
        <v>55440</v>
      </c>
      <c r="O286" s="246"/>
    </row>
    <row r="287" ht="15.75" spans="8:14">
      <c r="H287" s="141" t="s">
        <v>871</v>
      </c>
      <c r="I287" s="141"/>
      <c r="J287" s="166">
        <f>SUM(J273:J286)</f>
        <v>80312</v>
      </c>
      <c r="K287" s="151">
        <f>L287/J287</f>
        <v>107.859801773085</v>
      </c>
      <c r="L287" s="152">
        <f>SUM(L273:L286)</f>
        <v>8662436.4</v>
      </c>
      <c r="M287" s="152">
        <f>SUM(M273:M286)</f>
        <v>969225.68</v>
      </c>
      <c r="N287" s="152">
        <f>SUM(N273:N286)</f>
        <v>9631662.08</v>
      </c>
    </row>
    <row r="293" ht="15.75"/>
    <row r="294" ht="16.5" spans="13:14">
      <c r="M294" s="241" t="s">
        <v>1347</v>
      </c>
      <c r="N294" s="242"/>
    </row>
  </sheetData>
  <mergeCells count="100">
    <mergeCell ref="G5:J5"/>
    <mergeCell ref="G7:M7"/>
    <mergeCell ref="G17:H17"/>
    <mergeCell ref="G20:M20"/>
    <mergeCell ref="G22:N22"/>
    <mergeCell ref="H52:N52"/>
    <mergeCell ref="H64:I64"/>
    <mergeCell ref="H66:N66"/>
    <mergeCell ref="H76:I76"/>
    <mergeCell ref="H78:N78"/>
    <mergeCell ref="H86:I86"/>
    <mergeCell ref="H88:N88"/>
    <mergeCell ref="H94:I94"/>
    <mergeCell ref="H96:N96"/>
    <mergeCell ref="H110:I110"/>
    <mergeCell ref="H112:N112"/>
    <mergeCell ref="H120:I120"/>
    <mergeCell ref="H122:N122"/>
    <mergeCell ref="H125:I125"/>
    <mergeCell ref="H127:N127"/>
    <mergeCell ref="H130:I130"/>
    <mergeCell ref="H133:N133"/>
    <mergeCell ref="H147:I147"/>
    <mergeCell ref="H149:N149"/>
    <mergeCell ref="H156:I156"/>
    <mergeCell ref="H158:N158"/>
    <mergeCell ref="H161:I161"/>
    <mergeCell ref="H162:N162"/>
    <mergeCell ref="H165:I165"/>
    <mergeCell ref="G171:N171"/>
    <mergeCell ref="G189:N189"/>
    <mergeCell ref="G207:N207"/>
    <mergeCell ref="H209:N209"/>
    <mergeCell ref="H222:I222"/>
    <mergeCell ref="H225:N225"/>
    <mergeCell ref="H240:I240"/>
    <mergeCell ref="H243:N243"/>
    <mergeCell ref="H257:I257"/>
    <mergeCell ref="L258:N258"/>
    <mergeCell ref="H260:N260"/>
    <mergeCell ref="H267:I267"/>
    <mergeCell ref="H271:N271"/>
    <mergeCell ref="H287:I287"/>
    <mergeCell ref="F171:F173"/>
    <mergeCell ref="G8:G16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172:G173"/>
    <mergeCell ref="G190:G191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3:H63"/>
    <mergeCell ref="H67:H75"/>
    <mergeCell ref="H79:H85"/>
    <mergeCell ref="H89:H93"/>
    <mergeCell ref="H98:H109"/>
    <mergeCell ref="H113:H119"/>
    <mergeCell ref="H123:H124"/>
    <mergeCell ref="H128:H129"/>
    <mergeCell ref="H134:H146"/>
    <mergeCell ref="H150:H155"/>
    <mergeCell ref="H159:H160"/>
    <mergeCell ref="H163:H164"/>
    <mergeCell ref="H172:H173"/>
    <mergeCell ref="H174:H185"/>
    <mergeCell ref="H190:H191"/>
    <mergeCell ref="H192:H203"/>
    <mergeCell ref="H210:H221"/>
    <mergeCell ref="H226:H239"/>
    <mergeCell ref="H244:H256"/>
    <mergeCell ref="H261:H266"/>
    <mergeCell ref="H272:H286"/>
    <mergeCell ref="I23:I24"/>
    <mergeCell ref="I172:I173"/>
    <mergeCell ref="I190:I191"/>
    <mergeCell ref="G2:R3"/>
  </mergeCells>
  <pageMargins left="0.7" right="0.7" top="0.75" bottom="0.75" header="0.3" footer="0.3"/>
  <pageSetup paperSize="1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6"/>
  <sheetViews>
    <sheetView view="pageBreakPreview" zoomScaleNormal="100" workbookViewId="0">
      <selection activeCell="F3" sqref="F3"/>
    </sheetView>
  </sheetViews>
  <sheetFormatPr defaultColWidth="9.28571428571429" defaultRowHeight="12.75"/>
  <cols>
    <col min="1" max="1" width="4.28571428571429" style="3" customWidth="1"/>
    <col min="2" max="2" width="9.71428571428571" style="3" customWidth="1"/>
    <col min="3" max="3" width="30.2857142857143" style="3" customWidth="1"/>
    <col min="4" max="4" width="14.1428571428571" style="3" customWidth="1"/>
    <col min="5" max="5" width="48.4285714285714" style="3" customWidth="1"/>
    <col min="6" max="6" width="25.4285714285714" style="3" customWidth="1"/>
    <col min="7" max="7" width="108" style="2" customWidth="1"/>
    <col min="8" max="8" width="14.7142857142857" style="4" customWidth="1"/>
    <col min="9" max="9" width="11.7142857142857" style="4" customWidth="1"/>
    <col min="10" max="10" width="25.1428571428571" style="3" customWidth="1"/>
    <col min="11" max="11" width="42.2857142857143" style="3" customWidth="1"/>
    <col min="12" max="12" width="33.7142857142857" style="3" customWidth="1"/>
    <col min="13" max="13" width="17.7142857142857" style="3" customWidth="1"/>
    <col min="14" max="14" width="66.7142857142857" style="3" customWidth="1"/>
    <col min="15" max="15" width="38" style="5" customWidth="1"/>
    <col min="16" max="16" width="73" style="5" customWidth="1"/>
    <col min="17" max="16384" width="9.28571428571429" style="3"/>
  </cols>
  <sheetData>
    <row r="1" ht="20.25" spans="1:16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20.25" spans="1:16">
      <c r="A2" s="6" t="s">
        <v>1348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ht="47.25" spans="1:17">
      <c r="A3" s="7" t="s">
        <v>1089</v>
      </c>
      <c r="B3" s="7" t="s">
        <v>1349</v>
      </c>
      <c r="C3" s="7" t="s">
        <v>1350</v>
      </c>
      <c r="D3" s="7" t="s">
        <v>1351</v>
      </c>
      <c r="E3" s="7" t="s">
        <v>1352</v>
      </c>
      <c r="F3" s="7" t="s">
        <v>1353</v>
      </c>
      <c r="G3" s="7" t="s">
        <v>1354</v>
      </c>
      <c r="H3" s="7" t="s">
        <v>1355</v>
      </c>
      <c r="I3" s="7" t="s">
        <v>1356</v>
      </c>
      <c r="J3" s="7" t="s">
        <v>1357</v>
      </c>
      <c r="K3" s="7" t="s">
        <v>1358</v>
      </c>
      <c r="L3" s="7" t="s">
        <v>1359</v>
      </c>
      <c r="M3" s="31" t="s">
        <v>1360</v>
      </c>
      <c r="N3" s="7" t="s">
        <v>1361</v>
      </c>
      <c r="O3" s="7" t="s">
        <v>1362</v>
      </c>
      <c r="P3" s="7" t="s">
        <v>1363</v>
      </c>
      <c r="Q3" s="2"/>
    </row>
    <row r="4" ht="14.25" spans="1:17">
      <c r="A4" s="8">
        <v>1</v>
      </c>
      <c r="B4" s="9" t="s">
        <v>1364</v>
      </c>
      <c r="C4" s="9" t="s">
        <v>1365</v>
      </c>
      <c r="D4" s="10">
        <v>44566</v>
      </c>
      <c r="E4" s="9" t="s">
        <v>1146</v>
      </c>
      <c r="F4" s="9" t="s">
        <v>1366</v>
      </c>
      <c r="G4" s="9" t="s">
        <v>1367</v>
      </c>
      <c r="H4" s="9" t="s">
        <v>1368</v>
      </c>
      <c r="I4" s="8">
        <v>1019</v>
      </c>
      <c r="J4" s="9" t="s">
        <v>1369</v>
      </c>
      <c r="K4" s="9" t="s">
        <v>1370</v>
      </c>
      <c r="L4" s="11"/>
      <c r="M4" s="9" t="s">
        <v>1371</v>
      </c>
      <c r="N4" s="9" t="s">
        <v>1372</v>
      </c>
      <c r="O4" s="32" t="s">
        <v>1373</v>
      </c>
      <c r="P4" s="32" t="s">
        <v>1373</v>
      </c>
      <c r="Q4" s="2"/>
    </row>
    <row r="5" ht="14.25" spans="1:17">
      <c r="A5" s="8">
        <v>2</v>
      </c>
      <c r="B5" s="9" t="s">
        <v>1364</v>
      </c>
      <c r="C5" s="9" t="s">
        <v>1374</v>
      </c>
      <c r="D5" s="10">
        <v>44617</v>
      </c>
      <c r="E5" s="9" t="s">
        <v>1375</v>
      </c>
      <c r="F5" s="9" t="s">
        <v>1366</v>
      </c>
      <c r="G5" s="9" t="s">
        <v>1376</v>
      </c>
      <c r="H5" s="9" t="s">
        <v>1368</v>
      </c>
      <c r="I5" s="8">
        <v>1000</v>
      </c>
      <c r="J5" s="9" t="s">
        <v>1377</v>
      </c>
      <c r="K5" s="9" t="s">
        <v>1370</v>
      </c>
      <c r="L5" s="11"/>
      <c r="M5" s="9" t="s">
        <v>1378</v>
      </c>
      <c r="N5" s="9" t="s">
        <v>1379</v>
      </c>
      <c r="O5" s="32" t="s">
        <v>1380</v>
      </c>
      <c r="P5" s="32" t="s">
        <v>1381</v>
      </c>
      <c r="Q5" s="2"/>
    </row>
    <row r="6" ht="14.25" spans="1:17">
      <c r="A6" s="8">
        <v>3</v>
      </c>
      <c r="B6" s="9" t="s">
        <v>1364</v>
      </c>
      <c r="C6" s="9" t="s">
        <v>1382</v>
      </c>
      <c r="D6" s="10">
        <v>44608</v>
      </c>
      <c r="E6" s="9" t="s">
        <v>1383</v>
      </c>
      <c r="F6" s="9" t="s">
        <v>1366</v>
      </c>
      <c r="G6" s="9" t="s">
        <v>1384</v>
      </c>
      <c r="H6" s="9" t="s">
        <v>1368</v>
      </c>
      <c r="I6" s="8">
        <v>1001</v>
      </c>
      <c r="J6" s="9" t="s">
        <v>1385</v>
      </c>
      <c r="K6" s="11"/>
      <c r="L6" s="11"/>
      <c r="M6" s="9" t="s">
        <v>1386</v>
      </c>
      <c r="N6" s="9" t="s">
        <v>1387</v>
      </c>
      <c r="O6" s="32" t="s">
        <v>1388</v>
      </c>
      <c r="P6" s="32" t="s">
        <v>1388</v>
      </c>
      <c r="Q6" s="2"/>
    </row>
    <row r="7" ht="14.25" spans="1:17">
      <c r="A7" s="8">
        <v>4</v>
      </c>
      <c r="B7" s="9" t="s">
        <v>1364</v>
      </c>
      <c r="C7" s="9" t="s">
        <v>1389</v>
      </c>
      <c r="D7" s="10">
        <v>44713</v>
      </c>
      <c r="E7" s="9" t="s">
        <v>1390</v>
      </c>
      <c r="F7" s="9" t="s">
        <v>1391</v>
      </c>
      <c r="G7" s="9" t="s">
        <v>1392</v>
      </c>
      <c r="H7" s="9" t="s">
        <v>1368</v>
      </c>
      <c r="I7" s="8">
        <v>1023</v>
      </c>
      <c r="J7" s="9" t="s">
        <v>1393</v>
      </c>
      <c r="K7" s="9" t="s">
        <v>1370</v>
      </c>
      <c r="L7" s="11"/>
      <c r="M7" s="9" t="s">
        <v>1394</v>
      </c>
      <c r="N7" s="9" t="s">
        <v>1395</v>
      </c>
      <c r="O7" s="32" t="s">
        <v>1396</v>
      </c>
      <c r="P7" s="32" t="s">
        <v>1396</v>
      </c>
      <c r="Q7" s="2"/>
    </row>
    <row r="8" ht="14.25" spans="1:17">
      <c r="A8" s="8">
        <v>5</v>
      </c>
      <c r="B8" s="9" t="s">
        <v>1364</v>
      </c>
      <c r="C8" s="9" t="s">
        <v>1397</v>
      </c>
      <c r="D8" s="10">
        <v>44620</v>
      </c>
      <c r="E8" s="9" t="s">
        <v>1398</v>
      </c>
      <c r="F8" s="9" t="s">
        <v>1366</v>
      </c>
      <c r="G8" s="9" t="s">
        <v>1399</v>
      </c>
      <c r="H8" s="9" t="s">
        <v>1368</v>
      </c>
      <c r="I8" s="8">
        <v>1001</v>
      </c>
      <c r="J8" s="9" t="s">
        <v>1400</v>
      </c>
      <c r="K8" s="11"/>
      <c r="L8" s="11"/>
      <c r="M8" s="9" t="s">
        <v>1401</v>
      </c>
      <c r="N8" s="9" t="s">
        <v>1402</v>
      </c>
      <c r="O8" s="32" t="s">
        <v>1403</v>
      </c>
      <c r="P8" s="32"/>
      <c r="Q8" s="2"/>
    </row>
    <row r="9" ht="21" customHeight="1" spans="1:17">
      <c r="A9" s="8">
        <v>6</v>
      </c>
      <c r="B9" s="9" t="s">
        <v>1364</v>
      </c>
      <c r="C9" s="9" t="s">
        <v>1374</v>
      </c>
      <c r="D9" s="10">
        <v>44617</v>
      </c>
      <c r="E9" s="9" t="s">
        <v>1404</v>
      </c>
      <c r="F9" s="9" t="s">
        <v>1391</v>
      </c>
      <c r="G9" s="9" t="s">
        <v>1405</v>
      </c>
      <c r="H9" s="9" t="s">
        <v>1368</v>
      </c>
      <c r="I9" s="8">
        <v>1051</v>
      </c>
      <c r="J9" s="9" t="s">
        <v>1406</v>
      </c>
      <c r="K9" s="9" t="s">
        <v>1370</v>
      </c>
      <c r="L9" s="11"/>
      <c r="M9" s="9" t="s">
        <v>1407</v>
      </c>
      <c r="N9" s="9" t="s">
        <v>1408</v>
      </c>
      <c r="O9" s="32" t="s">
        <v>1409</v>
      </c>
      <c r="P9" s="32" t="s">
        <v>1410</v>
      </c>
      <c r="Q9" s="2"/>
    </row>
    <row r="10" ht="14.25" spans="1:17">
      <c r="A10" s="8">
        <v>7</v>
      </c>
      <c r="B10" s="9" t="s">
        <v>1364</v>
      </c>
      <c r="C10" s="9" t="s">
        <v>1411</v>
      </c>
      <c r="D10" s="10">
        <v>44610</v>
      </c>
      <c r="E10" s="9" t="s">
        <v>1412</v>
      </c>
      <c r="F10" s="9" t="s">
        <v>1366</v>
      </c>
      <c r="G10" s="9" t="s">
        <v>1413</v>
      </c>
      <c r="H10" s="9" t="s">
        <v>1368</v>
      </c>
      <c r="I10" s="8">
        <v>1001</v>
      </c>
      <c r="J10" s="9" t="s">
        <v>1414</v>
      </c>
      <c r="K10" s="9" t="s">
        <v>1370</v>
      </c>
      <c r="L10" s="11"/>
      <c r="M10" s="9" t="s">
        <v>1415</v>
      </c>
      <c r="N10" s="9" t="s">
        <v>1416</v>
      </c>
      <c r="O10" s="32" t="s">
        <v>1417</v>
      </c>
      <c r="P10" s="32"/>
      <c r="Q10" s="2"/>
    </row>
    <row r="11" ht="15" spans="1:17">
      <c r="A11" s="8">
        <v>8</v>
      </c>
      <c r="B11" s="9" t="s">
        <v>1364</v>
      </c>
      <c r="C11" s="9" t="s">
        <v>1418</v>
      </c>
      <c r="D11" s="10">
        <v>44389</v>
      </c>
      <c r="E11" s="9" t="s">
        <v>1419</v>
      </c>
      <c r="F11" s="9" t="s">
        <v>1366</v>
      </c>
      <c r="G11" s="9" t="s">
        <v>1420</v>
      </c>
      <c r="H11" s="9" t="s">
        <v>1368</v>
      </c>
      <c r="I11" s="8">
        <v>1010</v>
      </c>
      <c r="J11" s="9" t="s">
        <v>1421</v>
      </c>
      <c r="K11" s="11"/>
      <c r="L11" s="11"/>
      <c r="M11" s="9" t="s">
        <v>1422</v>
      </c>
      <c r="N11" s="33" t="s">
        <v>1423</v>
      </c>
      <c r="O11" s="32" t="s">
        <v>1424</v>
      </c>
      <c r="P11" s="32" t="s">
        <v>1424</v>
      </c>
      <c r="Q11" s="2"/>
    </row>
    <row r="12" ht="18" customHeight="1" spans="1:17">
      <c r="A12" s="8">
        <v>9</v>
      </c>
      <c r="B12" s="9" t="s">
        <v>1364</v>
      </c>
      <c r="C12" s="9" t="s">
        <v>1411</v>
      </c>
      <c r="D12" s="10">
        <v>44610</v>
      </c>
      <c r="E12" s="9" t="s">
        <v>1425</v>
      </c>
      <c r="F12" s="9" t="s">
        <v>1366</v>
      </c>
      <c r="G12" s="9" t="s">
        <v>1426</v>
      </c>
      <c r="H12" s="9" t="s">
        <v>1368</v>
      </c>
      <c r="I12" s="8">
        <v>1001</v>
      </c>
      <c r="J12" s="9" t="s">
        <v>1427</v>
      </c>
      <c r="K12" s="9" t="s">
        <v>1428</v>
      </c>
      <c r="L12" s="11"/>
      <c r="M12" s="9" t="s">
        <v>1429</v>
      </c>
      <c r="N12" s="33" t="s">
        <v>1430</v>
      </c>
      <c r="O12" s="33" t="s">
        <v>1431</v>
      </c>
      <c r="P12" s="32"/>
      <c r="Q12" s="2"/>
    </row>
    <row r="13" ht="14.25" spans="1:17">
      <c r="A13" s="8">
        <v>10</v>
      </c>
      <c r="B13" s="9" t="s">
        <v>1364</v>
      </c>
      <c r="C13" s="9" t="s">
        <v>1411</v>
      </c>
      <c r="D13" s="10">
        <v>44610</v>
      </c>
      <c r="E13" s="9" t="s">
        <v>1196</v>
      </c>
      <c r="F13" s="9" t="s">
        <v>1366</v>
      </c>
      <c r="G13" s="9" t="s">
        <v>1432</v>
      </c>
      <c r="H13" s="9" t="s">
        <v>1368</v>
      </c>
      <c r="I13" s="8">
        <v>1001</v>
      </c>
      <c r="J13" s="9" t="s">
        <v>1433</v>
      </c>
      <c r="K13" s="9" t="s">
        <v>1434</v>
      </c>
      <c r="L13" s="9" t="s">
        <v>1435</v>
      </c>
      <c r="M13" s="9" t="s">
        <v>1436</v>
      </c>
      <c r="N13" s="34" t="s">
        <v>1437</v>
      </c>
      <c r="O13" s="32"/>
      <c r="P13" s="35" t="s">
        <v>1438</v>
      </c>
      <c r="Q13" s="2"/>
    </row>
    <row r="14" ht="14.25" spans="1:17">
      <c r="A14" s="8">
        <v>11</v>
      </c>
      <c r="B14" s="9" t="s">
        <v>1364</v>
      </c>
      <c r="C14" s="9" t="s">
        <v>1439</v>
      </c>
      <c r="D14" s="11" t="s">
        <v>1440</v>
      </c>
      <c r="E14" s="11" t="s">
        <v>1441</v>
      </c>
      <c r="F14" s="9" t="s">
        <v>1366</v>
      </c>
      <c r="G14" s="11" t="s">
        <v>1442</v>
      </c>
      <c r="H14" s="9" t="s">
        <v>1368</v>
      </c>
      <c r="I14" s="8">
        <v>1001</v>
      </c>
      <c r="J14" s="11" t="s">
        <v>1443</v>
      </c>
      <c r="K14" s="11"/>
      <c r="L14" s="9"/>
      <c r="M14" s="11" t="s">
        <v>1444</v>
      </c>
      <c r="N14" s="11" t="s">
        <v>1445</v>
      </c>
      <c r="O14" s="35" t="s">
        <v>1446</v>
      </c>
      <c r="P14" s="32"/>
      <c r="Q14" s="2"/>
    </row>
    <row r="15" s="2" customFormat="1" ht="33.75" customHeight="1" spans="1:16">
      <c r="A15" s="8">
        <v>12</v>
      </c>
      <c r="B15" s="9" t="s">
        <v>1364</v>
      </c>
      <c r="C15" s="9" t="s">
        <v>1447</v>
      </c>
      <c r="D15" s="11" t="s">
        <v>1448</v>
      </c>
      <c r="E15" s="11" t="s">
        <v>1449</v>
      </c>
      <c r="F15" s="9" t="s">
        <v>1366</v>
      </c>
      <c r="G15" s="11" t="s">
        <v>1450</v>
      </c>
      <c r="H15" s="9" t="s">
        <v>1368</v>
      </c>
      <c r="I15" s="8">
        <v>1001</v>
      </c>
      <c r="J15" s="11" t="s">
        <v>1451</v>
      </c>
      <c r="K15" s="11"/>
      <c r="L15" s="11"/>
      <c r="M15" s="11" t="s">
        <v>1452</v>
      </c>
      <c r="N15" s="34" t="s">
        <v>1453</v>
      </c>
      <c r="O15" s="32"/>
      <c r="P15" s="32"/>
    </row>
    <row r="16" ht="18.75" customHeight="1" spans="1:17">
      <c r="A16" s="8">
        <v>13</v>
      </c>
      <c r="B16" s="9" t="s">
        <v>1364</v>
      </c>
      <c r="C16" s="9" t="s">
        <v>1454</v>
      </c>
      <c r="D16" s="11" t="s">
        <v>1455</v>
      </c>
      <c r="E16" s="11" t="s">
        <v>1456</v>
      </c>
      <c r="F16" s="9" t="s">
        <v>1366</v>
      </c>
      <c r="G16" s="11" t="s">
        <v>1457</v>
      </c>
      <c r="H16" s="9" t="s">
        <v>1368</v>
      </c>
      <c r="I16" s="11">
        <v>1019</v>
      </c>
      <c r="J16" s="11" t="s">
        <v>1458</v>
      </c>
      <c r="K16" s="11" t="s">
        <v>1370</v>
      </c>
      <c r="L16" s="11"/>
      <c r="M16" s="11" t="s">
        <v>1459</v>
      </c>
      <c r="N16" s="11" t="s">
        <v>1460</v>
      </c>
      <c r="O16" s="35" t="s">
        <v>1461</v>
      </c>
      <c r="P16" s="32"/>
      <c r="Q16" s="2"/>
    </row>
    <row r="17" ht="14.25" spans="1:17">
      <c r="A17" s="8">
        <v>14</v>
      </c>
      <c r="B17" s="9" t="s">
        <v>1364</v>
      </c>
      <c r="C17" s="9" t="s">
        <v>1462</v>
      </c>
      <c r="D17" s="11" t="s">
        <v>1463</v>
      </c>
      <c r="E17" s="11" t="s">
        <v>1464</v>
      </c>
      <c r="F17" s="9" t="s">
        <v>1391</v>
      </c>
      <c r="G17" s="11" t="s">
        <v>1465</v>
      </c>
      <c r="H17" s="9" t="s">
        <v>1368</v>
      </c>
      <c r="I17" s="8">
        <v>1001</v>
      </c>
      <c r="J17" s="11" t="s">
        <v>1466</v>
      </c>
      <c r="K17" s="11" t="s">
        <v>1370</v>
      </c>
      <c r="L17" s="11"/>
      <c r="M17" s="11" t="s">
        <v>1467</v>
      </c>
      <c r="N17" s="11" t="s">
        <v>1468</v>
      </c>
      <c r="O17" s="35" t="s">
        <v>1469</v>
      </c>
      <c r="P17" s="35" t="s">
        <v>1470</v>
      </c>
      <c r="Q17" s="2"/>
    </row>
    <row r="18" ht="14.25" spans="1:17">
      <c r="A18" s="8">
        <v>15</v>
      </c>
      <c r="B18" s="9" t="s">
        <v>1364</v>
      </c>
      <c r="C18" s="9" t="s">
        <v>1462</v>
      </c>
      <c r="D18" s="11" t="s">
        <v>1463</v>
      </c>
      <c r="E18" s="11" t="s">
        <v>1471</v>
      </c>
      <c r="F18" s="9" t="s">
        <v>1391</v>
      </c>
      <c r="G18" s="11" t="s">
        <v>1472</v>
      </c>
      <c r="H18" s="9" t="s">
        <v>1368</v>
      </c>
      <c r="I18" s="8">
        <v>1001</v>
      </c>
      <c r="J18" s="11" t="s">
        <v>1473</v>
      </c>
      <c r="K18" s="11" t="s">
        <v>1370</v>
      </c>
      <c r="L18" s="11"/>
      <c r="M18" s="11" t="s">
        <v>1474</v>
      </c>
      <c r="N18" s="11" t="s">
        <v>1475</v>
      </c>
      <c r="O18" s="35" t="s">
        <v>1469</v>
      </c>
      <c r="P18" s="32"/>
      <c r="Q18" s="2"/>
    </row>
    <row r="19" ht="33.75" customHeight="1" spans="1:17">
      <c r="A19" s="8">
        <v>16</v>
      </c>
      <c r="B19" s="9" t="s">
        <v>1364</v>
      </c>
      <c r="C19" s="11" t="s">
        <v>1476</v>
      </c>
      <c r="D19" s="11" t="s">
        <v>1477</v>
      </c>
      <c r="E19" s="12" t="s">
        <v>1187</v>
      </c>
      <c r="F19" s="11" t="s">
        <v>1366</v>
      </c>
      <c r="G19" s="12" t="s">
        <v>1478</v>
      </c>
      <c r="H19" s="9" t="s">
        <v>1368</v>
      </c>
      <c r="I19" s="11">
        <v>1019</v>
      </c>
      <c r="J19" s="12" t="s">
        <v>1479</v>
      </c>
      <c r="K19" s="12" t="s">
        <v>1370</v>
      </c>
      <c r="L19" s="11"/>
      <c r="M19" s="12" t="s">
        <v>1480</v>
      </c>
      <c r="N19" s="12" t="s">
        <v>1481</v>
      </c>
      <c r="O19" s="35" t="s">
        <v>1482</v>
      </c>
      <c r="P19" s="32" t="s">
        <v>1482</v>
      </c>
      <c r="Q19" s="2"/>
    </row>
    <row r="20" s="2" customFormat="1" ht="18.75" customHeight="1" spans="1:16">
      <c r="A20" s="8">
        <v>17</v>
      </c>
      <c r="B20" s="9" t="s">
        <v>1364</v>
      </c>
      <c r="C20" s="11" t="s">
        <v>1483</v>
      </c>
      <c r="D20" s="11" t="s">
        <v>1484</v>
      </c>
      <c r="E20" s="12" t="s">
        <v>1485</v>
      </c>
      <c r="F20" s="11" t="s">
        <v>1391</v>
      </c>
      <c r="G20" s="12" t="s">
        <v>1486</v>
      </c>
      <c r="H20" s="9" t="s">
        <v>1368</v>
      </c>
      <c r="I20" s="11">
        <v>1010</v>
      </c>
      <c r="J20" s="12" t="s">
        <v>1487</v>
      </c>
      <c r="K20" s="12" t="s">
        <v>1370</v>
      </c>
      <c r="L20" s="11" t="s">
        <v>1488</v>
      </c>
      <c r="M20" s="12" t="s">
        <v>1489</v>
      </c>
      <c r="N20" s="12" t="s">
        <v>1490</v>
      </c>
      <c r="O20" s="35" t="s">
        <v>1491</v>
      </c>
      <c r="P20" s="32" t="s">
        <v>1492</v>
      </c>
    </row>
    <row r="21" s="2" customFormat="1" ht="18.75" customHeight="1" spans="1:16">
      <c r="A21" s="8">
        <v>18</v>
      </c>
      <c r="B21" s="9" t="s">
        <v>1364</v>
      </c>
      <c r="C21" s="11" t="s">
        <v>1493</v>
      </c>
      <c r="D21" s="11" t="s">
        <v>1494</v>
      </c>
      <c r="E21" s="12" t="s">
        <v>1495</v>
      </c>
      <c r="F21" s="11" t="s">
        <v>1366</v>
      </c>
      <c r="G21" s="12" t="s">
        <v>1496</v>
      </c>
      <c r="H21" s="9" t="s">
        <v>1368</v>
      </c>
      <c r="I21" s="11">
        <v>1019</v>
      </c>
      <c r="J21" s="12" t="s">
        <v>1497</v>
      </c>
      <c r="K21" s="12" t="s">
        <v>1498</v>
      </c>
      <c r="L21" s="11"/>
      <c r="M21" s="12" t="s">
        <v>1499</v>
      </c>
      <c r="N21" s="12" t="s">
        <v>1500</v>
      </c>
      <c r="O21" s="36" t="s">
        <v>1501</v>
      </c>
      <c r="P21" s="35"/>
    </row>
    <row r="22" s="2" customFormat="1" ht="18.75" customHeight="1" spans="1:16">
      <c r="A22" s="8">
        <v>19</v>
      </c>
      <c r="B22" s="9" t="s">
        <v>1364</v>
      </c>
      <c r="C22" s="11" t="s">
        <v>1502</v>
      </c>
      <c r="D22" s="11" t="s">
        <v>1503</v>
      </c>
      <c r="E22" s="12" t="s">
        <v>1504</v>
      </c>
      <c r="F22" s="11" t="s">
        <v>1366</v>
      </c>
      <c r="G22" s="12" t="s">
        <v>1505</v>
      </c>
      <c r="H22" s="9" t="s">
        <v>1368</v>
      </c>
      <c r="I22" s="11">
        <v>1022</v>
      </c>
      <c r="J22" s="12" t="s">
        <v>1506</v>
      </c>
      <c r="K22" s="12" t="s">
        <v>1434</v>
      </c>
      <c r="L22" s="11"/>
      <c r="M22" s="12" t="s">
        <v>1507</v>
      </c>
      <c r="N22" s="12" t="s">
        <v>1508</v>
      </c>
      <c r="O22" s="36" t="s">
        <v>1509</v>
      </c>
      <c r="P22" s="35"/>
    </row>
    <row r="23" s="2" customFormat="1" ht="32.25" customHeight="1" spans="1:16">
      <c r="A23" s="8">
        <v>20</v>
      </c>
      <c r="B23" s="9" t="s">
        <v>1364</v>
      </c>
      <c r="C23" s="11" t="s">
        <v>1510</v>
      </c>
      <c r="D23" s="11" t="s">
        <v>1511</v>
      </c>
      <c r="E23" s="12" t="s">
        <v>1512</v>
      </c>
      <c r="F23" s="11" t="s">
        <v>1391</v>
      </c>
      <c r="G23" s="12" t="s">
        <v>1513</v>
      </c>
      <c r="H23" s="9" t="s">
        <v>1368</v>
      </c>
      <c r="I23" s="11">
        <v>1023</v>
      </c>
      <c r="J23" s="12" t="s">
        <v>1514</v>
      </c>
      <c r="K23" s="12" t="s">
        <v>1515</v>
      </c>
      <c r="L23" s="11"/>
      <c r="M23" s="12" t="s">
        <v>1516</v>
      </c>
      <c r="N23" s="12" t="s">
        <v>1517</v>
      </c>
      <c r="O23" s="36" t="s">
        <v>1518</v>
      </c>
      <c r="P23" s="36" t="s">
        <v>1518</v>
      </c>
    </row>
    <row r="24" s="2" customFormat="1" ht="18.75" customHeight="1" spans="1:16">
      <c r="A24" s="8">
        <v>21</v>
      </c>
      <c r="B24" s="9" t="s">
        <v>1364</v>
      </c>
      <c r="C24" s="11" t="s">
        <v>1519</v>
      </c>
      <c r="D24" s="11" t="s">
        <v>1511</v>
      </c>
      <c r="E24" s="12" t="s">
        <v>1163</v>
      </c>
      <c r="F24" s="11" t="s">
        <v>1391</v>
      </c>
      <c r="G24" s="12" t="s">
        <v>1520</v>
      </c>
      <c r="H24" s="9" t="s">
        <v>1368</v>
      </c>
      <c r="I24" s="11">
        <v>1001</v>
      </c>
      <c r="J24" s="12" t="s">
        <v>1521</v>
      </c>
      <c r="K24" s="11" t="s">
        <v>1522</v>
      </c>
      <c r="L24" s="11" t="s">
        <v>1523</v>
      </c>
      <c r="M24" s="11" t="s">
        <v>1523</v>
      </c>
      <c r="N24" s="11" t="s">
        <v>1524</v>
      </c>
      <c r="O24" s="36" t="s">
        <v>1525</v>
      </c>
      <c r="P24" s="36" t="s">
        <v>1525</v>
      </c>
    </row>
    <row r="25" s="2" customFormat="1" ht="18.75" customHeight="1" spans="1:16">
      <c r="A25" s="8">
        <v>22</v>
      </c>
      <c r="B25" s="9" t="s">
        <v>1364</v>
      </c>
      <c r="C25" s="11" t="s">
        <v>1526</v>
      </c>
      <c r="D25" s="11" t="s">
        <v>1511</v>
      </c>
      <c r="E25" s="12" t="s">
        <v>1527</v>
      </c>
      <c r="F25" s="11" t="s">
        <v>1366</v>
      </c>
      <c r="G25" s="12" t="s">
        <v>1528</v>
      </c>
      <c r="H25" s="9" t="s">
        <v>1368</v>
      </c>
      <c r="I25" s="11">
        <v>1000</v>
      </c>
      <c r="J25" s="12" t="s">
        <v>1529</v>
      </c>
      <c r="K25" s="12" t="s">
        <v>1370</v>
      </c>
      <c r="L25" s="11"/>
      <c r="M25" s="12" t="s">
        <v>1530</v>
      </c>
      <c r="N25" s="12" t="s">
        <v>1531</v>
      </c>
      <c r="O25" s="36" t="s">
        <v>1532</v>
      </c>
      <c r="P25" s="36"/>
    </row>
    <row r="26" ht="14.25" spans="1:16">
      <c r="A26" s="8">
        <v>23</v>
      </c>
      <c r="B26" s="9" t="s">
        <v>1364</v>
      </c>
      <c r="C26" s="11" t="s">
        <v>1533</v>
      </c>
      <c r="D26" s="11" t="s">
        <v>1534</v>
      </c>
      <c r="E26" s="12" t="s">
        <v>1535</v>
      </c>
      <c r="F26" s="11" t="s">
        <v>1366</v>
      </c>
      <c r="G26" s="12" t="s">
        <v>1536</v>
      </c>
      <c r="H26" s="9" t="s">
        <v>1368</v>
      </c>
      <c r="I26" s="11">
        <v>1010</v>
      </c>
      <c r="J26" s="12" t="s">
        <v>1537</v>
      </c>
      <c r="K26" s="12" t="s">
        <v>1538</v>
      </c>
      <c r="L26" s="11"/>
      <c r="M26" s="12" t="s">
        <v>1539</v>
      </c>
      <c r="N26" s="12" t="s">
        <v>1540</v>
      </c>
      <c r="O26" s="36"/>
      <c r="P26" s="36"/>
    </row>
    <row r="27" s="2" customFormat="1" ht="18.75" customHeight="1" spans="1:16">
      <c r="A27" s="8">
        <v>24</v>
      </c>
      <c r="B27" s="9" t="s">
        <v>1364</v>
      </c>
      <c r="C27" s="11" t="s">
        <v>1541</v>
      </c>
      <c r="D27" s="12" t="s">
        <v>1534</v>
      </c>
      <c r="E27" s="11" t="s">
        <v>1542</v>
      </c>
      <c r="F27" s="12" t="s">
        <v>1366</v>
      </c>
      <c r="G27" s="12" t="s">
        <v>1543</v>
      </c>
      <c r="H27" s="11" t="s">
        <v>1368</v>
      </c>
      <c r="I27" s="12">
        <v>1041</v>
      </c>
      <c r="J27" s="12" t="s">
        <v>1544</v>
      </c>
      <c r="K27" s="11" t="s">
        <v>1434</v>
      </c>
      <c r="L27" s="12"/>
      <c r="M27" s="12" t="s">
        <v>1545</v>
      </c>
      <c r="N27" s="12" t="s">
        <v>1546</v>
      </c>
      <c r="O27" s="36" t="s">
        <v>1547</v>
      </c>
      <c r="P27" s="36"/>
    </row>
    <row r="28" ht="14.25" spans="1:16">
      <c r="A28" s="8">
        <v>25</v>
      </c>
      <c r="B28" s="9" t="s">
        <v>1364</v>
      </c>
      <c r="C28" s="11" t="s">
        <v>1526</v>
      </c>
      <c r="D28" s="11" t="s">
        <v>1534</v>
      </c>
      <c r="E28" s="12" t="s">
        <v>1548</v>
      </c>
      <c r="F28" s="11" t="s">
        <v>1391</v>
      </c>
      <c r="G28" s="12" t="s">
        <v>1549</v>
      </c>
      <c r="H28" s="9" t="s">
        <v>1368</v>
      </c>
      <c r="I28" s="11">
        <v>1023</v>
      </c>
      <c r="J28" s="12" t="s">
        <v>1550</v>
      </c>
      <c r="K28" s="12"/>
      <c r="L28" s="11"/>
      <c r="M28" s="12" t="s">
        <v>1551</v>
      </c>
      <c r="N28" s="12" t="s">
        <v>1552</v>
      </c>
      <c r="O28" s="36" t="s">
        <v>1553</v>
      </c>
      <c r="P28" s="36"/>
    </row>
    <row r="29" ht="14.25" spans="1:16">
      <c r="A29" s="8">
        <v>26</v>
      </c>
      <c r="B29" s="9" t="s">
        <v>1364</v>
      </c>
      <c r="C29" s="11" t="s">
        <v>1554</v>
      </c>
      <c r="D29" s="12" t="s">
        <v>1555</v>
      </c>
      <c r="E29" s="11" t="s">
        <v>1556</v>
      </c>
      <c r="F29" s="11" t="s">
        <v>1391</v>
      </c>
      <c r="G29" s="12" t="s">
        <v>1557</v>
      </c>
      <c r="H29" s="11" t="s">
        <v>1558</v>
      </c>
      <c r="I29" s="12">
        <v>4402</v>
      </c>
      <c r="J29" s="12" t="s">
        <v>1559</v>
      </c>
      <c r="K29" s="11" t="s">
        <v>1560</v>
      </c>
      <c r="L29" s="12"/>
      <c r="M29" s="12" t="s">
        <v>1561</v>
      </c>
      <c r="N29" s="12" t="s">
        <v>1562</v>
      </c>
      <c r="O29" s="36" t="s">
        <v>1563</v>
      </c>
      <c r="P29" s="36"/>
    </row>
    <row r="30" ht="14.25" spans="1:16">
      <c r="A30" s="8">
        <v>27</v>
      </c>
      <c r="B30" s="9" t="s">
        <v>1364</v>
      </c>
      <c r="C30" s="11" t="s">
        <v>1564</v>
      </c>
      <c r="D30" s="12" t="s">
        <v>1565</v>
      </c>
      <c r="E30" s="11" t="s">
        <v>1566</v>
      </c>
      <c r="F30" s="11" t="s">
        <v>1366</v>
      </c>
      <c r="G30" s="12" t="s">
        <v>1567</v>
      </c>
      <c r="H30" s="11" t="s">
        <v>1368</v>
      </c>
      <c r="I30" s="12">
        <v>1017</v>
      </c>
      <c r="J30" s="12" t="s">
        <v>1568</v>
      </c>
      <c r="K30" s="12" t="s">
        <v>1569</v>
      </c>
      <c r="L30" s="12"/>
      <c r="M30" s="12" t="s">
        <v>1570</v>
      </c>
      <c r="N30" s="12" t="s">
        <v>1571</v>
      </c>
      <c r="O30" s="36"/>
      <c r="P30" s="36"/>
    </row>
    <row r="31" ht="14.25" spans="1:16">
      <c r="A31" s="8">
        <v>28</v>
      </c>
      <c r="B31" s="9" t="s">
        <v>1364</v>
      </c>
      <c r="C31" s="11" t="s">
        <v>1572</v>
      </c>
      <c r="D31" s="12" t="s">
        <v>1565</v>
      </c>
      <c r="E31" s="11" t="s">
        <v>1573</v>
      </c>
      <c r="F31" s="11" t="s">
        <v>1366</v>
      </c>
      <c r="G31" s="12" t="s">
        <v>1574</v>
      </c>
      <c r="H31" s="11" t="s">
        <v>1575</v>
      </c>
      <c r="I31" s="12">
        <v>3301</v>
      </c>
      <c r="J31" s="12" t="s">
        <v>1576</v>
      </c>
      <c r="K31" s="11" t="s">
        <v>1577</v>
      </c>
      <c r="L31" s="12"/>
      <c r="M31" s="12" t="s">
        <v>1578</v>
      </c>
      <c r="N31" s="12" t="s">
        <v>1579</v>
      </c>
      <c r="O31" s="36" t="s">
        <v>1580</v>
      </c>
      <c r="P31" s="36" t="s">
        <v>1580</v>
      </c>
    </row>
    <row r="32" ht="14.25" spans="1:16">
      <c r="A32" s="8">
        <v>29</v>
      </c>
      <c r="B32" s="9" t="s">
        <v>1364</v>
      </c>
      <c r="C32" s="11" t="s">
        <v>1581</v>
      </c>
      <c r="D32" s="12" t="s">
        <v>1582</v>
      </c>
      <c r="E32" s="11" t="s">
        <v>1583</v>
      </c>
      <c r="F32" s="11" t="s">
        <v>1391</v>
      </c>
      <c r="G32" s="12" t="s">
        <v>1584</v>
      </c>
      <c r="H32" s="11" t="s">
        <v>1368</v>
      </c>
      <c r="I32" s="12"/>
      <c r="J32" s="12" t="s">
        <v>1585</v>
      </c>
      <c r="K32" s="11" t="s">
        <v>1370</v>
      </c>
      <c r="L32" s="12" t="s">
        <v>1586</v>
      </c>
      <c r="M32" s="12" t="s">
        <v>1587</v>
      </c>
      <c r="N32" s="12" t="s">
        <v>1588</v>
      </c>
      <c r="O32" s="36" t="s">
        <v>1589</v>
      </c>
      <c r="P32" s="36" t="s">
        <v>1589</v>
      </c>
    </row>
    <row r="33" ht="15" spans="1:16">
      <c r="A33" s="8">
        <v>30</v>
      </c>
      <c r="B33" s="9" t="s">
        <v>1364</v>
      </c>
      <c r="C33" s="11" t="s">
        <v>1590</v>
      </c>
      <c r="D33" s="12" t="s">
        <v>1582</v>
      </c>
      <c r="E33" s="11" t="s">
        <v>1591</v>
      </c>
      <c r="F33" s="11" t="s">
        <v>1366</v>
      </c>
      <c r="G33" s="12" t="s">
        <v>1592</v>
      </c>
      <c r="H33" s="11" t="s">
        <v>1368</v>
      </c>
      <c r="I33" s="12">
        <v>1001</v>
      </c>
      <c r="J33" s="12" t="s">
        <v>1593</v>
      </c>
      <c r="K33" s="11"/>
      <c r="L33" s="12"/>
      <c r="M33" s="12" t="s">
        <v>1594</v>
      </c>
      <c r="N33" s="37" t="s">
        <v>1423</v>
      </c>
      <c r="O33" s="36"/>
      <c r="P33" s="36"/>
    </row>
    <row r="34" ht="14.25" spans="1:16">
      <c r="A34" s="8">
        <v>31</v>
      </c>
      <c r="B34" s="9" t="s">
        <v>1364</v>
      </c>
      <c r="C34" s="11" t="s">
        <v>1595</v>
      </c>
      <c r="D34" s="12" t="s">
        <v>1596</v>
      </c>
      <c r="E34" s="11" t="s">
        <v>1597</v>
      </c>
      <c r="F34" s="11" t="s">
        <v>1391</v>
      </c>
      <c r="G34" s="12" t="s">
        <v>1598</v>
      </c>
      <c r="H34" s="11" t="s">
        <v>1368</v>
      </c>
      <c r="I34" s="12">
        <v>1023</v>
      </c>
      <c r="J34" s="12" t="s">
        <v>1599</v>
      </c>
      <c r="K34" s="11" t="s">
        <v>1600</v>
      </c>
      <c r="L34" s="8"/>
      <c r="M34" s="9" t="s">
        <v>1601</v>
      </c>
      <c r="N34" s="9" t="s">
        <v>1602</v>
      </c>
      <c r="O34" s="36" t="s">
        <v>1603</v>
      </c>
      <c r="P34" s="38" t="s">
        <v>1603</v>
      </c>
    </row>
    <row r="35" ht="28.5" spans="1:16">
      <c r="A35" s="8">
        <v>32</v>
      </c>
      <c r="B35" s="9" t="s">
        <v>1364</v>
      </c>
      <c r="C35" s="11" t="s">
        <v>1604</v>
      </c>
      <c r="D35" s="12" t="s">
        <v>1605</v>
      </c>
      <c r="E35" s="11" t="s">
        <v>1606</v>
      </c>
      <c r="F35" s="11" t="s">
        <v>1366</v>
      </c>
      <c r="G35" s="11" t="s">
        <v>1607</v>
      </c>
      <c r="H35" s="11" t="s">
        <v>1368</v>
      </c>
      <c r="I35" s="12">
        <v>1010</v>
      </c>
      <c r="J35" s="12" t="s">
        <v>1608</v>
      </c>
      <c r="K35" s="11" t="s">
        <v>1370</v>
      </c>
      <c r="L35" s="8"/>
      <c r="M35" s="9" t="s">
        <v>1609</v>
      </c>
      <c r="N35" s="9" t="s">
        <v>1610</v>
      </c>
      <c r="O35" s="36"/>
      <c r="P35" s="36"/>
    </row>
    <row r="36" ht="14.25" spans="1:16">
      <c r="A36" s="8">
        <v>33</v>
      </c>
      <c r="B36" s="9" t="s">
        <v>1364</v>
      </c>
      <c r="C36" s="11" t="s">
        <v>1611</v>
      </c>
      <c r="D36" s="12" t="s">
        <v>1612</v>
      </c>
      <c r="E36" s="11" t="s">
        <v>1613</v>
      </c>
      <c r="F36" s="11" t="s">
        <v>1366</v>
      </c>
      <c r="G36" s="12" t="s">
        <v>1614</v>
      </c>
      <c r="H36" s="11" t="s">
        <v>1368</v>
      </c>
      <c r="I36" s="12">
        <v>1025</v>
      </c>
      <c r="J36" s="12" t="s">
        <v>1615</v>
      </c>
      <c r="K36" s="11" t="s">
        <v>1434</v>
      </c>
      <c r="L36" s="8"/>
      <c r="M36" s="9" t="s">
        <v>1616</v>
      </c>
      <c r="N36" s="9" t="s">
        <v>1617</v>
      </c>
      <c r="O36" s="36"/>
      <c r="P36" s="36"/>
    </row>
    <row r="37" ht="14.25" spans="1:16">
      <c r="A37" s="8">
        <v>34</v>
      </c>
      <c r="B37" s="9" t="s">
        <v>1364</v>
      </c>
      <c r="C37" s="11" t="s">
        <v>1618</v>
      </c>
      <c r="D37" s="12" t="s">
        <v>1612</v>
      </c>
      <c r="E37" s="11" t="s">
        <v>1619</v>
      </c>
      <c r="F37" s="11" t="s">
        <v>1366</v>
      </c>
      <c r="G37" s="12" t="s">
        <v>1620</v>
      </c>
      <c r="H37" s="11" t="s">
        <v>1368</v>
      </c>
      <c r="I37" s="12">
        <v>1025</v>
      </c>
      <c r="J37" s="12" t="s">
        <v>1621</v>
      </c>
      <c r="K37" s="11" t="s">
        <v>1434</v>
      </c>
      <c r="L37" s="8"/>
      <c r="M37" s="9" t="s">
        <v>1622</v>
      </c>
      <c r="N37" s="9" t="s">
        <v>1623</v>
      </c>
      <c r="O37" s="36"/>
      <c r="P37" s="36"/>
    </row>
    <row r="38" ht="14.25" spans="1:16">
      <c r="A38" s="8">
        <v>35</v>
      </c>
      <c r="B38" s="9" t="s">
        <v>1364</v>
      </c>
      <c r="C38" s="11" t="s">
        <v>1624</v>
      </c>
      <c r="D38" s="12" t="s">
        <v>1625</v>
      </c>
      <c r="E38" s="11" t="s">
        <v>1626</v>
      </c>
      <c r="F38" s="11" t="s">
        <v>1366</v>
      </c>
      <c r="G38" s="12" t="s">
        <v>1627</v>
      </c>
      <c r="H38" s="11" t="s">
        <v>1368</v>
      </c>
      <c r="I38" s="12">
        <v>1057</v>
      </c>
      <c r="J38" s="12" t="s">
        <v>1628</v>
      </c>
      <c r="K38" s="11" t="s">
        <v>1629</v>
      </c>
      <c r="L38" s="8"/>
      <c r="M38" s="9" t="s">
        <v>1630</v>
      </c>
      <c r="N38" s="9" t="s">
        <v>1631</v>
      </c>
      <c r="O38" s="36"/>
      <c r="P38" s="36"/>
    </row>
    <row r="39" ht="14.25" spans="1:16">
      <c r="A39" s="8">
        <v>36</v>
      </c>
      <c r="B39" s="9" t="s">
        <v>1364</v>
      </c>
      <c r="C39" s="11" t="s">
        <v>1632</v>
      </c>
      <c r="D39" s="12" t="s">
        <v>1633</v>
      </c>
      <c r="E39" s="11" t="s">
        <v>1634</v>
      </c>
      <c r="F39" s="11" t="s">
        <v>1366</v>
      </c>
      <c r="G39" s="12" t="s">
        <v>1635</v>
      </c>
      <c r="H39" s="11" t="s">
        <v>1368</v>
      </c>
      <c r="I39" s="12"/>
      <c r="J39" s="12" t="s">
        <v>1636</v>
      </c>
      <c r="K39" s="11" t="s">
        <v>1637</v>
      </c>
      <c r="L39" s="8"/>
      <c r="M39" s="9" t="s">
        <v>1638</v>
      </c>
      <c r="N39" s="9" t="s">
        <v>1639</v>
      </c>
      <c r="O39" s="36"/>
      <c r="P39" s="36"/>
    </row>
    <row r="40" ht="34.5" customHeight="1" spans="1:16">
      <c r="A40" s="8">
        <v>37</v>
      </c>
      <c r="B40" s="9" t="s">
        <v>1364</v>
      </c>
      <c r="C40" s="11" t="s">
        <v>1640</v>
      </c>
      <c r="D40" s="12" t="s">
        <v>1641</v>
      </c>
      <c r="E40" s="11" t="s">
        <v>1642</v>
      </c>
      <c r="F40" s="11" t="s">
        <v>1366</v>
      </c>
      <c r="G40" s="12" t="s">
        <v>1643</v>
      </c>
      <c r="H40" s="13" t="s">
        <v>1368</v>
      </c>
      <c r="I40" s="16">
        <v>1060</v>
      </c>
      <c r="J40" s="12" t="s">
        <v>1644</v>
      </c>
      <c r="K40" s="11" t="s">
        <v>1645</v>
      </c>
      <c r="L40" s="14"/>
      <c r="M40" s="9" t="s">
        <v>1646</v>
      </c>
      <c r="N40" s="15" t="s">
        <v>1647</v>
      </c>
      <c r="O40" s="36" t="s">
        <v>1648</v>
      </c>
      <c r="P40" s="39"/>
    </row>
    <row r="41" ht="14.25" spans="1:16">
      <c r="A41" s="14">
        <v>38</v>
      </c>
      <c r="B41" s="15" t="s">
        <v>1364</v>
      </c>
      <c r="C41" s="13" t="s">
        <v>1649</v>
      </c>
      <c r="D41" s="16" t="s">
        <v>1650</v>
      </c>
      <c r="E41" s="13" t="s">
        <v>1651</v>
      </c>
      <c r="F41" s="13" t="s">
        <v>1366</v>
      </c>
      <c r="G41" s="17" t="s">
        <v>1652</v>
      </c>
      <c r="H41" s="18" t="s">
        <v>1653</v>
      </c>
      <c r="I41" s="40"/>
      <c r="J41" s="41" t="s">
        <v>1654</v>
      </c>
      <c r="K41" s="42" t="s">
        <v>1655</v>
      </c>
      <c r="L41" s="43"/>
      <c r="M41" s="44" t="s">
        <v>1656</v>
      </c>
      <c r="N41" s="45" t="s">
        <v>1657</v>
      </c>
      <c r="O41" s="46" t="s">
        <v>1657</v>
      </c>
      <c r="P41" s="47"/>
    </row>
    <row r="42" ht="14.25" spans="1:16">
      <c r="A42" s="19"/>
      <c r="B42" s="20"/>
      <c r="C42" s="21"/>
      <c r="D42" s="22"/>
      <c r="E42" s="21"/>
      <c r="F42" s="21"/>
      <c r="G42" s="23"/>
      <c r="H42" s="24"/>
      <c r="I42" s="40"/>
      <c r="J42" s="48"/>
      <c r="K42" s="42" t="s">
        <v>1658</v>
      </c>
      <c r="L42" s="49"/>
      <c r="M42" s="50"/>
      <c r="N42" s="51"/>
      <c r="O42" s="52"/>
      <c r="P42" s="53"/>
    </row>
    <row r="43" ht="14.25" spans="1:16">
      <c r="A43" s="25">
        <v>39</v>
      </c>
      <c r="B43" s="26" t="s">
        <v>1364</v>
      </c>
      <c r="C43" s="11" t="s">
        <v>1659</v>
      </c>
      <c r="D43" s="12" t="s">
        <v>1660</v>
      </c>
      <c r="E43" s="11" t="s">
        <v>1661</v>
      </c>
      <c r="F43" s="11" t="s">
        <v>1366</v>
      </c>
      <c r="G43" s="12" t="s">
        <v>1662</v>
      </c>
      <c r="H43" s="13" t="s">
        <v>1368</v>
      </c>
      <c r="I43" s="16">
        <v>1001</v>
      </c>
      <c r="J43" s="12" t="s">
        <v>1663</v>
      </c>
      <c r="K43" s="11" t="s">
        <v>1664</v>
      </c>
      <c r="L43" s="14"/>
      <c r="M43" s="9" t="s">
        <v>1665</v>
      </c>
      <c r="N43" s="20" t="s">
        <v>1666</v>
      </c>
      <c r="O43" s="36" t="s">
        <v>1667</v>
      </c>
      <c r="P43" s="39"/>
    </row>
    <row r="44" ht="14.25" spans="1:16">
      <c r="A44" s="27">
        <v>40</v>
      </c>
      <c r="B44" s="26" t="s">
        <v>1364</v>
      </c>
      <c r="C44" s="11" t="s">
        <v>1668</v>
      </c>
      <c r="D44" s="12" t="s">
        <v>1660</v>
      </c>
      <c r="E44" s="11" t="s">
        <v>1669</v>
      </c>
      <c r="F44" s="11" t="s">
        <v>1366</v>
      </c>
      <c r="G44" s="12" t="s">
        <v>1662</v>
      </c>
      <c r="H44" s="13" t="s">
        <v>1368</v>
      </c>
      <c r="I44" s="16">
        <v>1001</v>
      </c>
      <c r="J44" s="12" t="s">
        <v>1670</v>
      </c>
      <c r="K44" s="11" t="s">
        <v>1664</v>
      </c>
      <c r="L44" s="14"/>
      <c r="M44" s="9" t="s">
        <v>1671</v>
      </c>
      <c r="N44" s="9" t="s">
        <v>1672</v>
      </c>
      <c r="O44" s="36" t="s">
        <v>1667</v>
      </c>
      <c r="P44" s="39"/>
    </row>
    <row r="45" ht="32.25" customHeight="1" spans="1:16">
      <c r="A45" s="27">
        <v>41</v>
      </c>
      <c r="B45" s="26" t="s">
        <v>1364</v>
      </c>
      <c r="C45" s="11" t="s">
        <v>1659</v>
      </c>
      <c r="D45" s="12" t="s">
        <v>1660</v>
      </c>
      <c r="E45" s="11" t="s">
        <v>1673</v>
      </c>
      <c r="F45" s="11" t="s">
        <v>1366</v>
      </c>
      <c r="G45" s="12" t="s">
        <v>1674</v>
      </c>
      <c r="H45" s="13" t="s">
        <v>1368</v>
      </c>
      <c r="I45" s="16">
        <v>1001</v>
      </c>
      <c r="J45" s="12" t="s">
        <v>1675</v>
      </c>
      <c r="K45" s="13" t="s">
        <v>1637</v>
      </c>
      <c r="L45" s="14"/>
      <c r="M45" s="9" t="s">
        <v>1676</v>
      </c>
      <c r="N45" s="9" t="s">
        <v>1677</v>
      </c>
      <c r="O45" s="36"/>
      <c r="P45" s="39"/>
    </row>
    <row r="46" ht="34.5" customHeight="1" spans="1:16">
      <c r="A46" s="25">
        <v>42</v>
      </c>
      <c r="B46" s="28" t="s">
        <v>1364</v>
      </c>
      <c r="C46" s="13" t="s">
        <v>1678</v>
      </c>
      <c r="D46" s="16" t="s">
        <v>1679</v>
      </c>
      <c r="E46" s="13" t="s">
        <v>1680</v>
      </c>
      <c r="F46" s="13" t="s">
        <v>1366</v>
      </c>
      <c r="G46" s="17" t="s">
        <v>1681</v>
      </c>
      <c r="H46" s="18" t="s">
        <v>1682</v>
      </c>
      <c r="I46" s="40"/>
      <c r="J46" s="54" t="s">
        <v>1683</v>
      </c>
      <c r="K46" s="55" t="s">
        <v>1684</v>
      </c>
      <c r="L46" s="43"/>
      <c r="M46" s="56" t="s">
        <v>1685</v>
      </c>
      <c r="N46" s="44" t="s">
        <v>1686</v>
      </c>
      <c r="O46" s="57" t="s">
        <v>1687</v>
      </c>
      <c r="P46" s="47"/>
    </row>
    <row r="47" ht="14.25" spans="1:16">
      <c r="A47" s="25"/>
      <c r="B47" s="29"/>
      <c r="C47" s="21"/>
      <c r="D47" s="22"/>
      <c r="E47" s="21"/>
      <c r="F47" s="21"/>
      <c r="G47" s="23"/>
      <c r="H47" s="24"/>
      <c r="I47" s="40"/>
      <c r="J47" s="58"/>
      <c r="K47" s="55" t="s">
        <v>1688</v>
      </c>
      <c r="L47" s="49"/>
      <c r="M47" s="59"/>
      <c r="N47" s="60"/>
      <c r="O47" s="61"/>
      <c r="P47" s="53"/>
    </row>
    <row r="48" ht="14.25" spans="1:16">
      <c r="A48" s="25">
        <v>43</v>
      </c>
      <c r="B48" s="26" t="s">
        <v>1364</v>
      </c>
      <c r="C48" s="11" t="s">
        <v>1689</v>
      </c>
      <c r="D48" s="12" t="s">
        <v>1679</v>
      </c>
      <c r="E48" s="11" t="s">
        <v>1690</v>
      </c>
      <c r="F48" s="11" t="s">
        <v>1366</v>
      </c>
      <c r="G48" s="12" t="s">
        <v>1691</v>
      </c>
      <c r="H48" s="13" t="s">
        <v>1575</v>
      </c>
      <c r="I48" s="16">
        <v>3301</v>
      </c>
      <c r="J48" s="12" t="s">
        <v>1692</v>
      </c>
      <c r="K48" s="13" t="s">
        <v>1693</v>
      </c>
      <c r="L48" s="14"/>
      <c r="M48" s="9" t="s">
        <v>1694</v>
      </c>
      <c r="N48" s="9" t="s">
        <v>1695</v>
      </c>
      <c r="O48" s="36"/>
      <c r="P48" s="39"/>
    </row>
    <row r="49" ht="14.25" spans="1:16">
      <c r="A49" s="25">
        <v>44</v>
      </c>
      <c r="B49" s="26" t="s">
        <v>1364</v>
      </c>
      <c r="C49" s="11" t="s">
        <v>1696</v>
      </c>
      <c r="D49" s="12" t="s">
        <v>1697</v>
      </c>
      <c r="E49" s="11" t="s">
        <v>1698</v>
      </c>
      <c r="F49" s="11" t="s">
        <v>1366</v>
      </c>
      <c r="G49" s="12" t="s">
        <v>1699</v>
      </c>
      <c r="H49" s="13" t="s">
        <v>1368</v>
      </c>
      <c r="I49" s="16">
        <v>1001</v>
      </c>
      <c r="J49" s="12" t="s">
        <v>1700</v>
      </c>
      <c r="K49" s="13" t="s">
        <v>1701</v>
      </c>
      <c r="L49" s="14"/>
      <c r="M49" s="9" t="s">
        <v>1702</v>
      </c>
      <c r="N49" s="9" t="s">
        <v>1703</v>
      </c>
      <c r="O49" s="36" t="s">
        <v>1704</v>
      </c>
      <c r="P49" s="39"/>
    </row>
    <row r="50" ht="14.25" spans="1:16">
      <c r="A50" s="25">
        <v>45</v>
      </c>
      <c r="B50" s="26" t="s">
        <v>1364</v>
      </c>
      <c r="C50" s="11" t="s">
        <v>1705</v>
      </c>
      <c r="D50" s="12" t="s">
        <v>1706</v>
      </c>
      <c r="E50" s="11" t="s">
        <v>1707</v>
      </c>
      <c r="F50" s="11" t="s">
        <v>1366</v>
      </c>
      <c r="G50" s="12" t="s">
        <v>1708</v>
      </c>
      <c r="H50" s="30" t="s">
        <v>1709</v>
      </c>
      <c r="I50" s="62">
        <v>8502</v>
      </c>
      <c r="J50" s="12" t="s">
        <v>1710</v>
      </c>
      <c r="K50" s="30" t="s">
        <v>1370</v>
      </c>
      <c r="L50" s="63"/>
      <c r="M50" s="9" t="s">
        <v>1711</v>
      </c>
      <c r="N50" s="9" t="s">
        <v>1712</v>
      </c>
      <c r="O50" s="36"/>
      <c r="P50" s="39"/>
    </row>
    <row r="51" ht="14.25" spans="1:16">
      <c r="A51" s="25">
        <v>46</v>
      </c>
      <c r="B51" s="26" t="s">
        <v>1364</v>
      </c>
      <c r="C51" s="11" t="s">
        <v>1713</v>
      </c>
      <c r="D51" s="12" t="s">
        <v>1714</v>
      </c>
      <c r="E51" s="11" t="s">
        <v>1715</v>
      </c>
      <c r="F51" s="11" t="s">
        <v>1366</v>
      </c>
      <c r="G51" s="12" t="s">
        <v>1716</v>
      </c>
      <c r="H51" s="30" t="s">
        <v>1368</v>
      </c>
      <c r="I51" s="62">
        <v>1003</v>
      </c>
      <c r="J51" s="12" t="s">
        <v>1717</v>
      </c>
      <c r="K51" s="30" t="s">
        <v>1718</v>
      </c>
      <c r="L51" s="63"/>
      <c r="M51" s="9" t="s">
        <v>1719</v>
      </c>
      <c r="N51" s="9" t="s">
        <v>1720</v>
      </c>
      <c r="O51" s="36"/>
      <c r="P51" s="39"/>
    </row>
    <row r="52" ht="14.25" spans="1:16">
      <c r="A52" s="25">
        <v>47</v>
      </c>
      <c r="B52" s="26" t="s">
        <v>1364</v>
      </c>
      <c r="C52" s="11" t="s">
        <v>1721</v>
      </c>
      <c r="D52" s="12" t="s">
        <v>1714</v>
      </c>
      <c r="E52" s="11" t="s">
        <v>1722</v>
      </c>
      <c r="F52" s="11" t="s">
        <v>1366</v>
      </c>
      <c r="G52" s="12" t="s">
        <v>1716</v>
      </c>
      <c r="H52" s="30" t="s">
        <v>1368</v>
      </c>
      <c r="I52" s="62">
        <v>1003</v>
      </c>
      <c r="J52" s="12" t="s">
        <v>1723</v>
      </c>
      <c r="K52" s="30" t="s">
        <v>1724</v>
      </c>
      <c r="L52" s="63"/>
      <c r="M52" s="9" t="s">
        <v>1725</v>
      </c>
      <c r="N52" s="9" t="s">
        <v>1726</v>
      </c>
      <c r="O52" s="36"/>
      <c r="P52" s="39"/>
    </row>
    <row r="53" ht="14.25" spans="1:16">
      <c r="A53" s="25">
        <v>48</v>
      </c>
      <c r="B53" s="26" t="s">
        <v>1364</v>
      </c>
      <c r="C53" s="11" t="s">
        <v>1727</v>
      </c>
      <c r="D53" s="12" t="s">
        <v>1728</v>
      </c>
      <c r="E53" s="11" t="s">
        <v>1729</v>
      </c>
      <c r="F53" s="11" t="s">
        <v>1366</v>
      </c>
      <c r="G53" s="12" t="s">
        <v>1730</v>
      </c>
      <c r="H53" s="30" t="s">
        <v>1368</v>
      </c>
      <c r="I53" s="62">
        <v>1000</v>
      </c>
      <c r="J53" s="12" t="s">
        <v>1731</v>
      </c>
      <c r="K53" s="30" t="s">
        <v>1434</v>
      </c>
      <c r="L53" s="63" t="s">
        <v>1732</v>
      </c>
      <c r="M53" s="9" t="s">
        <v>1733</v>
      </c>
      <c r="N53" s="9" t="s">
        <v>1734</v>
      </c>
      <c r="O53" s="36" t="s">
        <v>1735</v>
      </c>
      <c r="P53" s="36" t="s">
        <v>1735</v>
      </c>
    </row>
    <row r="54" ht="14.25" spans="1:16">
      <c r="A54" s="25">
        <v>49</v>
      </c>
      <c r="B54" s="26" t="s">
        <v>1364</v>
      </c>
      <c r="C54" s="11" t="s">
        <v>1736</v>
      </c>
      <c r="D54" s="12" t="s">
        <v>1737</v>
      </c>
      <c r="E54" s="11" t="s">
        <v>1738</v>
      </c>
      <c r="F54" s="11" t="s">
        <v>1366</v>
      </c>
      <c r="G54" s="12" t="s">
        <v>1739</v>
      </c>
      <c r="H54" s="30" t="s">
        <v>1740</v>
      </c>
      <c r="I54" s="62">
        <v>7001</v>
      </c>
      <c r="J54" s="12" t="s">
        <v>1741</v>
      </c>
      <c r="K54" s="30" t="s">
        <v>1742</v>
      </c>
      <c r="L54" s="63"/>
      <c r="M54" s="9" t="s">
        <v>1743</v>
      </c>
      <c r="N54" s="9" t="s">
        <v>1744</v>
      </c>
      <c r="O54" s="36"/>
      <c r="P54" s="36"/>
    </row>
    <row r="55" ht="14.25" spans="1:16">
      <c r="A55" s="25">
        <v>50</v>
      </c>
      <c r="B55" s="26" t="s">
        <v>1364</v>
      </c>
      <c r="C55" s="11" t="s">
        <v>1745</v>
      </c>
      <c r="D55" s="12" t="s">
        <v>1737</v>
      </c>
      <c r="E55" s="11" t="s">
        <v>1746</v>
      </c>
      <c r="F55" s="11" t="s">
        <v>1366</v>
      </c>
      <c r="G55" s="11" t="s">
        <v>1747</v>
      </c>
      <c r="H55" s="30" t="s">
        <v>1740</v>
      </c>
      <c r="I55" s="62">
        <v>7001</v>
      </c>
      <c r="J55" s="12" t="s">
        <v>1748</v>
      </c>
      <c r="K55" s="30" t="s">
        <v>1742</v>
      </c>
      <c r="L55" s="63"/>
      <c r="M55" s="9" t="s">
        <v>1749</v>
      </c>
      <c r="N55" s="9" t="s">
        <v>1750</v>
      </c>
      <c r="O55" s="36" t="s">
        <v>1751</v>
      </c>
      <c r="P55" s="36"/>
    </row>
    <row r="56" ht="28.5" spans="1:16">
      <c r="A56" s="25">
        <v>51</v>
      </c>
      <c r="B56" s="26" t="s">
        <v>1364</v>
      </c>
      <c r="C56" s="11" t="s">
        <v>1752</v>
      </c>
      <c r="D56" s="12" t="s">
        <v>1753</v>
      </c>
      <c r="E56" s="11" t="s">
        <v>1754</v>
      </c>
      <c r="F56" s="11" t="s">
        <v>1366</v>
      </c>
      <c r="G56" s="11" t="s">
        <v>1755</v>
      </c>
      <c r="H56" s="30" t="s">
        <v>1368</v>
      </c>
      <c r="I56" s="62">
        <v>1001</v>
      </c>
      <c r="J56" s="12" t="s">
        <v>1756</v>
      </c>
      <c r="K56" s="30" t="s">
        <v>1757</v>
      </c>
      <c r="L56" s="63"/>
      <c r="M56" s="9" t="s">
        <v>1758</v>
      </c>
      <c r="N56" s="33" t="s">
        <v>1759</v>
      </c>
      <c r="O56" s="36"/>
      <c r="P56" s="36"/>
    </row>
    <row r="57" ht="14.25" spans="1:16">
      <c r="A57" s="25">
        <v>52</v>
      </c>
      <c r="B57" s="26" t="s">
        <v>1364</v>
      </c>
      <c r="C57" s="11" t="s">
        <v>1760</v>
      </c>
      <c r="D57" s="12" t="s">
        <v>1761</v>
      </c>
      <c r="E57" s="11" t="s">
        <v>1762</v>
      </c>
      <c r="F57" s="11" t="s">
        <v>1366</v>
      </c>
      <c r="G57" s="11" t="s">
        <v>1763</v>
      </c>
      <c r="H57" s="30" t="s">
        <v>1368</v>
      </c>
      <c r="I57" s="62">
        <v>1001</v>
      </c>
      <c r="J57" s="12" t="s">
        <v>1675</v>
      </c>
      <c r="K57" s="30" t="s">
        <v>1637</v>
      </c>
      <c r="L57" s="63"/>
      <c r="M57" s="9" t="s">
        <v>1676</v>
      </c>
      <c r="N57" s="9" t="s">
        <v>1677</v>
      </c>
      <c r="O57" s="36"/>
      <c r="P57" s="36"/>
    </row>
    <row r="58" ht="14.25" spans="1:16">
      <c r="A58" s="25">
        <v>53</v>
      </c>
      <c r="B58" s="26" t="s">
        <v>1364</v>
      </c>
      <c r="C58" s="11" t="s">
        <v>1764</v>
      </c>
      <c r="D58" s="12" t="s">
        <v>1765</v>
      </c>
      <c r="E58" s="11" t="s">
        <v>1766</v>
      </c>
      <c r="F58" s="11" t="s">
        <v>1366</v>
      </c>
      <c r="G58" s="11" t="s">
        <v>1767</v>
      </c>
      <c r="H58" s="30" t="s">
        <v>1368</v>
      </c>
      <c r="I58" s="62">
        <v>1023</v>
      </c>
      <c r="J58" s="12" t="s">
        <v>1768</v>
      </c>
      <c r="K58" s="30"/>
      <c r="L58" s="63"/>
      <c r="M58" s="9" t="s">
        <v>1769</v>
      </c>
      <c r="N58" s="9" t="s">
        <v>1770</v>
      </c>
      <c r="O58" s="36" t="s">
        <v>1771</v>
      </c>
      <c r="P58" s="36" t="s">
        <v>1771</v>
      </c>
    </row>
    <row r="59" ht="14.25" spans="1:16">
      <c r="A59" s="25">
        <v>54</v>
      </c>
      <c r="B59" s="26" t="s">
        <v>1364</v>
      </c>
      <c r="C59" s="11" t="s">
        <v>1772</v>
      </c>
      <c r="D59" s="12" t="s">
        <v>1773</v>
      </c>
      <c r="E59" s="11" t="s">
        <v>1774</v>
      </c>
      <c r="F59" s="11" t="s">
        <v>1366</v>
      </c>
      <c r="G59" s="11" t="s">
        <v>1775</v>
      </c>
      <c r="H59" s="30" t="s">
        <v>1368</v>
      </c>
      <c r="I59" s="62">
        <v>1002</v>
      </c>
      <c r="J59" s="12" t="s">
        <v>1497</v>
      </c>
      <c r="K59" s="30" t="s">
        <v>1498</v>
      </c>
      <c r="L59" s="63"/>
      <c r="M59" s="9" t="s">
        <v>1776</v>
      </c>
      <c r="N59" s="9" t="s">
        <v>1500</v>
      </c>
      <c r="O59" s="36" t="s">
        <v>1501</v>
      </c>
      <c r="P59" s="36"/>
    </row>
    <row r="60" ht="14.25" spans="1:16">
      <c r="A60" s="25">
        <v>55</v>
      </c>
      <c r="B60" s="26" t="s">
        <v>1364</v>
      </c>
      <c r="C60" s="11" t="s">
        <v>1777</v>
      </c>
      <c r="D60" s="12" t="s">
        <v>1778</v>
      </c>
      <c r="E60" s="11" t="s">
        <v>1059</v>
      </c>
      <c r="F60" s="11" t="s">
        <v>1366</v>
      </c>
      <c r="G60" s="11" t="s">
        <v>1779</v>
      </c>
      <c r="H60" s="30" t="s">
        <v>1368</v>
      </c>
      <c r="I60" s="62">
        <v>1001</v>
      </c>
      <c r="J60" s="12" t="s">
        <v>1780</v>
      </c>
      <c r="K60" s="30" t="s">
        <v>1781</v>
      </c>
      <c r="L60" s="63"/>
      <c r="M60" s="9" t="s">
        <v>1782</v>
      </c>
      <c r="N60" s="9" t="s">
        <v>1783</v>
      </c>
      <c r="O60" s="36" t="s">
        <v>1784</v>
      </c>
      <c r="P60" s="36" t="s">
        <v>1784</v>
      </c>
    </row>
    <row r="61" ht="28.5" spans="1:16">
      <c r="A61" s="25">
        <v>56</v>
      </c>
      <c r="B61" s="26" t="s">
        <v>1364</v>
      </c>
      <c r="C61" s="11" t="s">
        <v>1785</v>
      </c>
      <c r="D61" s="12" t="s">
        <v>1786</v>
      </c>
      <c r="E61" s="11" t="s">
        <v>1787</v>
      </c>
      <c r="F61" s="11" t="s">
        <v>1366</v>
      </c>
      <c r="G61" s="2069" t="s">
        <v>1788</v>
      </c>
      <c r="H61" s="30" t="s">
        <v>1368</v>
      </c>
      <c r="I61" s="62">
        <v>1051</v>
      </c>
      <c r="J61" s="12" t="s">
        <v>1789</v>
      </c>
      <c r="K61" s="30" t="s">
        <v>1790</v>
      </c>
      <c r="L61" s="63"/>
      <c r="M61" s="9" t="s">
        <v>1791</v>
      </c>
      <c r="N61" s="9" t="s">
        <v>1792</v>
      </c>
      <c r="O61" s="36" t="s">
        <v>1793</v>
      </c>
      <c r="P61" s="36" t="s">
        <v>1793</v>
      </c>
    </row>
    <row r="62" ht="14.25" spans="1:16">
      <c r="A62" s="25">
        <v>57</v>
      </c>
      <c r="B62" s="26" t="s">
        <v>1364</v>
      </c>
      <c r="C62" s="11" t="s">
        <v>1794</v>
      </c>
      <c r="D62" s="12" t="s">
        <v>1795</v>
      </c>
      <c r="E62" s="11" t="s">
        <v>1796</v>
      </c>
      <c r="F62" s="11" t="s">
        <v>1366</v>
      </c>
      <c r="G62" s="11" t="s">
        <v>1797</v>
      </c>
      <c r="H62" s="30" t="s">
        <v>1368</v>
      </c>
      <c r="I62" s="62">
        <v>1001</v>
      </c>
      <c r="J62" s="12" t="s">
        <v>1798</v>
      </c>
      <c r="K62" s="30" t="s">
        <v>1799</v>
      </c>
      <c r="L62" s="63"/>
      <c r="M62" s="9" t="s">
        <v>1800</v>
      </c>
      <c r="N62" s="34" t="s">
        <v>1801</v>
      </c>
      <c r="O62" s="36" t="s">
        <v>1802</v>
      </c>
      <c r="P62" s="36" t="s">
        <v>1802</v>
      </c>
    </row>
    <row r="63" ht="14.25" spans="1:16">
      <c r="A63" s="25">
        <v>58</v>
      </c>
      <c r="B63" s="26" t="s">
        <v>1364</v>
      </c>
      <c r="C63" s="11" t="s">
        <v>1803</v>
      </c>
      <c r="D63" s="12" t="s">
        <v>1804</v>
      </c>
      <c r="E63" s="11" t="s">
        <v>1805</v>
      </c>
      <c r="F63" s="11" t="s">
        <v>1366</v>
      </c>
      <c r="G63" s="11" t="s">
        <v>1806</v>
      </c>
      <c r="H63" s="30" t="s">
        <v>1368</v>
      </c>
      <c r="I63" s="62">
        <v>1000</v>
      </c>
      <c r="J63" s="12" t="s">
        <v>1807</v>
      </c>
      <c r="K63" s="30" t="s">
        <v>1370</v>
      </c>
      <c r="L63" s="63"/>
      <c r="M63" s="9" t="s">
        <v>1808</v>
      </c>
      <c r="N63" s="9" t="s">
        <v>1809</v>
      </c>
      <c r="O63" s="36" t="s">
        <v>1810</v>
      </c>
      <c r="P63" s="36" t="s">
        <v>1810</v>
      </c>
    </row>
    <row r="64" ht="28.5" spans="1:16">
      <c r="A64" s="25">
        <v>59</v>
      </c>
      <c r="B64" s="26" t="s">
        <v>1364</v>
      </c>
      <c r="C64" s="11" t="s">
        <v>1811</v>
      </c>
      <c r="D64" s="12" t="s">
        <v>1812</v>
      </c>
      <c r="E64" s="11" t="s">
        <v>1813</v>
      </c>
      <c r="F64" s="11" t="s">
        <v>1814</v>
      </c>
      <c r="G64" s="11" t="s">
        <v>1815</v>
      </c>
      <c r="H64" s="30" t="s">
        <v>1368</v>
      </c>
      <c r="I64" s="62">
        <v>1001</v>
      </c>
      <c r="J64" s="12" t="s">
        <v>1816</v>
      </c>
      <c r="K64" s="30" t="s">
        <v>1370</v>
      </c>
      <c r="L64" s="63"/>
      <c r="M64" s="9" t="s">
        <v>1817</v>
      </c>
      <c r="N64" s="33" t="s">
        <v>1818</v>
      </c>
      <c r="O64" s="33" t="s">
        <v>1819</v>
      </c>
      <c r="P64" s="36"/>
    </row>
    <row r="65" ht="15" spans="1:16">
      <c r="A65" s="25">
        <v>60</v>
      </c>
      <c r="B65" s="26" t="s">
        <v>1364</v>
      </c>
      <c r="C65" s="11" t="s">
        <v>1820</v>
      </c>
      <c r="D65" s="12" t="s">
        <v>1821</v>
      </c>
      <c r="E65" s="11" t="s">
        <v>1822</v>
      </c>
      <c r="F65" s="11" t="s">
        <v>1366</v>
      </c>
      <c r="G65" s="11" t="s">
        <v>1823</v>
      </c>
      <c r="H65" s="30" t="s">
        <v>1368</v>
      </c>
      <c r="I65" s="62">
        <v>1001</v>
      </c>
      <c r="J65" s="12" t="s">
        <v>1824</v>
      </c>
      <c r="K65" s="30" t="s">
        <v>1370</v>
      </c>
      <c r="L65" s="63"/>
      <c r="M65" s="9" t="s">
        <v>1825</v>
      </c>
      <c r="N65" s="9" t="s">
        <v>1826</v>
      </c>
      <c r="O65" s="33"/>
      <c r="P65" s="36"/>
    </row>
    <row r="66" ht="15" spans="1:16">
      <c r="A66" s="25">
        <v>61</v>
      </c>
      <c r="B66" s="26" t="s">
        <v>1364</v>
      </c>
      <c r="C66" s="11" t="s">
        <v>1827</v>
      </c>
      <c r="D66" s="12" t="s">
        <v>1828</v>
      </c>
      <c r="E66" s="11" t="s">
        <v>1829</v>
      </c>
      <c r="F66" s="11" t="s">
        <v>1366</v>
      </c>
      <c r="G66" s="11" t="s">
        <v>1830</v>
      </c>
      <c r="H66" s="30" t="s">
        <v>1368</v>
      </c>
      <c r="I66" s="62">
        <v>1001</v>
      </c>
      <c r="J66" s="12" t="s">
        <v>1831</v>
      </c>
      <c r="K66" s="30" t="s">
        <v>1370</v>
      </c>
      <c r="L66" s="63"/>
      <c r="M66" s="9" t="s">
        <v>1832</v>
      </c>
      <c r="N66" s="9" t="s">
        <v>1833</v>
      </c>
      <c r="O66" s="33"/>
      <c r="P66" s="36"/>
    </row>
    <row r="67" ht="15" spans="1:16">
      <c r="A67" s="25">
        <v>62</v>
      </c>
      <c r="B67" s="26" t="s">
        <v>1364</v>
      </c>
      <c r="C67" s="11" t="s">
        <v>1834</v>
      </c>
      <c r="D67" s="12" t="s">
        <v>1835</v>
      </c>
      <c r="E67" s="11" t="s">
        <v>1249</v>
      </c>
      <c r="F67" s="11" t="s">
        <v>1366</v>
      </c>
      <c r="G67" s="11" t="s">
        <v>1836</v>
      </c>
      <c r="H67" s="30" t="s">
        <v>1368</v>
      </c>
      <c r="I67" s="62">
        <v>1027</v>
      </c>
      <c r="J67" s="12" t="s">
        <v>1837</v>
      </c>
      <c r="K67" s="30" t="s">
        <v>1757</v>
      </c>
      <c r="L67" s="63"/>
      <c r="M67" s="9" t="s">
        <v>1838</v>
      </c>
      <c r="N67" s="9" t="s">
        <v>1839</v>
      </c>
      <c r="O67" s="33" t="s">
        <v>1840</v>
      </c>
      <c r="P67" s="36"/>
    </row>
    <row r="68" ht="15" spans="1:16">
      <c r="A68" s="25">
        <v>63</v>
      </c>
      <c r="B68" s="26" t="s">
        <v>1364</v>
      </c>
      <c r="C68" s="11" t="s">
        <v>1841</v>
      </c>
      <c r="D68" s="12" t="s">
        <v>1842</v>
      </c>
      <c r="E68" s="11" t="s">
        <v>1843</v>
      </c>
      <c r="F68" s="11" t="s">
        <v>1366</v>
      </c>
      <c r="G68" s="11" t="s">
        <v>1844</v>
      </c>
      <c r="H68" s="30" t="s">
        <v>1845</v>
      </c>
      <c r="I68" s="62">
        <v>9001</v>
      </c>
      <c r="J68" s="12" t="s">
        <v>1846</v>
      </c>
      <c r="K68" s="30" t="s">
        <v>1847</v>
      </c>
      <c r="L68" s="63"/>
      <c r="M68" s="9" t="s">
        <v>1848</v>
      </c>
      <c r="N68" s="34" t="s">
        <v>1849</v>
      </c>
      <c r="O68" s="33"/>
      <c r="P68" s="36"/>
    </row>
    <row r="69" ht="28.5" spans="1:16">
      <c r="A69" s="25">
        <v>64</v>
      </c>
      <c r="B69" s="26" t="s">
        <v>1364</v>
      </c>
      <c r="C69" s="11" t="s">
        <v>1850</v>
      </c>
      <c r="D69" s="12" t="s">
        <v>1851</v>
      </c>
      <c r="E69" s="11" t="s">
        <v>1852</v>
      </c>
      <c r="F69" s="11" t="s">
        <v>1366</v>
      </c>
      <c r="G69" s="11" t="s">
        <v>1853</v>
      </c>
      <c r="H69" s="30" t="s">
        <v>1854</v>
      </c>
      <c r="I69" s="62">
        <v>4001</v>
      </c>
      <c r="J69" s="12" t="s">
        <v>1855</v>
      </c>
      <c r="K69" s="30"/>
      <c r="L69" s="63"/>
      <c r="M69" s="9" t="s">
        <v>1856</v>
      </c>
      <c r="N69" s="33" t="s">
        <v>1857</v>
      </c>
      <c r="O69" s="33"/>
      <c r="P69" s="36"/>
    </row>
    <row r="70" ht="15" spans="1:16">
      <c r="A70" s="25">
        <v>65</v>
      </c>
      <c r="B70" s="26" t="s">
        <v>1364</v>
      </c>
      <c r="C70" s="11" t="s">
        <v>1858</v>
      </c>
      <c r="D70" s="12" t="s">
        <v>1859</v>
      </c>
      <c r="E70" s="11" t="s">
        <v>1860</v>
      </c>
      <c r="F70" s="11" t="s">
        <v>1366</v>
      </c>
      <c r="G70" s="11" t="s">
        <v>1861</v>
      </c>
      <c r="H70" s="30" t="s">
        <v>1862</v>
      </c>
      <c r="I70" s="62">
        <v>9308</v>
      </c>
      <c r="J70" s="12" t="s">
        <v>1863</v>
      </c>
      <c r="K70" s="30" t="s">
        <v>1370</v>
      </c>
      <c r="L70" s="63"/>
      <c r="M70" s="9" t="s">
        <v>1864</v>
      </c>
      <c r="N70" s="33" t="s">
        <v>1865</v>
      </c>
      <c r="O70" s="33"/>
      <c r="P70" s="36"/>
    </row>
    <row r="71" ht="15" spans="1:16">
      <c r="A71" s="25">
        <v>66</v>
      </c>
      <c r="B71" s="26" t="s">
        <v>1364</v>
      </c>
      <c r="C71" s="11" t="s">
        <v>1866</v>
      </c>
      <c r="D71" s="12" t="s">
        <v>1867</v>
      </c>
      <c r="E71" s="11" t="s">
        <v>1868</v>
      </c>
      <c r="F71" s="11" t="s">
        <v>1366</v>
      </c>
      <c r="G71" s="11" t="s">
        <v>1869</v>
      </c>
      <c r="H71" s="30" t="s">
        <v>1682</v>
      </c>
      <c r="I71" s="62"/>
      <c r="J71" s="12" t="s">
        <v>1870</v>
      </c>
      <c r="K71" s="30" t="s">
        <v>1701</v>
      </c>
      <c r="L71" s="63"/>
      <c r="M71" s="9" t="s">
        <v>1871</v>
      </c>
      <c r="N71" s="33" t="s">
        <v>1872</v>
      </c>
      <c r="O71" s="33"/>
      <c r="P71" s="36"/>
    </row>
    <row r="72" ht="15" spans="1:16">
      <c r="A72" s="25">
        <v>67</v>
      </c>
      <c r="B72" s="26" t="s">
        <v>1364</v>
      </c>
      <c r="C72" s="11" t="s">
        <v>1873</v>
      </c>
      <c r="D72" s="12" t="s">
        <v>1874</v>
      </c>
      <c r="E72" s="11" t="s">
        <v>1875</v>
      </c>
      <c r="F72" s="11" t="s">
        <v>1366</v>
      </c>
      <c r="G72" s="11" t="s">
        <v>1876</v>
      </c>
      <c r="H72" s="30" t="s">
        <v>1709</v>
      </c>
      <c r="I72" s="62"/>
      <c r="J72" s="12" t="s">
        <v>1877</v>
      </c>
      <c r="K72" s="30" t="s">
        <v>1637</v>
      </c>
      <c r="L72" s="63"/>
      <c r="M72" s="9" t="s">
        <v>1878</v>
      </c>
      <c r="N72" s="33" t="s">
        <v>1879</v>
      </c>
      <c r="O72" s="33"/>
      <c r="P72" s="36"/>
    </row>
    <row r="73" ht="15" spans="1:16">
      <c r="A73" s="25">
        <v>68</v>
      </c>
      <c r="B73" s="26" t="s">
        <v>1364</v>
      </c>
      <c r="C73" s="11" t="s">
        <v>1880</v>
      </c>
      <c r="D73" s="12" t="s">
        <v>1881</v>
      </c>
      <c r="E73" s="11" t="s">
        <v>1882</v>
      </c>
      <c r="F73" s="11" t="s">
        <v>1366</v>
      </c>
      <c r="G73" s="11" t="s">
        <v>1883</v>
      </c>
      <c r="H73" s="30" t="s">
        <v>1884</v>
      </c>
      <c r="I73" s="62">
        <v>7001</v>
      </c>
      <c r="J73" s="12" t="s">
        <v>1885</v>
      </c>
      <c r="K73" s="30" t="s">
        <v>1790</v>
      </c>
      <c r="L73" s="63"/>
      <c r="M73" s="9" t="s">
        <v>1886</v>
      </c>
      <c r="N73" s="33" t="s">
        <v>1490</v>
      </c>
      <c r="O73" s="33"/>
      <c r="P73" s="36"/>
    </row>
    <row r="76" ht="18.75" spans="7:7">
      <c r="G76" s="64" t="s">
        <v>1887</v>
      </c>
    </row>
  </sheetData>
  <mergeCells count="29">
    <mergeCell ref="A1:P1"/>
    <mergeCell ref="A2:P2"/>
    <mergeCell ref="A41:A42"/>
    <mergeCell ref="A46:A47"/>
    <mergeCell ref="B41:B42"/>
    <mergeCell ref="B46:B47"/>
    <mergeCell ref="C41:C42"/>
    <mergeCell ref="C46:C47"/>
    <mergeCell ref="D41:D42"/>
    <mergeCell ref="D46:D47"/>
    <mergeCell ref="E41:E42"/>
    <mergeCell ref="E46:E47"/>
    <mergeCell ref="F41:F42"/>
    <mergeCell ref="F46:F47"/>
    <mergeCell ref="G41:G42"/>
    <mergeCell ref="H41:H42"/>
    <mergeCell ref="H46:H47"/>
    <mergeCell ref="I41:I42"/>
    <mergeCell ref="I46:I47"/>
    <mergeCell ref="J41:J42"/>
    <mergeCell ref="L41:L42"/>
    <mergeCell ref="L46:L47"/>
    <mergeCell ref="M41:M42"/>
    <mergeCell ref="M46:M47"/>
    <mergeCell ref="N41:N42"/>
    <mergeCell ref="O41:O42"/>
    <mergeCell ref="O46:O47"/>
    <mergeCell ref="P41:P42"/>
    <mergeCell ref="P46:P47"/>
  </mergeCells>
  <hyperlinks>
    <hyperlink ref="O4" r:id="rId1" display="www.gsa.al"/>
    <hyperlink ref="P4" r:id="rId1" display="www.gsa.al"/>
    <hyperlink ref="O5" r:id="rId2" display="https://www.gen- i.eu/at/en/"/>
    <hyperlink ref="P5" r:id="rId2" display="https://www.gen-i.eu/at/en/"/>
    <hyperlink ref="O6" r:id="rId3" display="www.albesptc.al"/>
    <hyperlink ref="P6" r:id="rId3" display="www.albesptc.al"/>
    <hyperlink ref="O7" r:id="rId4" display="www.kesh.al"/>
    <hyperlink ref="P7" r:id="rId4" display="www.kesh.al"/>
    <hyperlink ref="O8" r:id="rId5" display="www.noaenergy.al"/>
    <hyperlink ref="O9" r:id="rId6" display="www.ost.al"/>
    <hyperlink ref="P9" r:id="rId7" display="www.ost.al/te-dhena/"/>
    <hyperlink ref="O10" r:id="rId8" display="www.infotelecom.al"/>
    <hyperlink ref="O11" r:id="rId9" display="www.rnrgy.com"/>
    <hyperlink ref="P11" r:id="rId9" display="www.rnrgy.com"/>
    <hyperlink ref="P13" r:id="rId10" display="https://www.linkedin.com/company   /ener-trade-shpk/mycompany"/>
    <hyperlink ref="O14" r:id="rId11" display="www.eft-group.net"/>
    <hyperlink ref="O16" r:id="rId12" display="www.fuentedynamics.com"/>
    <hyperlink ref="O18" r:id="rId13" display="http://www.ayen.com.tr/"/>
    <hyperlink ref="O17" r:id="rId13" display="http://www.ayen.com.tr/"/>
    <hyperlink ref="P17" r:id="rId14" display="http://www.ayen.com.tr/en/ayen-as-energji-sha-arnautluk"/>
    <hyperlink ref="O19" r:id="rId15" display="https://www.ez-5energy.com"/>
    <hyperlink ref="O20" r:id="rId16" display="https://www.statkraft.al/"/>
    <hyperlink ref="O21" r:id="rId17" display="https://www.ensco.eu/"/>
    <hyperlink ref="O22" r:id="rId18" display="www.ensohydro.at"/>
    <hyperlink ref="O24" r:id="rId19" display="www.kurum.al"/>
    <hyperlink ref="P24" r:id="rId19" display="www.kurum.al"/>
    <hyperlink ref="O25" r:id="rId20" display="www.danskecommodities.com"/>
    <hyperlink ref="O27" r:id="rId21" display="www.natyreenergy.com"/>
    <hyperlink ref="O28" r:id="rId22" display="www.fshu.al "/>
    <hyperlink ref="O32" r:id="rId23" display="www.axpo.com"/>
    <hyperlink ref="P32" r:id="rId23" display="www.axpo.com"/>
    <hyperlink ref="O34" r:id="rId24" display="www.ossh.al"/>
    <hyperlink ref="P34" r:id="rId24" display="www.ossh.al"/>
    <hyperlink ref="O43" r:id="rId25" display="www.essegei.eu"/>
    <hyperlink ref="O44" r:id="rId25" display="www.essegei.eu"/>
    <hyperlink ref="O46" r:id="rId26" display="idroenergjiapulitashpk@gmail.com"/>
    <hyperlink ref="O55" r:id="rId27" display="https://www.ersekasolarpark.com/"/>
    <hyperlink ref="O60" r:id="rId28" display="https://www.spvblue.com"/>
    <hyperlink ref="P60" r:id="rId28" display="https://www.spvblue.com"/>
    <hyperlink ref="O61" r:id="rId29" display="www.Cosmogral.al"/>
    <hyperlink ref="P61" r:id="rId29" display="www.Cosmogral.al"/>
    <hyperlink ref="O62" r:id="rId30" display="www.protergia.gr"/>
    <hyperlink ref="P62" r:id="rId30" display="www.protergia.gr"/>
    <hyperlink ref="O64" r:id="rId31" display="https://mft-energy.com/"/>
    <hyperlink ref="N38" r:id="rId32" display="lulzimlaloshi@hotmail.com , teodori2003@yahoo.com "/>
    <hyperlink ref="N15" r:id="rId33" display="a.dervishi@dufercoalbania.com, d.vercellotti@dufercoenergia.com"/>
    <hyperlink ref="N62" r:id="rId34" display="marsel.zhupa@yahoo.com"/>
    <hyperlink ref="N12" r:id="rId35" display="info@tidalbania.com"/>
    <hyperlink ref="O12" r:id="rId36" display="www.tidalbania.com"/>
    <hyperlink ref="N11" r:id="rId37" display="anisa.skendaj@rnrgy.com"/>
    <hyperlink ref="N33" r:id="rId37" display="anisa.skendaj@rnrgy.com"/>
    <hyperlink ref="N56" r:id="rId38" display="p_loris@hotmail.com  "/>
    <hyperlink ref="N64" r:id="rId39" display="al_pwc_albania@pwc.com"/>
    <hyperlink ref="O67" r:id="rId40" display="www.en-commodities.com"/>
    <hyperlink ref="N68" r:id="rId41" display="5gxenergy@gmail.com"/>
    <hyperlink ref="N69" r:id="rId42" display="kocizija@hotmail.com"/>
    <hyperlink ref="N70" r:id="rId43" display="Aida.maho@infotelecom.al"/>
    <hyperlink ref="N72" r:id="rId44" display="hidroalbania_k@hotmail.com  "/>
  </hyperlinks>
  <pageMargins left="0.7" right="0.7" top="0.75" bottom="0.75" header="0.3" footer="0.3"/>
  <pageSetup paperSize="9" scale="23" fitToHeight="2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"/>
  <sheetViews>
    <sheetView view="pageBreakPreview" zoomScaleNormal="100" workbookViewId="0">
      <selection activeCell="O14" sqref="O13:Z14"/>
    </sheetView>
  </sheetViews>
  <sheetFormatPr defaultColWidth="9.14285714285714" defaultRowHeight="11.25" outlineLevelCol="5"/>
  <cols>
    <col min="1" max="1" width="4.14285714285714" style="851" customWidth="1"/>
    <col min="2" max="2" width="90.8571428571429" style="851" customWidth="1"/>
    <col min="3" max="3" width="16.8571428571429" style="851" customWidth="1"/>
    <col min="4" max="16384" width="9.14285714285714" style="851"/>
  </cols>
  <sheetData>
    <row r="1" ht="16.5" spans="1:3">
      <c r="A1" s="1699" t="s">
        <v>200</v>
      </c>
      <c r="B1" s="1700"/>
      <c r="C1" s="1701"/>
    </row>
    <row r="2" ht="15.75" spans="1:3">
      <c r="A2" s="1702">
        <v>1</v>
      </c>
      <c r="B2" s="1703" t="s">
        <v>201</v>
      </c>
      <c r="C2" s="1704">
        <v>7425179</v>
      </c>
    </row>
    <row r="3" ht="16.5" spans="1:3">
      <c r="A3" s="1705">
        <v>2</v>
      </c>
      <c r="B3" s="1706" t="s">
        <v>202</v>
      </c>
      <c r="C3" s="1707">
        <v>4638820</v>
      </c>
    </row>
    <row r="4" ht="15.75" spans="1:3">
      <c r="A4" s="1708">
        <v>3</v>
      </c>
      <c r="B4" s="1709" t="s">
        <v>203</v>
      </c>
      <c r="C4" s="1710">
        <f>C5+C6+C7</f>
        <v>2596692</v>
      </c>
    </row>
    <row r="5" ht="15.75" spans="1:3">
      <c r="A5" s="1711">
        <v>3.1</v>
      </c>
      <c r="B5" s="1712" t="s">
        <v>204</v>
      </c>
      <c r="C5" s="1713">
        <v>943746</v>
      </c>
    </row>
    <row r="6" ht="15.75" spans="1:3">
      <c r="A6" s="1711">
        <v>3.2</v>
      </c>
      <c r="B6" s="1712" t="s">
        <v>205</v>
      </c>
      <c r="C6" s="1713">
        <v>1206516</v>
      </c>
    </row>
    <row r="7" ht="16.5" spans="1:5">
      <c r="A7" s="1714">
        <v>3.3</v>
      </c>
      <c r="B7" s="1715" t="s">
        <v>206</v>
      </c>
      <c r="C7" s="1716">
        <v>446430</v>
      </c>
      <c r="D7" s="1717"/>
      <c r="E7" s="863"/>
    </row>
    <row r="8" ht="15.75" spans="1:5">
      <c r="A8" s="1708">
        <v>4</v>
      </c>
      <c r="B8" s="1709" t="s">
        <v>207</v>
      </c>
      <c r="C8" s="1718">
        <f>C9+C10+C11+C12+C13</f>
        <v>2596692</v>
      </c>
      <c r="D8" s="1719"/>
      <c r="E8" s="1719"/>
    </row>
    <row r="9" ht="15.75" spans="1:6">
      <c r="A9" s="1720">
        <v>4.1</v>
      </c>
      <c r="B9" s="1692" t="s">
        <v>208</v>
      </c>
      <c r="C9" s="1721">
        <v>834740</v>
      </c>
      <c r="D9" s="863"/>
      <c r="E9" s="1719"/>
      <c r="F9" s="863"/>
    </row>
    <row r="10" ht="15.75" spans="1:6">
      <c r="A10" s="1720">
        <v>4.2</v>
      </c>
      <c r="B10" s="1659" t="s">
        <v>209</v>
      </c>
      <c r="C10" s="1722">
        <v>1412918</v>
      </c>
      <c r="E10" s="1723"/>
      <c r="F10" s="863"/>
    </row>
    <row r="11" ht="15.75" spans="1:6">
      <c r="A11" s="1720">
        <v>4.3</v>
      </c>
      <c r="B11" s="1724" t="s">
        <v>210</v>
      </c>
      <c r="C11" s="1722">
        <v>348760</v>
      </c>
      <c r="E11" s="863"/>
      <c r="F11" s="863"/>
    </row>
    <row r="12" ht="15.75" spans="1:6">
      <c r="A12" s="1720">
        <v>4.4</v>
      </c>
      <c r="B12" s="1725" t="s">
        <v>211</v>
      </c>
      <c r="C12" s="1726">
        <v>0</v>
      </c>
      <c r="F12" s="863"/>
    </row>
    <row r="13" ht="16.5" spans="1:3">
      <c r="A13" s="1720">
        <v>4.5</v>
      </c>
      <c r="B13" s="1727" t="s">
        <v>212</v>
      </c>
      <c r="C13" s="1728">
        <v>274</v>
      </c>
    </row>
    <row r="14" ht="16.5" spans="1:5">
      <c r="A14" s="1729"/>
      <c r="B14" s="1730"/>
      <c r="C14" s="1731"/>
      <c r="E14" s="863"/>
    </row>
    <row r="15" ht="15.75" spans="1:3">
      <c r="A15" s="1732">
        <v>7</v>
      </c>
      <c r="B15" s="1733" t="s">
        <v>213</v>
      </c>
      <c r="C15" s="1734">
        <v>7881013</v>
      </c>
    </row>
    <row r="16" ht="15.75" spans="1:3">
      <c r="A16" s="1735">
        <v>7.1</v>
      </c>
      <c r="B16" s="1736" t="s">
        <v>214</v>
      </c>
      <c r="C16" s="1737">
        <v>6881029</v>
      </c>
    </row>
    <row r="17" ht="15.75" spans="1:4">
      <c r="A17" s="1735">
        <v>7.2</v>
      </c>
      <c r="B17" s="1736" t="s">
        <v>215</v>
      </c>
      <c r="C17" s="1738">
        <v>487912</v>
      </c>
      <c r="D17" s="863"/>
    </row>
    <row r="18" ht="16.5" spans="1:3">
      <c r="A18" s="1735">
        <v>7.3</v>
      </c>
      <c r="B18" s="1739" t="s">
        <v>216</v>
      </c>
      <c r="C18" s="1740">
        <v>455834</v>
      </c>
    </row>
    <row r="19" ht="16.5" spans="1:3">
      <c r="A19" s="1741"/>
      <c r="B19" s="1742"/>
      <c r="C19" s="1743"/>
    </row>
    <row r="20" ht="16.5" spans="1:3">
      <c r="A20" s="1744">
        <v>8</v>
      </c>
      <c r="B20" s="1745" t="s">
        <v>217</v>
      </c>
      <c r="C20" s="1746">
        <f>C10*100/C15</f>
        <v>17.9281267522335</v>
      </c>
    </row>
    <row r="21" ht="15.75" spans="1:3">
      <c r="A21" s="1686"/>
      <c r="B21" s="1686"/>
      <c r="C21" s="1686"/>
    </row>
    <row r="22" ht="15.75" spans="1:3">
      <c r="A22" s="1686"/>
      <c r="B22" s="1747" t="s">
        <v>218</v>
      </c>
      <c r="C22" s="1748"/>
    </row>
  </sheetData>
  <mergeCells count="2">
    <mergeCell ref="A1:C1"/>
    <mergeCell ref="B22:C22"/>
  </mergeCells>
  <pageMargins left="0.7" right="0.7" top="0.75" bottom="0.75" header="0.3" footer="0.3"/>
  <pageSetup paperSize="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36"/>
  <sheetViews>
    <sheetView view="pageBreakPreview" zoomScale="90" zoomScaleNormal="115" workbookViewId="0">
      <selection activeCell="C28" sqref="C28"/>
    </sheetView>
  </sheetViews>
  <sheetFormatPr defaultColWidth="9.14285714285714" defaultRowHeight="11.25"/>
  <cols>
    <col min="1" max="1" width="2.85714285714286" style="851" customWidth="1"/>
    <col min="2" max="2" width="72.1428571428571" style="851" customWidth="1"/>
    <col min="3" max="3" width="10.8571428571429" style="851" customWidth="1"/>
    <col min="4" max="14" width="9.71428571428571" style="851" customWidth="1"/>
    <col min="15" max="15" width="13.2857142857143" style="851" customWidth="1"/>
    <col min="16" max="16" width="9.71428571428571" style="851" customWidth="1"/>
    <col min="17" max="17" width="3.71428571428571" style="851" customWidth="1"/>
    <col min="18" max="18" width="9.14285714285714" style="851"/>
    <col min="19" max="19" width="9.14285714285714" style="1657"/>
    <col min="20" max="16384" width="9.14285714285714" style="851"/>
  </cols>
  <sheetData>
    <row r="1" spans="1:17">
      <c r="A1" s="714"/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</row>
    <row r="2" ht="15.75" spans="1:16">
      <c r="A2" s="1658"/>
      <c r="B2" s="1659"/>
      <c r="C2" s="183" t="s">
        <v>46</v>
      </c>
      <c r="D2" s="183" t="s">
        <v>47</v>
      </c>
      <c r="E2" s="183" t="s">
        <v>48</v>
      </c>
      <c r="F2" s="183" t="s">
        <v>49</v>
      </c>
      <c r="G2" s="183" t="s">
        <v>50</v>
      </c>
      <c r="H2" s="183" t="s">
        <v>51</v>
      </c>
      <c r="I2" s="183" t="s">
        <v>52</v>
      </c>
      <c r="J2" s="183" t="s">
        <v>53</v>
      </c>
      <c r="K2" s="183" t="s">
        <v>54</v>
      </c>
      <c r="L2" s="183" t="s">
        <v>55</v>
      </c>
      <c r="M2" s="183" t="s">
        <v>56</v>
      </c>
      <c r="N2" s="183" t="s">
        <v>57</v>
      </c>
      <c r="O2" s="1691">
        <v>2024</v>
      </c>
      <c r="P2" s="1692"/>
    </row>
    <row r="3" ht="15.75" spans="1:22">
      <c r="A3" s="1660" t="s">
        <v>219</v>
      </c>
      <c r="B3" s="1661" t="s">
        <v>220</v>
      </c>
      <c r="C3" s="1662">
        <v>461940</v>
      </c>
      <c r="D3" s="1662">
        <v>434525</v>
      </c>
      <c r="E3" s="1662">
        <v>312293</v>
      </c>
      <c r="F3" s="1662">
        <v>230865.16591196</v>
      </c>
      <c r="G3" s="1662">
        <v>333614</v>
      </c>
      <c r="H3" s="1662">
        <v>349424</v>
      </c>
      <c r="I3" s="1662">
        <v>478833</v>
      </c>
      <c r="J3" s="1662">
        <v>408397</v>
      </c>
      <c r="K3" s="1662">
        <v>294248</v>
      </c>
      <c r="L3" s="1662">
        <v>295210</v>
      </c>
      <c r="M3" s="1662">
        <v>326933</v>
      </c>
      <c r="N3" s="1662">
        <v>444804</v>
      </c>
      <c r="O3" s="1693">
        <f>SUM(C3:N3)</f>
        <v>4371086.16591196</v>
      </c>
      <c r="P3" s="1694">
        <f>O3+O4+O5+O6+O7+O8+O9+O10+O11+O12+O13+O14+O15</f>
        <v>9961248.23457387</v>
      </c>
      <c r="V3" s="1688"/>
    </row>
    <row r="4" ht="15.75" spans="1:27">
      <c r="A4" s="1660"/>
      <c r="B4" s="1661" t="s">
        <v>221</v>
      </c>
      <c r="C4" s="1662">
        <v>153707</v>
      </c>
      <c r="D4" s="1663">
        <v>86486</v>
      </c>
      <c r="E4" s="1663">
        <v>130461</v>
      </c>
      <c r="F4" s="1663">
        <v>134219.591939</v>
      </c>
      <c r="G4" s="1663">
        <v>114053</v>
      </c>
      <c r="H4" s="1663">
        <v>36385</v>
      </c>
      <c r="I4" s="1663">
        <v>12122</v>
      </c>
      <c r="J4" s="1663">
        <v>7921</v>
      </c>
      <c r="K4" s="1663">
        <v>31403</v>
      </c>
      <c r="L4" s="1663">
        <v>49859</v>
      </c>
      <c r="M4" s="1663">
        <v>57599</v>
      </c>
      <c r="N4" s="1663">
        <v>151558</v>
      </c>
      <c r="O4" s="1693">
        <f t="shared" ref="O4:O15" si="0">SUM(C4:N4)</f>
        <v>965773.591939</v>
      </c>
      <c r="P4" s="1694"/>
      <c r="T4" s="846"/>
      <c r="V4" s="1688"/>
      <c r="W4" s="846"/>
      <c r="X4" s="846"/>
      <c r="Y4" s="846"/>
      <c r="Z4" s="846"/>
      <c r="AA4" s="846"/>
    </row>
    <row r="5" ht="15.75" spans="1:27">
      <c r="A5" s="1660"/>
      <c r="B5" s="1664" t="s">
        <v>222</v>
      </c>
      <c r="C5" s="1662">
        <v>73759</v>
      </c>
      <c r="D5" s="1662">
        <v>35851</v>
      </c>
      <c r="E5" s="1662">
        <v>73148</v>
      </c>
      <c r="F5" s="1662">
        <v>67149.240868</v>
      </c>
      <c r="G5" s="1662">
        <v>51938</v>
      </c>
      <c r="H5" s="1662">
        <v>12519</v>
      </c>
      <c r="I5" s="1662">
        <v>7706</v>
      </c>
      <c r="J5" s="1662">
        <v>7176</v>
      </c>
      <c r="K5" s="1662">
        <v>14244</v>
      </c>
      <c r="L5" s="1662">
        <v>17362</v>
      </c>
      <c r="M5" s="1662">
        <v>22273</v>
      </c>
      <c r="N5" s="1662">
        <v>72710</v>
      </c>
      <c r="O5" s="1693">
        <f t="shared" si="0"/>
        <v>455835.240868</v>
      </c>
      <c r="P5" s="1694"/>
      <c r="T5" s="846"/>
      <c r="V5" s="1688"/>
      <c r="W5" s="846"/>
      <c r="X5" s="846"/>
      <c r="Y5" s="846"/>
      <c r="Z5" s="846"/>
      <c r="AA5" s="846"/>
    </row>
    <row r="6" ht="15.75" spans="1:27">
      <c r="A6" s="1660"/>
      <c r="B6" s="1661" t="s">
        <v>223</v>
      </c>
      <c r="C6" s="1662">
        <v>47623</v>
      </c>
      <c r="D6" s="1662">
        <v>36678</v>
      </c>
      <c r="E6" s="1662">
        <v>34155</v>
      </c>
      <c r="F6" s="1665">
        <v>40511.97847691</v>
      </c>
      <c r="G6" s="1665">
        <v>31148</v>
      </c>
      <c r="H6" s="1665">
        <v>22427</v>
      </c>
      <c r="I6" s="1665">
        <v>22044</v>
      </c>
      <c r="J6" s="1665">
        <v>19100</v>
      </c>
      <c r="K6" s="1665">
        <v>15949</v>
      </c>
      <c r="L6" s="1665">
        <v>17043</v>
      </c>
      <c r="M6" s="1665">
        <v>23260</v>
      </c>
      <c r="N6" s="1665">
        <v>52029</v>
      </c>
      <c r="O6" s="1693">
        <f t="shared" si="0"/>
        <v>361967.97847691</v>
      </c>
      <c r="P6" s="1694"/>
      <c r="T6" s="846"/>
      <c r="V6" s="1688"/>
      <c r="W6" s="846"/>
      <c r="X6" s="846"/>
      <c r="Y6" s="846"/>
      <c r="Z6" s="846"/>
      <c r="AA6" s="846"/>
    </row>
    <row r="7" ht="15.75" spans="1:27">
      <c r="A7" s="1660"/>
      <c r="B7" s="1666" t="s">
        <v>224</v>
      </c>
      <c r="C7" s="1662">
        <v>0</v>
      </c>
      <c r="D7" s="1662">
        <v>0</v>
      </c>
      <c r="E7" s="1662">
        <v>0</v>
      </c>
      <c r="F7" s="1667">
        <v>0</v>
      </c>
      <c r="G7" s="1667">
        <v>3343</v>
      </c>
      <c r="H7" s="1667">
        <v>10657</v>
      </c>
      <c r="I7" s="1667">
        <v>15709</v>
      </c>
      <c r="J7" s="1667">
        <v>13543</v>
      </c>
      <c r="K7" s="1667">
        <v>10072</v>
      </c>
      <c r="L7" s="1667">
        <v>8476</v>
      </c>
      <c r="M7" s="1667">
        <v>5842</v>
      </c>
      <c r="N7" s="1667">
        <v>4356</v>
      </c>
      <c r="O7" s="1693">
        <f t="shared" si="0"/>
        <v>71998</v>
      </c>
      <c r="P7" s="1694"/>
      <c r="T7" s="846"/>
      <c r="V7" s="1688"/>
      <c r="W7" s="846"/>
      <c r="X7" s="846"/>
      <c r="Y7" s="846"/>
      <c r="Z7" s="846"/>
      <c r="AA7" s="846"/>
    </row>
    <row r="8" ht="15.75" spans="1:27">
      <c r="A8" s="1660"/>
      <c r="B8" s="1666" t="s">
        <v>225</v>
      </c>
      <c r="C8" s="1662">
        <v>0</v>
      </c>
      <c r="D8" s="1662">
        <v>0</v>
      </c>
      <c r="E8" s="1662">
        <v>0</v>
      </c>
      <c r="F8" s="1667">
        <v>0</v>
      </c>
      <c r="G8" s="1667">
        <v>0</v>
      </c>
      <c r="H8" s="1667">
        <v>0</v>
      </c>
      <c r="I8" s="1667">
        <v>854</v>
      </c>
      <c r="J8" s="1667">
        <v>6391</v>
      </c>
      <c r="K8" s="1667">
        <v>5869</v>
      </c>
      <c r="L8" s="1667">
        <v>6274</v>
      </c>
      <c r="M8" s="1667">
        <v>5682</v>
      </c>
      <c r="N8" s="1667">
        <v>4668</v>
      </c>
      <c r="O8" s="1693">
        <f t="shared" si="0"/>
        <v>29738</v>
      </c>
      <c r="P8" s="1694"/>
      <c r="T8" s="846"/>
      <c r="V8" s="1688"/>
      <c r="W8" s="846"/>
      <c r="X8" s="846"/>
      <c r="Y8" s="846"/>
      <c r="Z8" s="846"/>
      <c r="AA8" s="846"/>
    </row>
    <row r="9" ht="15.75" spans="1:27">
      <c r="A9" s="1660"/>
      <c r="B9" s="1666" t="s">
        <v>226</v>
      </c>
      <c r="C9" s="1662">
        <v>0</v>
      </c>
      <c r="D9" s="1662">
        <v>0</v>
      </c>
      <c r="E9" s="1662">
        <v>0</v>
      </c>
      <c r="F9" s="1667">
        <v>0</v>
      </c>
      <c r="G9" s="1667">
        <v>0</v>
      </c>
      <c r="H9" s="1667">
        <v>0</v>
      </c>
      <c r="I9" s="1667">
        <v>0</v>
      </c>
      <c r="J9" s="1667">
        <v>0</v>
      </c>
      <c r="K9" s="1667">
        <v>0</v>
      </c>
      <c r="L9" s="1667">
        <v>0</v>
      </c>
      <c r="M9" s="1667">
        <v>0</v>
      </c>
      <c r="N9" s="1667">
        <v>130</v>
      </c>
      <c r="O9" s="1693">
        <f t="shared" si="0"/>
        <v>130</v>
      </c>
      <c r="P9" s="1694"/>
      <c r="T9" s="846"/>
      <c r="V9" s="1688"/>
      <c r="W9" s="846"/>
      <c r="X9" s="846"/>
      <c r="Y9" s="846"/>
      <c r="Z9" s="846"/>
      <c r="AA9" s="846"/>
    </row>
    <row r="10" ht="15.75" spans="1:22">
      <c r="A10" s="1660"/>
      <c r="B10" s="1668" t="s">
        <v>227</v>
      </c>
      <c r="C10" s="1662">
        <v>29506</v>
      </c>
      <c r="D10" s="1662">
        <v>23646</v>
      </c>
      <c r="E10" s="1662">
        <v>19871</v>
      </c>
      <c r="F10" s="1662">
        <v>15358.565074</v>
      </c>
      <c r="G10" s="1662">
        <v>18186</v>
      </c>
      <c r="H10" s="1662">
        <v>15061</v>
      </c>
      <c r="I10" s="1662">
        <v>20207</v>
      </c>
      <c r="J10" s="1662">
        <v>17545</v>
      </c>
      <c r="K10" s="1662">
        <v>16319</v>
      </c>
      <c r="L10" s="1662">
        <v>18281</v>
      </c>
      <c r="M10" s="1662">
        <v>20750</v>
      </c>
      <c r="N10" s="1662">
        <v>29154</v>
      </c>
      <c r="O10" s="1693">
        <f t="shared" si="0"/>
        <v>243884.565074</v>
      </c>
      <c r="P10" s="1694"/>
      <c r="V10" s="1688"/>
    </row>
    <row r="11" ht="15.75" spans="1:22">
      <c r="A11" s="1660"/>
      <c r="B11" s="1668" t="s">
        <v>228</v>
      </c>
      <c r="C11" s="1662">
        <v>25295</v>
      </c>
      <c r="D11" s="1662">
        <v>20166</v>
      </c>
      <c r="E11" s="1662">
        <v>19747</v>
      </c>
      <c r="F11" s="1662">
        <v>15855.434172</v>
      </c>
      <c r="G11" s="1662">
        <v>19032</v>
      </c>
      <c r="H11" s="1662">
        <v>8291</v>
      </c>
      <c r="I11" s="1662">
        <v>8757</v>
      </c>
      <c r="J11" s="1662">
        <v>8757</v>
      </c>
      <c r="K11" s="1662">
        <v>6031</v>
      </c>
      <c r="L11" s="1662">
        <v>8292</v>
      </c>
      <c r="M11" s="1662">
        <v>11185</v>
      </c>
      <c r="N11" s="1662">
        <v>12127</v>
      </c>
      <c r="O11" s="1693">
        <f t="shared" si="0"/>
        <v>163535.434172</v>
      </c>
      <c r="P11" s="1694"/>
      <c r="V11" s="1688"/>
    </row>
    <row r="12" ht="15.75" spans="1:22">
      <c r="A12" s="1660"/>
      <c r="B12" s="1668" t="s">
        <v>229</v>
      </c>
      <c r="C12" s="1669">
        <v>55232</v>
      </c>
      <c r="D12" s="1662">
        <v>39392</v>
      </c>
      <c r="E12" s="1662">
        <v>42314</v>
      </c>
      <c r="F12" s="1662">
        <v>25221.673671</v>
      </c>
      <c r="G12" s="1662">
        <v>28288</v>
      </c>
      <c r="H12" s="1662">
        <v>18209</v>
      </c>
      <c r="I12" s="1662">
        <v>8068</v>
      </c>
      <c r="J12" s="1662">
        <v>7894</v>
      </c>
      <c r="K12" s="1662">
        <v>16987</v>
      </c>
      <c r="L12" s="1662">
        <v>11106</v>
      </c>
      <c r="M12" s="1662">
        <v>22980</v>
      </c>
      <c r="N12" s="1662">
        <v>10455</v>
      </c>
      <c r="O12" s="1693">
        <f t="shared" si="0"/>
        <v>286146.673671</v>
      </c>
      <c r="P12" s="1694"/>
      <c r="V12" s="1688"/>
    </row>
    <row r="13" ht="15.75" spans="1:22">
      <c r="A13" s="1660"/>
      <c r="B13" s="1668" t="s">
        <v>230</v>
      </c>
      <c r="C13" s="1662">
        <v>17478</v>
      </c>
      <c r="D13" s="1670">
        <v>8763</v>
      </c>
      <c r="E13" s="1662">
        <v>13692</v>
      </c>
      <c r="F13" s="1662">
        <v>12206.631056</v>
      </c>
      <c r="G13" s="1662">
        <v>10014</v>
      </c>
      <c r="H13" s="1662">
        <v>3162</v>
      </c>
      <c r="I13" s="1662">
        <v>1369</v>
      </c>
      <c r="J13" s="1662">
        <v>1101</v>
      </c>
      <c r="K13" s="1662">
        <v>3413</v>
      </c>
      <c r="L13" s="1662">
        <v>8245</v>
      </c>
      <c r="M13" s="1662">
        <v>7048</v>
      </c>
      <c r="N13" s="1662">
        <v>19026</v>
      </c>
      <c r="O13" s="1693">
        <f t="shared" si="0"/>
        <v>105517.631056</v>
      </c>
      <c r="P13" s="1694"/>
      <c r="V13" s="1688"/>
    </row>
    <row r="14" ht="15.75" spans="1:22">
      <c r="A14" s="1660"/>
      <c r="B14" s="1671" t="s">
        <v>231</v>
      </c>
      <c r="C14" s="1662">
        <v>45494</v>
      </c>
      <c r="D14" s="1670">
        <v>23264</v>
      </c>
      <c r="E14" s="1662">
        <v>15108</v>
      </c>
      <c r="F14" s="1662">
        <v>25045.792405</v>
      </c>
      <c r="G14" s="1662">
        <v>24409</v>
      </c>
      <c r="H14" s="1662">
        <v>19663</v>
      </c>
      <c r="I14" s="1662">
        <v>6020</v>
      </c>
      <c r="J14" s="1662">
        <v>5451</v>
      </c>
      <c r="K14" s="1662">
        <v>2084</v>
      </c>
      <c r="L14" s="1662">
        <v>9651</v>
      </c>
      <c r="M14" s="1662">
        <v>18048</v>
      </c>
      <c r="N14" s="1662">
        <v>42626</v>
      </c>
      <c r="O14" s="1693">
        <f t="shared" si="0"/>
        <v>236863.792405</v>
      </c>
      <c r="P14" s="1694"/>
      <c r="V14" s="1688"/>
    </row>
    <row r="15" ht="15.75" spans="1:24">
      <c r="A15" s="1660"/>
      <c r="B15" s="1672" t="s">
        <v>232</v>
      </c>
      <c r="C15" s="1662">
        <v>133112</v>
      </c>
      <c r="D15" s="1670">
        <v>187286</v>
      </c>
      <c r="E15" s="1662">
        <v>214751</v>
      </c>
      <c r="F15" s="1662">
        <v>255012.161</v>
      </c>
      <c r="G15" s="1662">
        <v>141967</v>
      </c>
      <c r="H15" s="1662">
        <v>225720</v>
      </c>
      <c r="I15" s="1662">
        <v>249151</v>
      </c>
      <c r="J15" s="1662">
        <v>268891</v>
      </c>
      <c r="K15" s="1662">
        <v>244255</v>
      </c>
      <c r="L15" s="1662">
        <v>246307</v>
      </c>
      <c r="M15" s="1662">
        <v>281039</v>
      </c>
      <c r="N15" s="1662">
        <v>221280</v>
      </c>
      <c r="O15" s="1693">
        <f t="shared" si="0"/>
        <v>2668771.161</v>
      </c>
      <c r="P15" s="1694"/>
      <c r="T15" s="863"/>
      <c r="U15" s="863"/>
      <c r="V15" s="1688"/>
      <c r="X15" s="863"/>
    </row>
    <row r="16" ht="18.75" spans="1:18">
      <c r="A16" s="1660"/>
      <c r="B16" s="1673"/>
      <c r="C16" s="1660"/>
      <c r="D16" s="1674"/>
      <c r="E16" s="1675"/>
      <c r="F16" s="1675"/>
      <c r="G16" s="1675"/>
      <c r="H16" s="1675"/>
      <c r="I16" s="1675"/>
      <c r="J16" s="1675"/>
      <c r="K16" s="1675"/>
      <c r="L16" s="1675"/>
      <c r="M16" s="1675"/>
      <c r="N16" s="1675"/>
      <c r="O16" s="1675"/>
      <c r="P16" s="1675"/>
      <c r="Q16" s="1660"/>
      <c r="R16" s="1697"/>
    </row>
    <row r="17" ht="15.75" spans="1:16">
      <c r="A17" s="1660" t="s">
        <v>233</v>
      </c>
      <c r="B17" s="1671" t="s">
        <v>234</v>
      </c>
      <c r="C17" s="1662">
        <v>22608</v>
      </c>
      <c r="D17" s="1670">
        <v>17520</v>
      </c>
      <c r="E17" s="1662">
        <v>17149</v>
      </c>
      <c r="F17" s="1662">
        <v>17398.8882883601</v>
      </c>
      <c r="G17" s="1662">
        <v>16130</v>
      </c>
      <c r="H17" s="1662">
        <v>13854</v>
      </c>
      <c r="I17" s="1662">
        <v>16413</v>
      </c>
      <c r="J17" s="1662">
        <v>15649</v>
      </c>
      <c r="K17" s="1662">
        <v>12894</v>
      </c>
      <c r="L17" s="1662">
        <v>13600</v>
      </c>
      <c r="M17" s="1662">
        <v>16294</v>
      </c>
      <c r="N17" s="1662">
        <v>21833</v>
      </c>
      <c r="O17" s="1693">
        <f>SUM(C17:N17)</f>
        <v>201342.88828836</v>
      </c>
      <c r="P17" s="1695">
        <f>O17+O18+O19+O20</f>
        <v>9961248.23457387</v>
      </c>
    </row>
    <row r="18" ht="15.75" spans="1:18">
      <c r="A18" s="1660"/>
      <c r="B18" s="1671" t="s">
        <v>235</v>
      </c>
      <c r="C18" s="1676">
        <v>687647</v>
      </c>
      <c r="D18" s="1677">
        <v>586964</v>
      </c>
      <c r="E18" s="1678">
        <v>550408</v>
      </c>
      <c r="F18" s="1678">
        <v>457961.89507158</v>
      </c>
      <c r="G18" s="1678">
        <v>443881</v>
      </c>
      <c r="H18" s="1678">
        <v>519626</v>
      </c>
      <c r="I18" s="1678">
        <v>653952</v>
      </c>
      <c r="J18" s="1678">
        <v>654278</v>
      </c>
      <c r="K18" s="1678">
        <v>500667</v>
      </c>
      <c r="L18" s="1678">
        <v>482349</v>
      </c>
      <c r="M18" s="1678">
        <v>605732</v>
      </c>
      <c r="N18" s="1678">
        <v>737564</v>
      </c>
      <c r="O18" s="1693">
        <f>SUM(C18:N18)</f>
        <v>6881029.89507158</v>
      </c>
      <c r="P18" s="1695"/>
      <c r="R18" s="1698"/>
    </row>
    <row r="19" ht="15.75" spans="1:16">
      <c r="A19" s="1660"/>
      <c r="B19" s="1671" t="s">
        <v>236</v>
      </c>
      <c r="C19" s="1662">
        <v>36554</v>
      </c>
      <c r="D19" s="1670">
        <v>31249</v>
      </c>
      <c r="E19" s="1679">
        <v>50416</v>
      </c>
      <c r="F19" s="1679">
        <v>58814.11221393</v>
      </c>
      <c r="G19" s="1679">
        <v>63498</v>
      </c>
      <c r="H19" s="1679">
        <v>62492</v>
      </c>
      <c r="I19" s="1679">
        <v>65727</v>
      </c>
      <c r="J19" s="1679">
        <v>32717</v>
      </c>
      <c r="K19" s="1679">
        <v>29929</v>
      </c>
      <c r="L19" s="1679">
        <v>42721</v>
      </c>
      <c r="M19" s="1679">
        <v>38038</v>
      </c>
      <c r="N19" s="1679">
        <v>31842</v>
      </c>
      <c r="O19" s="1693">
        <f>SUM(C19:N19)</f>
        <v>543997.11221393</v>
      </c>
      <c r="P19" s="1695"/>
    </row>
    <row r="20" ht="15.75" spans="1:16">
      <c r="A20" s="1660"/>
      <c r="B20" s="1671" t="s">
        <v>237</v>
      </c>
      <c r="C20" s="1662">
        <v>296337</v>
      </c>
      <c r="D20" s="1670">
        <v>260325</v>
      </c>
      <c r="E20" s="1679">
        <v>257566</v>
      </c>
      <c r="F20" s="1679">
        <v>287271.339</v>
      </c>
      <c r="G20" s="1679">
        <v>252483</v>
      </c>
      <c r="H20" s="1679">
        <v>125546</v>
      </c>
      <c r="I20" s="1679">
        <v>94747</v>
      </c>
      <c r="J20" s="1679">
        <v>69524</v>
      </c>
      <c r="K20" s="1679">
        <v>117384</v>
      </c>
      <c r="L20" s="1679">
        <v>157436</v>
      </c>
      <c r="M20" s="1679">
        <v>142575</v>
      </c>
      <c r="N20" s="1679">
        <v>273684</v>
      </c>
      <c r="O20" s="1693">
        <f>SUM(C20:N20)</f>
        <v>2334878.339</v>
      </c>
      <c r="P20" s="1695"/>
    </row>
    <row r="21" ht="15.75" spans="1:17">
      <c r="A21" s="1680"/>
      <c r="B21" s="1681"/>
      <c r="C21" s="1681"/>
      <c r="D21" s="1681"/>
      <c r="E21" s="1681"/>
      <c r="F21" s="1681"/>
      <c r="G21" s="1681"/>
      <c r="H21" s="1681"/>
      <c r="I21" s="1681"/>
      <c r="J21" s="1681"/>
      <c r="K21" s="1681"/>
      <c r="L21" s="1681"/>
      <c r="M21" s="1681"/>
      <c r="N21" s="1681"/>
      <c r="O21" s="1681"/>
      <c r="P21" s="1681"/>
      <c r="Q21" s="1681"/>
    </row>
    <row r="22" ht="15.75" spans="1:16">
      <c r="A22" s="1682"/>
      <c r="B22" s="1672" t="s">
        <v>234</v>
      </c>
      <c r="C22" s="1679">
        <v>22608</v>
      </c>
      <c r="D22" s="1662">
        <v>17520</v>
      </c>
      <c r="E22" s="1662">
        <v>17149</v>
      </c>
      <c r="F22" s="1662">
        <v>17398.8882883601</v>
      </c>
      <c r="G22" s="1662">
        <v>16130</v>
      </c>
      <c r="H22" s="1662">
        <v>13854</v>
      </c>
      <c r="I22" s="1662">
        <v>16413</v>
      </c>
      <c r="J22" s="1662">
        <v>15649</v>
      </c>
      <c r="K22" s="1662">
        <v>12894</v>
      </c>
      <c r="L22" s="1662">
        <v>13600</v>
      </c>
      <c r="M22" s="1662">
        <v>16294</v>
      </c>
      <c r="N22" s="1662">
        <v>21833</v>
      </c>
      <c r="O22" s="1662">
        <v>201343</v>
      </c>
      <c r="P22" s="1687"/>
    </row>
    <row r="23" ht="15.75" spans="1:16">
      <c r="A23" s="1682"/>
      <c r="B23" s="1683" t="s">
        <v>238</v>
      </c>
      <c r="C23" s="1684">
        <v>2.17</v>
      </c>
      <c r="D23" s="1685">
        <v>1.96</v>
      </c>
      <c r="E23" s="1685">
        <v>1.96</v>
      </c>
      <c r="F23" s="1685">
        <v>2.11807998576875</v>
      </c>
      <c r="G23" s="1685">
        <v>2.89</v>
      </c>
      <c r="H23" s="1685">
        <v>1.95</v>
      </c>
      <c r="I23" s="1685">
        <v>1.98</v>
      </c>
      <c r="J23" s="1685">
        <v>2.03</v>
      </c>
      <c r="K23" s="1685">
        <v>1.95</v>
      </c>
      <c r="L23" s="1685">
        <v>1.95</v>
      </c>
      <c r="M23" s="1685">
        <v>2</v>
      </c>
      <c r="N23" s="1685">
        <v>2.05</v>
      </c>
      <c r="O23" s="1685">
        <v>2.02</v>
      </c>
      <c r="P23" s="1686"/>
    </row>
    <row r="24" ht="16.5" spans="1:17">
      <c r="A24" s="1686"/>
      <c r="B24" s="1686"/>
      <c r="C24" s="1686"/>
      <c r="D24" s="1686"/>
      <c r="E24" s="1686"/>
      <c r="F24" s="1686"/>
      <c r="G24" s="1686"/>
      <c r="H24" s="1686"/>
      <c r="I24" s="1686"/>
      <c r="J24" s="1686"/>
      <c r="K24" s="1686"/>
      <c r="L24" s="1686"/>
      <c r="M24" s="1686"/>
      <c r="N24" s="1686"/>
      <c r="O24" s="1686"/>
      <c r="P24" s="1686"/>
      <c r="Q24" s="1686"/>
    </row>
    <row r="25" ht="16.5" spans="1:17">
      <c r="A25" s="1686"/>
      <c r="B25" s="1686"/>
      <c r="C25" s="1687"/>
      <c r="D25" s="1686"/>
      <c r="E25" s="1686"/>
      <c r="F25" s="1652" t="s">
        <v>239</v>
      </c>
      <c r="G25" s="1653"/>
      <c r="H25" s="1686"/>
      <c r="I25" s="1686"/>
      <c r="J25" s="1696"/>
      <c r="K25" s="1696"/>
      <c r="L25" s="1696"/>
      <c r="M25" s="1696"/>
      <c r="N25" s="1696"/>
      <c r="O25" s="1686"/>
      <c r="P25" s="1686"/>
      <c r="Q25" s="1686"/>
    </row>
    <row r="26" spans="2:16">
      <c r="B26" s="862"/>
      <c r="C26" s="863"/>
      <c r="D26" s="863"/>
      <c r="E26" s="863"/>
      <c r="F26" s="863"/>
      <c r="G26" s="863"/>
      <c r="H26" s="863"/>
      <c r="I26" s="863"/>
      <c r="J26" s="863"/>
      <c r="K26" s="863"/>
      <c r="L26" s="863"/>
      <c r="M26" s="863"/>
      <c r="N26" s="863"/>
      <c r="O26" s="863"/>
      <c r="P26" s="863"/>
    </row>
    <row r="27" spans="2:21">
      <c r="B27" s="862"/>
      <c r="C27" s="863"/>
      <c r="D27" s="863"/>
      <c r="E27" s="863"/>
      <c r="F27" s="863"/>
      <c r="G27" s="863"/>
      <c r="H27" s="863"/>
      <c r="I27" s="863"/>
      <c r="J27" s="863"/>
      <c r="K27" s="863"/>
      <c r="L27" s="863"/>
      <c r="M27" s="863"/>
      <c r="N27" s="863"/>
      <c r="O27" s="863"/>
      <c r="P27" s="863"/>
      <c r="U27" s="863"/>
    </row>
    <row r="28" spans="2:16">
      <c r="B28" s="862"/>
      <c r="C28" s="1688"/>
      <c r="D28" s="1688"/>
      <c r="E28" s="1688"/>
      <c r="F28" s="1688"/>
      <c r="G28" s="1688"/>
      <c r="H28" s="1688"/>
      <c r="I28" s="1688"/>
      <c r="J28" s="1688"/>
      <c r="K28" s="1688"/>
      <c r="L28" s="1688"/>
      <c r="M28" s="1688"/>
      <c r="N28" s="1688"/>
      <c r="O28" s="1688"/>
      <c r="P28" s="863"/>
    </row>
    <row r="29" ht="15.75" spans="2:16">
      <c r="B29" s="1689"/>
      <c r="D29" s="863"/>
      <c r="E29" s="863"/>
      <c r="F29" s="863"/>
      <c r="G29" s="863"/>
      <c r="H29" s="863"/>
      <c r="I29" s="863"/>
      <c r="J29" s="863"/>
      <c r="K29" s="863"/>
      <c r="L29" s="863"/>
      <c r="M29" s="863"/>
      <c r="N29" s="863"/>
      <c r="O29" s="863"/>
      <c r="P29" s="863"/>
    </row>
    <row r="30" spans="2:16">
      <c r="B30" s="862"/>
      <c r="C30" s="1690"/>
      <c r="D30" s="1690"/>
      <c r="E30" s="1690"/>
      <c r="F30" s="1690"/>
      <c r="G30" s="1690"/>
      <c r="H30" s="1690"/>
      <c r="I30" s="1690"/>
      <c r="J30" s="1690"/>
      <c r="K30" s="1690"/>
      <c r="L30" s="1690"/>
      <c r="M30" s="1690"/>
      <c r="N30" s="1690"/>
      <c r="O30" s="1690"/>
      <c r="P30" s="863"/>
    </row>
    <row r="31" spans="2:16">
      <c r="B31" s="862"/>
      <c r="D31" s="863"/>
      <c r="E31" s="863"/>
      <c r="F31" s="863"/>
      <c r="G31" s="863"/>
      <c r="H31" s="863"/>
      <c r="I31" s="863"/>
      <c r="J31" s="863"/>
      <c r="K31" s="863"/>
      <c r="L31" s="863"/>
      <c r="M31" s="863"/>
      <c r="N31" s="863"/>
      <c r="O31" s="863"/>
      <c r="P31" s="863"/>
    </row>
    <row r="32" spans="2:16">
      <c r="B32" s="862"/>
      <c r="D32" s="863"/>
      <c r="E32" s="863"/>
      <c r="F32" s="863"/>
      <c r="G32" s="863"/>
      <c r="H32" s="863"/>
      <c r="I32" s="863"/>
      <c r="J32" s="863"/>
      <c r="K32" s="863"/>
      <c r="L32" s="863"/>
      <c r="M32" s="863"/>
      <c r="N32" s="863"/>
      <c r="O32" s="863"/>
      <c r="P32" s="863"/>
    </row>
    <row r="33" spans="4:16">
      <c r="D33" s="863"/>
      <c r="E33" s="863"/>
      <c r="F33" s="863"/>
      <c r="G33" s="863"/>
      <c r="H33" s="863"/>
      <c r="I33" s="863"/>
      <c r="J33" s="863"/>
      <c r="K33" s="863"/>
      <c r="L33" s="863"/>
      <c r="M33" s="863"/>
      <c r="N33" s="863"/>
      <c r="O33" s="863"/>
      <c r="P33" s="863"/>
    </row>
    <row r="36" spans="15:18">
      <c r="O36" s="863"/>
      <c r="P36" s="863"/>
      <c r="Q36" s="863"/>
      <c r="R36" s="863"/>
    </row>
  </sheetData>
  <mergeCells count="8">
    <mergeCell ref="A1:Q1"/>
    <mergeCell ref="A16:Q16"/>
    <mergeCell ref="A21:Q21"/>
    <mergeCell ref="F25:G25"/>
    <mergeCell ref="A3:A15"/>
    <mergeCell ref="A17:A20"/>
    <mergeCell ref="P3:P15"/>
    <mergeCell ref="P17:P20"/>
  </mergeCells>
  <pageMargins left="0.25" right="0.25" top="0.75" bottom="0.75" header="0.3" footer="0.3"/>
  <pageSetup paperSize="1" scale="6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3:AB71"/>
  <sheetViews>
    <sheetView view="pageBreakPreview" zoomScale="80" zoomScaleNormal="75" workbookViewId="0">
      <selection activeCell="K58" sqref="K58:L58"/>
    </sheetView>
  </sheetViews>
  <sheetFormatPr defaultColWidth="9.14285714285714" defaultRowHeight="12.75"/>
  <cols>
    <col min="1" max="1" width="4.14285714285714" style="1525" customWidth="1"/>
    <col min="2" max="2" width="55.2857142857143" style="1525" customWidth="1"/>
    <col min="3" max="3" width="30.1428571428571" style="1525" customWidth="1"/>
    <col min="4" max="4" width="12.1428571428571" style="1525" customWidth="1"/>
    <col min="5" max="5" width="9.71428571428571" style="1525" customWidth="1"/>
    <col min="6" max="6" width="10.2857142857143" style="1525" customWidth="1"/>
    <col min="7" max="7" width="11.2857142857143" style="1525" customWidth="1"/>
    <col min="8" max="8" width="13.2857142857143" style="1525" customWidth="1"/>
    <col min="9" max="9" width="10.2857142857143" style="1525" customWidth="1"/>
    <col min="10" max="10" width="11.1428571428571" style="1525" customWidth="1"/>
    <col min="11" max="11" width="11.7142857142857" style="1525" customWidth="1"/>
    <col min="12" max="12" width="10.7142857142857" style="1525" customWidth="1"/>
    <col min="13" max="13" width="12.1428571428571" style="1525" customWidth="1"/>
    <col min="14" max="14" width="12.2857142857143" style="1525" customWidth="1"/>
    <col min="15" max="15" width="12.7142857142857" style="1525" customWidth="1"/>
    <col min="16" max="16" width="20.4285714285714" style="1525" customWidth="1"/>
    <col min="17" max="17" width="17.2857142857143" style="1525" customWidth="1"/>
    <col min="18" max="18" width="16.2857142857143" style="1525" customWidth="1"/>
    <col min="19" max="19" width="15.2857142857143" style="1525" customWidth="1"/>
    <col min="20" max="20" width="14" style="1525" customWidth="1"/>
    <col min="21" max="21" width="14.7142857142857" style="1525" customWidth="1"/>
    <col min="22" max="22" width="13.4285714285714" style="1525" customWidth="1"/>
    <col min="23" max="23" width="12.7142857142857" style="1525" customWidth="1"/>
    <col min="24" max="24" width="11" style="1525" customWidth="1"/>
    <col min="25" max="16384" width="9.14285714285714" style="1525"/>
  </cols>
  <sheetData>
    <row r="3" ht="18.75" customHeight="1" spans="2:16">
      <c r="B3" s="1526" t="s">
        <v>240</v>
      </c>
      <c r="C3" s="1526"/>
      <c r="D3" s="1526"/>
      <c r="E3" s="1526"/>
      <c r="F3" s="1526"/>
      <c r="G3" s="1526"/>
      <c r="H3" s="1526"/>
      <c r="I3" s="1526"/>
      <c r="J3" s="1526"/>
      <c r="K3" s="1526"/>
      <c r="L3" s="1526"/>
      <c r="M3" s="1526"/>
      <c r="N3" s="1526"/>
      <c r="O3" s="1526"/>
      <c r="P3" s="1526"/>
    </row>
    <row r="4" customHeight="1" spans="2:16">
      <c r="B4" s="1526"/>
      <c r="C4" s="1526"/>
      <c r="D4" s="1526"/>
      <c r="E4" s="1526"/>
      <c r="F4" s="1526"/>
      <c r="G4" s="1526"/>
      <c r="H4" s="1526"/>
      <c r="I4" s="1526"/>
      <c r="J4" s="1526"/>
      <c r="K4" s="1526"/>
      <c r="L4" s="1526"/>
      <c r="M4" s="1526"/>
      <c r="N4" s="1526"/>
      <c r="O4" s="1526"/>
      <c r="P4" s="1526"/>
    </row>
    <row r="5" customHeight="1" spans="2:16">
      <c r="B5" s="1526"/>
      <c r="C5" s="1526"/>
      <c r="D5" s="1526"/>
      <c r="E5" s="1526"/>
      <c r="F5" s="1526"/>
      <c r="G5" s="1526"/>
      <c r="H5" s="1526"/>
      <c r="I5" s="1526"/>
      <c r="J5" s="1526"/>
      <c r="K5" s="1526"/>
      <c r="L5" s="1526"/>
      <c r="M5" s="1526"/>
      <c r="N5" s="1526"/>
      <c r="O5" s="1526"/>
      <c r="P5" s="1526"/>
    </row>
    <row r="6" ht="13.5" spans="2:16">
      <c r="B6" s="1527"/>
      <c r="C6" s="1527"/>
      <c r="D6" s="1527"/>
      <c r="E6" s="1527"/>
      <c r="F6" s="1527"/>
      <c r="G6" s="1527"/>
      <c r="H6" s="1527"/>
      <c r="I6" s="1527"/>
      <c r="J6" s="1527"/>
      <c r="K6" s="1527"/>
      <c r="L6" s="1527"/>
      <c r="M6" s="1527"/>
      <c r="N6" s="1527"/>
      <c r="O6" s="1527"/>
      <c r="P6" s="1527"/>
    </row>
    <row r="7" ht="14.25" spans="2:16">
      <c r="B7" s="1528" t="s">
        <v>241</v>
      </c>
      <c r="C7" s="1529" t="s">
        <v>242</v>
      </c>
      <c r="D7" s="1530" t="s">
        <v>46</v>
      </c>
      <c r="E7" s="1530" t="s">
        <v>47</v>
      </c>
      <c r="F7" s="1530" t="s">
        <v>48</v>
      </c>
      <c r="G7" s="1530" t="s">
        <v>49</v>
      </c>
      <c r="H7" s="1530" t="s">
        <v>50</v>
      </c>
      <c r="I7" s="1530" t="s">
        <v>51</v>
      </c>
      <c r="J7" s="1530" t="s">
        <v>52</v>
      </c>
      <c r="K7" s="1530" t="s">
        <v>53</v>
      </c>
      <c r="L7" s="1530" t="s">
        <v>54</v>
      </c>
      <c r="M7" s="1530" t="s">
        <v>55</v>
      </c>
      <c r="N7" s="1530" t="s">
        <v>56</v>
      </c>
      <c r="O7" s="1530" t="s">
        <v>57</v>
      </c>
      <c r="P7" s="1530" t="s">
        <v>243</v>
      </c>
    </row>
    <row r="8" ht="15.75" customHeight="1" spans="2:16">
      <c r="B8" s="1531"/>
      <c r="C8" s="1532" t="s">
        <v>244</v>
      </c>
      <c r="D8" s="1533"/>
      <c r="E8" s="1533"/>
      <c r="F8" s="1533"/>
      <c r="G8" s="1533"/>
      <c r="H8" s="1533"/>
      <c r="I8" s="1533"/>
      <c r="J8" s="1533"/>
      <c r="K8" s="1533"/>
      <c r="L8" s="1533"/>
      <c r="M8" s="1533"/>
      <c r="N8" s="1533"/>
      <c r="O8" s="1533"/>
      <c r="P8" s="1533"/>
    </row>
    <row r="9" ht="24" customHeight="1" spans="2:16">
      <c r="B9" s="1534" t="s">
        <v>245</v>
      </c>
      <c r="C9" s="1535">
        <v>1</v>
      </c>
      <c r="D9" s="1536">
        <v>461939.80385771</v>
      </c>
      <c r="E9" s="1537">
        <v>434525.38063931</v>
      </c>
      <c r="F9" s="1536">
        <v>312292.5674094</v>
      </c>
      <c r="G9" s="1538">
        <v>230865.16591196</v>
      </c>
      <c r="H9" s="1539">
        <v>333613.577</v>
      </c>
      <c r="I9" s="1551">
        <v>349423.688</v>
      </c>
      <c r="J9" s="1551">
        <v>478832.715</v>
      </c>
      <c r="K9" s="1551">
        <v>408397.268</v>
      </c>
      <c r="L9" s="1618">
        <v>294247.78956885</v>
      </c>
      <c r="M9" s="1551">
        <v>295210.44048971</v>
      </c>
      <c r="N9" s="1551">
        <v>326932.96489926</v>
      </c>
      <c r="O9" s="1551">
        <v>444803.78620302</v>
      </c>
      <c r="P9" s="1619">
        <f t="shared" ref="P9:P22" si="0">SUM(D9:O9)</f>
        <v>4371085.14697922</v>
      </c>
    </row>
    <row r="10" ht="15" spans="2:19">
      <c r="B10" s="1540" t="s">
        <v>246</v>
      </c>
      <c r="C10" s="1541">
        <v>2</v>
      </c>
      <c r="D10" s="1536">
        <v>73758.94809</v>
      </c>
      <c r="E10" s="1537">
        <v>35850.515325</v>
      </c>
      <c r="F10" s="1536">
        <v>73148.1972389999</v>
      </c>
      <c r="G10" s="1542">
        <v>67149.240868</v>
      </c>
      <c r="H10" s="1543">
        <v>51937.975</v>
      </c>
      <c r="I10" s="1620">
        <v>12518.677</v>
      </c>
      <c r="J10" s="1551">
        <v>7706.096</v>
      </c>
      <c r="K10" s="1551">
        <v>7175.755</v>
      </c>
      <c r="L10" s="1551">
        <v>14244.341385</v>
      </c>
      <c r="M10" s="1551">
        <v>17362.056198</v>
      </c>
      <c r="N10" s="1536">
        <v>22272.806989</v>
      </c>
      <c r="O10" s="1551">
        <v>72709.700877</v>
      </c>
      <c r="P10" s="1619">
        <f t="shared" si="0"/>
        <v>455834.309971</v>
      </c>
      <c r="Q10" s="1654"/>
      <c r="R10" s="1655"/>
      <c r="S10" s="1656"/>
    </row>
    <row r="11" ht="15.75" spans="2:19">
      <c r="B11" s="1544" t="s">
        <v>247</v>
      </c>
      <c r="C11" s="1545">
        <v>3</v>
      </c>
      <c r="D11" s="1536">
        <v>153707.448587</v>
      </c>
      <c r="E11" s="1537">
        <v>86486.467243</v>
      </c>
      <c r="F11" s="1536">
        <v>130461.13824</v>
      </c>
      <c r="G11" s="1546">
        <v>134219.591939</v>
      </c>
      <c r="H11" s="1536">
        <v>114053.021</v>
      </c>
      <c r="I11" s="1621">
        <v>36384.57</v>
      </c>
      <c r="J11" s="1536">
        <v>12122.34</v>
      </c>
      <c r="K11" s="1551">
        <v>7920.861</v>
      </c>
      <c r="L11" s="1579">
        <v>31403.340881</v>
      </c>
      <c r="M11" s="1536">
        <v>49858.560593</v>
      </c>
      <c r="N11" s="1536">
        <v>57598.760779</v>
      </c>
      <c r="O11" s="1536">
        <v>151558.405643</v>
      </c>
      <c r="P11" s="1619">
        <f t="shared" si="0"/>
        <v>965774.505905</v>
      </c>
      <c r="Q11" s="1654"/>
      <c r="R11" s="1655"/>
      <c r="S11" s="1656"/>
    </row>
    <row r="12" ht="15" spans="2:28">
      <c r="B12" s="1540" t="s">
        <v>248</v>
      </c>
      <c r="C12" s="1547">
        <v>4</v>
      </c>
      <c r="D12" s="1548">
        <v>17478.095074</v>
      </c>
      <c r="E12" s="1549">
        <v>8762.969946</v>
      </c>
      <c r="F12" s="1548">
        <v>13691.921191</v>
      </c>
      <c r="G12" s="1549">
        <v>12206.631056</v>
      </c>
      <c r="H12" s="1548">
        <v>10013.981</v>
      </c>
      <c r="I12" s="1618">
        <v>3162.03</v>
      </c>
      <c r="J12" s="1618">
        <v>1369.329</v>
      </c>
      <c r="K12" s="1618">
        <v>1101.29</v>
      </c>
      <c r="L12" s="1622">
        <v>3413.253372</v>
      </c>
      <c r="M12" s="1618">
        <v>8245.088824</v>
      </c>
      <c r="N12" s="1618">
        <v>7048.407443</v>
      </c>
      <c r="O12" s="1618">
        <v>19025.937498</v>
      </c>
      <c r="P12" s="1623">
        <f t="shared" si="0"/>
        <v>105518.934404</v>
      </c>
      <c r="Q12" s="1654"/>
      <c r="R12" s="1654"/>
      <c r="S12" s="1654"/>
      <c r="T12" s="1654"/>
      <c r="U12" s="1654"/>
      <c r="V12" s="1654"/>
      <c r="W12" s="1654"/>
      <c r="X12" s="1654"/>
      <c r="Y12" s="1654"/>
      <c r="Z12" s="1654"/>
      <c r="AA12" s="1654"/>
      <c r="AB12" s="1654"/>
    </row>
    <row r="13" ht="15" spans="2:19">
      <c r="B13" s="1540" t="s">
        <v>249</v>
      </c>
      <c r="C13" s="1541">
        <v>5</v>
      </c>
      <c r="D13" s="1536">
        <v>25294.838107</v>
      </c>
      <c r="E13" s="1537">
        <v>20165.749246</v>
      </c>
      <c r="F13" s="1536">
        <v>19747.232146</v>
      </c>
      <c r="G13" s="1537">
        <v>15855.434172</v>
      </c>
      <c r="H13" s="1536">
        <v>19031.554</v>
      </c>
      <c r="I13" s="1551">
        <v>8291.497</v>
      </c>
      <c r="J13" s="1551">
        <v>8756.868</v>
      </c>
      <c r="K13" s="1551">
        <v>8756.759</v>
      </c>
      <c r="L13" s="1551">
        <v>6030.676249</v>
      </c>
      <c r="M13" s="1551">
        <v>8292.190817</v>
      </c>
      <c r="N13" s="1551">
        <v>11185.303915</v>
      </c>
      <c r="O13" s="1551">
        <v>12126.880691</v>
      </c>
      <c r="P13" s="1619">
        <f t="shared" si="0"/>
        <v>163534.983343</v>
      </c>
      <c r="Q13" s="1654"/>
      <c r="R13" s="1655"/>
      <c r="S13" s="1656"/>
    </row>
    <row r="14" ht="15" spans="2:19">
      <c r="B14" s="1540" t="s">
        <v>250</v>
      </c>
      <c r="C14" s="1541">
        <v>6</v>
      </c>
      <c r="D14" s="1536">
        <v>45494.265054</v>
      </c>
      <c r="E14" s="1537">
        <v>23264.026676</v>
      </c>
      <c r="F14" s="1536">
        <v>15107.874789</v>
      </c>
      <c r="G14" s="1537">
        <v>25045.792405</v>
      </c>
      <c r="H14" s="1536">
        <v>24409.091</v>
      </c>
      <c r="I14" s="1551">
        <v>19663.498</v>
      </c>
      <c r="J14" s="1551">
        <v>6020.161</v>
      </c>
      <c r="K14" s="1551">
        <v>5450.681</v>
      </c>
      <c r="L14" s="1551">
        <v>2083.783152</v>
      </c>
      <c r="M14" s="1551">
        <v>9650.538616</v>
      </c>
      <c r="N14" s="1551">
        <v>18047.905611</v>
      </c>
      <c r="O14" s="1551">
        <v>42626.467752</v>
      </c>
      <c r="P14" s="1619">
        <f t="shared" si="0"/>
        <v>236864.085055</v>
      </c>
      <c r="Q14" s="1654"/>
      <c r="R14" s="1655"/>
      <c r="S14" s="1656"/>
    </row>
    <row r="15" ht="15" spans="2:19">
      <c r="B15" s="1540" t="s">
        <v>251</v>
      </c>
      <c r="C15" s="1550">
        <v>7</v>
      </c>
      <c r="D15" s="1536">
        <v>55231.571321</v>
      </c>
      <c r="E15" s="1537">
        <v>39391.991494</v>
      </c>
      <c r="F15" s="1536">
        <v>42312.834667</v>
      </c>
      <c r="G15" s="1537">
        <v>25221.673671</v>
      </c>
      <c r="H15" s="1536">
        <v>28288.429</v>
      </c>
      <c r="I15" s="1551">
        <v>18209.038</v>
      </c>
      <c r="J15" s="1551">
        <v>8067.699</v>
      </c>
      <c r="K15" s="1551">
        <v>7894.488</v>
      </c>
      <c r="L15" s="1551">
        <v>16987.148815</v>
      </c>
      <c r="M15" s="1551">
        <v>11106.252251</v>
      </c>
      <c r="N15" s="1551">
        <v>22980.176135</v>
      </c>
      <c r="O15" s="1551">
        <v>10454.917151</v>
      </c>
      <c r="P15" s="1619">
        <f t="shared" si="0"/>
        <v>286146.219505</v>
      </c>
      <c r="Q15" s="1654"/>
      <c r="R15" s="1655"/>
      <c r="S15" s="1656"/>
    </row>
    <row r="16" ht="15" spans="2:19">
      <c r="B16" s="1540" t="s">
        <v>252</v>
      </c>
      <c r="C16" s="1541"/>
      <c r="D16" s="1551"/>
      <c r="E16" s="1552"/>
      <c r="F16" s="1551"/>
      <c r="G16" s="1552"/>
      <c r="H16" s="1551"/>
      <c r="I16" s="1551"/>
      <c r="J16" s="1551">
        <v>853.506</v>
      </c>
      <c r="K16" s="1536">
        <v>6390.962</v>
      </c>
      <c r="L16" s="1536">
        <v>5868.841003</v>
      </c>
      <c r="M16" s="1536">
        <v>6274.37119</v>
      </c>
      <c r="N16" s="1551">
        <v>5682.181202</v>
      </c>
      <c r="O16" s="1536">
        <v>4667.847882</v>
      </c>
      <c r="P16" s="1619">
        <f t="shared" si="0"/>
        <v>29737.709277</v>
      </c>
      <c r="Q16" s="1654"/>
      <c r="R16" s="1655"/>
      <c r="S16" s="1656"/>
    </row>
    <row r="17" ht="15" spans="2:19">
      <c r="B17" s="1540" t="s">
        <v>253</v>
      </c>
      <c r="C17" s="1541"/>
      <c r="D17" s="1551"/>
      <c r="E17" s="1552"/>
      <c r="F17" s="1551"/>
      <c r="G17" s="1552"/>
      <c r="H17" s="1551"/>
      <c r="I17" s="1551"/>
      <c r="J17" s="1551"/>
      <c r="K17" s="1536"/>
      <c r="L17" s="1536"/>
      <c r="M17" s="1536"/>
      <c r="N17" s="1551"/>
      <c r="O17" s="1536">
        <v>130.214805</v>
      </c>
      <c r="P17" s="1619">
        <f t="shared" si="0"/>
        <v>130.214805</v>
      </c>
      <c r="Q17" s="1654"/>
      <c r="R17" s="1655"/>
      <c r="S17" s="1656"/>
    </row>
    <row r="18" ht="15" spans="2:19">
      <c r="B18" s="1540" t="s">
        <v>254</v>
      </c>
      <c r="C18" s="1541"/>
      <c r="D18" s="1551"/>
      <c r="E18" s="1551"/>
      <c r="F18" s="1551"/>
      <c r="G18" s="1551"/>
      <c r="H18" s="1551">
        <v>3342.991</v>
      </c>
      <c r="I18" s="1551">
        <v>10656.958</v>
      </c>
      <c r="J18" s="1551">
        <v>15709.247</v>
      </c>
      <c r="K18" s="1536">
        <v>13543.221</v>
      </c>
      <c r="L18" s="1536">
        <v>10072.139011</v>
      </c>
      <c r="M18" s="1536">
        <v>8476.162481</v>
      </c>
      <c r="N18" s="1551">
        <v>5841.642633</v>
      </c>
      <c r="O18" s="1536">
        <v>4355.81565</v>
      </c>
      <c r="P18" s="1619">
        <f t="shared" si="0"/>
        <v>71998.176775</v>
      </c>
      <c r="Q18" s="1654"/>
      <c r="R18" s="1655"/>
      <c r="S18" s="1656"/>
    </row>
    <row r="19" ht="15" spans="2:19">
      <c r="B19" s="1540" t="s">
        <v>255</v>
      </c>
      <c r="C19" s="1541">
        <v>8</v>
      </c>
      <c r="D19" s="1551">
        <v>29506.463773</v>
      </c>
      <c r="E19" s="1552">
        <v>23646.415755</v>
      </c>
      <c r="F19" s="1551">
        <v>19870.984225</v>
      </c>
      <c r="G19" s="1552">
        <v>15358.565074</v>
      </c>
      <c r="H19" s="1551">
        <v>18185.111</v>
      </c>
      <c r="I19" s="1551">
        <v>15060.263</v>
      </c>
      <c r="J19" s="1551">
        <v>20206.711</v>
      </c>
      <c r="K19" s="1551">
        <v>17545.202</v>
      </c>
      <c r="L19" s="1551">
        <v>16318.938963</v>
      </c>
      <c r="M19" s="1551">
        <v>18280.629713</v>
      </c>
      <c r="N19" s="1551">
        <v>20750.152461</v>
      </c>
      <c r="O19" s="1551">
        <v>29153.84867</v>
      </c>
      <c r="P19" s="1619">
        <f t="shared" si="0"/>
        <v>243883.285634</v>
      </c>
      <c r="Q19" s="1654"/>
      <c r="R19" s="1655"/>
      <c r="S19" s="1656"/>
    </row>
    <row r="20" ht="15.75" spans="2:19">
      <c r="B20" s="1540" t="s">
        <v>256</v>
      </c>
      <c r="C20" s="1541">
        <v>9</v>
      </c>
      <c r="D20" s="1551">
        <v>47622.65979045</v>
      </c>
      <c r="E20" s="1552">
        <v>36678.41757176</v>
      </c>
      <c r="F20" s="1551">
        <v>34155.20676773</v>
      </c>
      <c r="G20" s="1552">
        <v>40511.97847691</v>
      </c>
      <c r="H20" s="1551">
        <v>31148.223</v>
      </c>
      <c r="I20" s="1551">
        <v>22426.563</v>
      </c>
      <c r="J20" s="1551">
        <v>22044.285</v>
      </c>
      <c r="K20" s="1536">
        <v>19100.424</v>
      </c>
      <c r="L20" s="1536">
        <v>15948.52388733</v>
      </c>
      <c r="M20" s="1536">
        <v>17043.48663036</v>
      </c>
      <c r="N20" s="1551">
        <v>23259.74107784</v>
      </c>
      <c r="O20" s="1579">
        <v>52029.40886979</v>
      </c>
      <c r="P20" s="1619">
        <f t="shared" si="0"/>
        <v>361968.91807217</v>
      </c>
      <c r="Q20" s="1654"/>
      <c r="R20" s="1655"/>
      <c r="S20" s="1656"/>
    </row>
    <row r="21" ht="15" spans="2:19">
      <c r="B21" s="1553" t="s">
        <v>257</v>
      </c>
      <c r="C21" s="1554" t="s">
        <v>114</v>
      </c>
      <c r="D21" s="1555">
        <v>296336.867</v>
      </c>
      <c r="E21" s="1555">
        <v>260325.2</v>
      </c>
      <c r="F21" s="1556">
        <v>257565.873</v>
      </c>
      <c r="G21" s="1555">
        <v>287271.339</v>
      </c>
      <c r="H21" s="1555">
        <v>252483.251</v>
      </c>
      <c r="I21" s="1555">
        <v>125545.672</v>
      </c>
      <c r="J21" s="1555">
        <v>94746.974</v>
      </c>
      <c r="K21" s="1584">
        <v>69523.919</v>
      </c>
      <c r="L21" s="1555">
        <v>117383.86</v>
      </c>
      <c r="M21" s="1624">
        <v>157436.005</v>
      </c>
      <c r="N21" s="1555">
        <v>142575.223</v>
      </c>
      <c r="O21" s="1625">
        <v>273683.953</v>
      </c>
      <c r="P21" s="1626">
        <f t="shared" si="0"/>
        <v>2334878.136</v>
      </c>
      <c r="Q21" s="1654"/>
      <c r="R21" s="1655"/>
      <c r="S21" s="1656"/>
    </row>
    <row r="22" ht="15" spans="2:19">
      <c r="B22" s="1557" t="s">
        <v>258</v>
      </c>
      <c r="C22" s="1558" t="s">
        <v>259</v>
      </c>
      <c r="D22" s="1559">
        <v>133111.623</v>
      </c>
      <c r="E22" s="1560">
        <v>187285.993</v>
      </c>
      <c r="F22" s="1561">
        <v>214750.627</v>
      </c>
      <c r="G22" s="1560">
        <v>255012.161</v>
      </c>
      <c r="H22" s="1561">
        <v>141967.319</v>
      </c>
      <c r="I22" s="1561">
        <v>225719.678</v>
      </c>
      <c r="J22" s="1561">
        <v>249150.752</v>
      </c>
      <c r="K22" s="1627">
        <v>268891.402</v>
      </c>
      <c r="L22" s="1561">
        <v>244254.636</v>
      </c>
      <c r="M22" s="1560">
        <v>246306.895</v>
      </c>
      <c r="N22" s="1561">
        <v>281038.921</v>
      </c>
      <c r="O22" s="1628">
        <v>221279.822</v>
      </c>
      <c r="P22" s="1629">
        <f t="shared" si="0"/>
        <v>2668769.829</v>
      </c>
      <c r="Q22" s="1654"/>
      <c r="R22" s="1655"/>
      <c r="S22" s="1656"/>
    </row>
    <row r="23" ht="15.75" spans="2:19">
      <c r="B23" s="1562" t="s">
        <v>260</v>
      </c>
      <c r="C23" s="1563" t="s">
        <v>261</v>
      </c>
      <c r="D23" s="1564">
        <f>D21-D22</f>
        <v>163225.244</v>
      </c>
      <c r="E23" s="1565">
        <f>E21-E22</f>
        <v>73039.207</v>
      </c>
      <c r="F23" s="1564">
        <f>F21-F22</f>
        <v>42815.2460000001</v>
      </c>
      <c r="G23" s="1564">
        <f>G21-G22</f>
        <v>32259.178</v>
      </c>
      <c r="H23" s="1564">
        <f t="shared" ref="H23:P23" si="1">H21-H22</f>
        <v>110515.932</v>
      </c>
      <c r="I23" s="1565">
        <f t="shared" si="1"/>
        <v>-100174.006</v>
      </c>
      <c r="J23" s="1564">
        <f t="shared" si="1"/>
        <v>-154403.778</v>
      </c>
      <c r="K23" s="1630">
        <f t="shared" si="1"/>
        <v>-199367.483</v>
      </c>
      <c r="L23" s="1630">
        <f t="shared" si="1"/>
        <v>-126870.776</v>
      </c>
      <c r="M23" s="1630">
        <f t="shared" si="1"/>
        <v>-88870.8899999999</v>
      </c>
      <c r="N23" s="1630">
        <f t="shared" si="1"/>
        <v>-138463.698</v>
      </c>
      <c r="O23" s="1630">
        <f t="shared" si="1"/>
        <v>52404.131</v>
      </c>
      <c r="P23" s="1631">
        <f t="shared" si="1"/>
        <v>-333891.693</v>
      </c>
      <c r="Q23" s="1654"/>
      <c r="R23" s="1655"/>
      <c r="S23" s="1656"/>
    </row>
    <row r="24" ht="13.5" customHeight="1" spans="2:19">
      <c r="B24" s="1566" t="s">
        <v>262</v>
      </c>
      <c r="C24" s="1547" t="s">
        <v>263</v>
      </c>
      <c r="D24" s="1567">
        <f>(D9+D10+D11+D12+D13+D14+D19+D20+D22+D15+D18+D16+D17)</f>
        <v>1043145.71665416</v>
      </c>
      <c r="E24" s="1567">
        <f t="shared" ref="E24:O24" si="2">(E9+E10+E11+E12+E13+E14+E19+E20+E22+E15+E18+E16+E17)</f>
        <v>896057.92689607</v>
      </c>
      <c r="F24" s="1567">
        <f t="shared" si="2"/>
        <v>875538.58367413</v>
      </c>
      <c r="G24" s="1567">
        <f t="shared" si="2"/>
        <v>821446.23457387</v>
      </c>
      <c r="H24" s="1567">
        <f t="shared" si="2"/>
        <v>775991.272</v>
      </c>
      <c r="I24" s="1567">
        <f t="shared" si="2"/>
        <v>721516.46</v>
      </c>
      <c r="J24" s="1567">
        <f t="shared" si="2"/>
        <v>830839.709</v>
      </c>
      <c r="K24" s="1567">
        <f t="shared" si="2"/>
        <v>772168.313</v>
      </c>
      <c r="L24" s="1567">
        <f t="shared" si="2"/>
        <v>660873.41228718</v>
      </c>
      <c r="M24" s="1567">
        <f t="shared" si="2"/>
        <v>696106.67280307</v>
      </c>
      <c r="N24" s="1567">
        <f t="shared" si="2"/>
        <v>802638.9641451</v>
      </c>
      <c r="O24" s="1567">
        <f t="shared" si="2"/>
        <v>1064923.05369181</v>
      </c>
      <c r="P24" s="1632">
        <f>SUM(D24:O24)</f>
        <v>9961246.31872539</v>
      </c>
      <c r="Q24" s="1654"/>
      <c r="R24" s="1655"/>
      <c r="S24" s="1656"/>
    </row>
    <row r="25" ht="15" spans="2:19">
      <c r="B25" s="1568" t="s">
        <v>264</v>
      </c>
      <c r="C25" s="1541">
        <v>13</v>
      </c>
      <c r="D25" s="1569">
        <v>22608.1095690498</v>
      </c>
      <c r="E25" s="1552">
        <v>17519.8037796501</v>
      </c>
      <c r="F25" s="1551">
        <v>17148.9318134501</v>
      </c>
      <c r="G25" s="1552">
        <v>17398.8882883601</v>
      </c>
      <c r="H25" s="1551">
        <v>16129.8994067901</v>
      </c>
      <c r="I25" s="1551">
        <v>13853.611</v>
      </c>
      <c r="J25" s="1551">
        <v>16413.061</v>
      </c>
      <c r="K25" s="1551">
        <v>15649.441</v>
      </c>
      <c r="L25" s="1551">
        <v>12893.9657631599</v>
      </c>
      <c r="M25" s="1552">
        <v>13600.3384066199</v>
      </c>
      <c r="N25" s="1551">
        <v>16293.87673331</v>
      </c>
      <c r="O25" s="1551">
        <v>21832.5046739097</v>
      </c>
      <c r="P25" s="1632">
        <f>SUM(D25:O25)</f>
        <v>201342.4314343</v>
      </c>
      <c r="Q25" s="1654"/>
      <c r="R25" s="1655"/>
      <c r="S25" s="1656"/>
    </row>
    <row r="26" ht="15" spans="2:19">
      <c r="B26" s="1568" t="s">
        <v>265</v>
      </c>
      <c r="C26" s="1541" t="s">
        <v>266</v>
      </c>
      <c r="D26" s="1570">
        <f>+D25/D24*100</f>
        <v>2.16730119369749</v>
      </c>
      <c r="E26" s="1571">
        <f t="shared" ref="E26:P26" si="3">+E25/E24*100</f>
        <v>1.95520883793065</v>
      </c>
      <c r="F26" s="1572">
        <f t="shared" si="3"/>
        <v>1.95867231133161</v>
      </c>
      <c r="G26" s="1573">
        <f t="shared" si="3"/>
        <v>2.11807998576875</v>
      </c>
      <c r="H26" s="1574">
        <f t="shared" si="3"/>
        <v>2.07861866348287</v>
      </c>
      <c r="I26" s="1633">
        <f t="shared" si="3"/>
        <v>1.92006860106837</v>
      </c>
      <c r="J26" s="1633">
        <f t="shared" si="3"/>
        <v>1.97547864193381</v>
      </c>
      <c r="K26" s="1633">
        <v>2.02668780064276</v>
      </c>
      <c r="L26" s="1574">
        <f t="shared" si="3"/>
        <v>1.95104925140442</v>
      </c>
      <c r="M26" s="1633">
        <f t="shared" si="3"/>
        <v>1.9537721642366</v>
      </c>
      <c r="N26" s="1551">
        <f t="shared" si="3"/>
        <v>2.03003809448309</v>
      </c>
      <c r="O26" s="1634">
        <f t="shared" si="3"/>
        <v>2.05014856221039</v>
      </c>
      <c r="P26" s="1635">
        <f t="shared" si="3"/>
        <v>2.02125743096837</v>
      </c>
      <c r="Q26" s="1654"/>
      <c r="R26" s="1655"/>
      <c r="S26" s="1656"/>
    </row>
    <row r="27" ht="15.75" spans="2:19">
      <c r="B27" s="1575" t="s">
        <v>267</v>
      </c>
      <c r="C27" s="1576" t="s">
        <v>268</v>
      </c>
      <c r="D27" s="1577">
        <f>D24-D25</f>
        <v>1020537.60708511</v>
      </c>
      <c r="E27" s="1578">
        <f t="shared" ref="E27:G27" si="4">E24-E25</f>
        <v>878538.12311642</v>
      </c>
      <c r="F27" s="1579">
        <f t="shared" si="4"/>
        <v>858389.65186068</v>
      </c>
      <c r="G27" s="1580">
        <f t="shared" si="4"/>
        <v>804047.34628551</v>
      </c>
      <c r="H27" s="1579">
        <f t="shared" ref="H27:O27" si="5">H24-H25</f>
        <v>759861.37259321</v>
      </c>
      <c r="I27" s="1579">
        <f t="shared" si="5"/>
        <v>707662.849</v>
      </c>
      <c r="J27" s="1579">
        <f t="shared" si="5"/>
        <v>814426.648</v>
      </c>
      <c r="K27" s="1579">
        <f t="shared" si="5"/>
        <v>756518.872</v>
      </c>
      <c r="L27" s="1579">
        <f t="shared" si="5"/>
        <v>647979.44652402</v>
      </c>
      <c r="M27" s="1579">
        <f t="shared" si="5"/>
        <v>682506.33439645</v>
      </c>
      <c r="N27" s="1579">
        <f t="shared" si="5"/>
        <v>786345.08741179</v>
      </c>
      <c r="O27" s="1579">
        <f t="shared" si="5"/>
        <v>1043090.5490179</v>
      </c>
      <c r="P27" s="1636">
        <f>SUM(D27:O27)</f>
        <v>9759903.88729109</v>
      </c>
      <c r="Q27" s="1654"/>
      <c r="R27" s="1655"/>
      <c r="S27" s="1656"/>
    </row>
    <row r="28" ht="15" spans="2:19">
      <c r="B28" s="1581" t="s">
        <v>269</v>
      </c>
      <c r="C28" s="1582" t="s">
        <v>270</v>
      </c>
      <c r="D28" s="1583">
        <f>+D21</f>
        <v>296336.867</v>
      </c>
      <c r="E28" s="1584">
        <f t="shared" ref="E28:O28" si="6">+E21</f>
        <v>260325.2</v>
      </c>
      <c r="F28" s="1555">
        <f t="shared" si="6"/>
        <v>257565.873</v>
      </c>
      <c r="G28" s="1555">
        <f t="shared" si="6"/>
        <v>287271.339</v>
      </c>
      <c r="H28" s="1555">
        <f t="shared" si="6"/>
        <v>252483.251</v>
      </c>
      <c r="I28" s="1555">
        <f t="shared" si="6"/>
        <v>125545.672</v>
      </c>
      <c r="J28" s="1555">
        <f t="shared" si="6"/>
        <v>94746.974</v>
      </c>
      <c r="K28" s="1555">
        <f t="shared" si="6"/>
        <v>69523.919</v>
      </c>
      <c r="L28" s="1555">
        <f t="shared" si="6"/>
        <v>117383.86</v>
      </c>
      <c r="M28" s="1555">
        <f t="shared" si="6"/>
        <v>157436.005</v>
      </c>
      <c r="N28" s="1555">
        <f t="shared" si="6"/>
        <v>142575.223</v>
      </c>
      <c r="O28" s="1555">
        <f t="shared" si="6"/>
        <v>273683.953</v>
      </c>
      <c r="P28" s="1626">
        <f t="shared" ref="P28:P31" si="7">SUM(D28:O28)</f>
        <v>2334878.136</v>
      </c>
      <c r="Q28" s="1654"/>
      <c r="R28" s="1655"/>
      <c r="S28" s="1656"/>
    </row>
    <row r="29" ht="15" spans="2:19">
      <c r="B29" s="1585" t="s">
        <v>271</v>
      </c>
      <c r="C29" s="1586"/>
      <c r="D29" s="1587">
        <f t="shared" ref="D29:O29" si="8">SUM(D30:D49,D50:D50)</f>
        <v>36553.72094586</v>
      </c>
      <c r="E29" s="1587">
        <f t="shared" si="8"/>
        <v>31249.24679558</v>
      </c>
      <c r="F29" s="1587">
        <f t="shared" si="8"/>
        <v>50415.532943</v>
      </c>
      <c r="G29" s="1587">
        <f t="shared" si="8"/>
        <v>58814.11221393</v>
      </c>
      <c r="H29" s="1587">
        <f t="shared" si="8"/>
        <v>63497.607</v>
      </c>
      <c r="I29" s="1587">
        <f t="shared" si="8"/>
        <v>62491.796</v>
      </c>
      <c r="J29" s="1587">
        <f t="shared" si="8"/>
        <v>65727.35</v>
      </c>
      <c r="K29" s="1587">
        <f t="shared" si="8"/>
        <v>32716.851</v>
      </c>
      <c r="L29" s="1587">
        <f t="shared" si="8"/>
        <v>29928.81304719</v>
      </c>
      <c r="M29" s="1587">
        <f t="shared" si="8"/>
        <v>42721.3361448</v>
      </c>
      <c r="N29" s="1587">
        <f t="shared" si="8"/>
        <v>38038.03853109</v>
      </c>
      <c r="O29" s="1587">
        <f t="shared" si="8"/>
        <v>31842.10297432</v>
      </c>
      <c r="P29" s="1637">
        <f t="shared" si="7"/>
        <v>543996.50759577</v>
      </c>
      <c r="Q29" s="1654"/>
      <c r="R29" s="1655"/>
      <c r="S29" s="1656"/>
    </row>
    <row r="30" ht="15" spans="2:19">
      <c r="B30" s="1588" t="s">
        <v>272</v>
      </c>
      <c r="C30" s="1586"/>
      <c r="D30" s="1589">
        <v>4874.233449</v>
      </c>
      <c r="E30" s="1590">
        <v>4501.397235</v>
      </c>
      <c r="F30" s="1591">
        <v>23996.198583</v>
      </c>
      <c r="G30" s="1590">
        <v>24673.140455</v>
      </c>
      <c r="H30" s="1591">
        <v>23274.461</v>
      </c>
      <c r="I30" s="1591">
        <v>25737.402</v>
      </c>
      <c r="J30" s="1591">
        <v>24397.045</v>
      </c>
      <c r="K30" s="1591">
        <v>1319.317</v>
      </c>
      <c r="L30" s="1600">
        <v>278.85465</v>
      </c>
      <c r="M30" s="1600">
        <v>290.841572</v>
      </c>
      <c r="N30" s="1600">
        <v>360.661754</v>
      </c>
      <c r="O30" s="1600">
        <v>423.207066</v>
      </c>
      <c r="P30" s="1638">
        <f t="shared" si="7"/>
        <v>134126.759764</v>
      </c>
      <c r="Q30" s="1654"/>
      <c r="R30" s="1655"/>
      <c r="S30" s="1656"/>
    </row>
    <row r="31" ht="15" spans="2:19">
      <c r="B31" s="1588" t="s">
        <v>273</v>
      </c>
      <c r="C31" s="1586"/>
      <c r="D31" s="1589"/>
      <c r="E31" s="1590"/>
      <c r="F31" s="1591"/>
      <c r="G31" s="1590">
        <v>1464.351916</v>
      </c>
      <c r="H31" s="1591">
        <v>1527.953</v>
      </c>
      <c r="I31" s="1591">
        <v>1473.402</v>
      </c>
      <c r="J31" s="1591">
        <v>1478</v>
      </c>
      <c r="K31" s="1591">
        <v>1647.784</v>
      </c>
      <c r="L31" s="1600">
        <v>1438.98755</v>
      </c>
      <c r="M31" s="1600">
        <v>1485.164406</v>
      </c>
      <c r="N31" s="1600">
        <v>1416.630442</v>
      </c>
      <c r="O31" s="1600">
        <v>1421.863582</v>
      </c>
      <c r="P31" s="1638">
        <f t="shared" si="7"/>
        <v>13354.136896</v>
      </c>
      <c r="Q31" s="1654"/>
      <c r="R31" s="1655"/>
      <c r="S31" s="1656"/>
    </row>
    <row r="32" ht="15" spans="2:19">
      <c r="B32" s="1588" t="s">
        <v>274</v>
      </c>
      <c r="C32" s="1586"/>
      <c r="D32" s="1589">
        <v>9587.621965</v>
      </c>
      <c r="E32" s="1590">
        <v>9037.25752</v>
      </c>
      <c r="F32" s="1591">
        <v>4561.413883</v>
      </c>
      <c r="G32" s="1590">
        <v>8997.031286</v>
      </c>
      <c r="H32" s="1591">
        <v>10364.332</v>
      </c>
      <c r="I32" s="1591">
        <v>10142.906</v>
      </c>
      <c r="J32" s="1591">
        <v>10428.231</v>
      </c>
      <c r="K32" s="1591">
        <v>7767.338</v>
      </c>
      <c r="L32" s="1600">
        <v>3684.74937</v>
      </c>
      <c r="M32" s="1600">
        <v>10730.714719</v>
      </c>
      <c r="N32" s="1600">
        <v>9772.59961</v>
      </c>
      <c r="O32" s="1600">
        <v>5406.473543</v>
      </c>
      <c r="P32" s="1638">
        <f t="shared" ref="P32:P52" si="9">SUM(D32:O32)</f>
        <v>100480.668896</v>
      </c>
      <c r="Q32" s="1654"/>
      <c r="R32" s="1655"/>
      <c r="S32" s="1656"/>
    </row>
    <row r="33" ht="15" spans="2:19">
      <c r="B33" s="1588" t="s">
        <v>275</v>
      </c>
      <c r="C33" s="1586"/>
      <c r="D33" s="1589">
        <v>5383.028096</v>
      </c>
      <c r="E33" s="1590">
        <v>707.18122</v>
      </c>
      <c r="F33" s="1591">
        <v>2988.388331</v>
      </c>
      <c r="G33" s="1590">
        <v>9172.101187</v>
      </c>
      <c r="H33" s="1591">
        <v>10809.17</v>
      </c>
      <c r="I33" s="1591">
        <v>9629.489</v>
      </c>
      <c r="J33" s="1591">
        <v>5598.999</v>
      </c>
      <c r="K33" s="1591">
        <v>4064.35</v>
      </c>
      <c r="L33" s="1600">
        <v>6817.577019</v>
      </c>
      <c r="M33" s="1600">
        <v>11770.943886</v>
      </c>
      <c r="N33" s="1600">
        <v>8432.018494</v>
      </c>
      <c r="O33" s="1600">
        <v>6184.005384</v>
      </c>
      <c r="P33" s="1638">
        <f t="shared" si="9"/>
        <v>81557.251617</v>
      </c>
      <c r="Q33" s="1654"/>
      <c r="R33" s="1655"/>
      <c r="S33" s="1656"/>
    </row>
    <row r="34" ht="15" spans="2:19">
      <c r="B34" s="1588" t="s">
        <v>276</v>
      </c>
      <c r="C34" s="1586"/>
      <c r="D34" s="1589">
        <v>145.346596</v>
      </c>
      <c r="E34" s="1590">
        <v>1023.020778</v>
      </c>
      <c r="F34" s="1591">
        <v>1734.410456</v>
      </c>
      <c r="G34" s="1590">
        <v>1745.638077</v>
      </c>
      <c r="H34" s="1591">
        <v>2180.928</v>
      </c>
      <c r="I34" s="1639">
        <v>592.841</v>
      </c>
      <c r="J34" s="1591">
        <v>1492.179</v>
      </c>
      <c r="K34" s="1591">
        <v>1130.754</v>
      </c>
      <c r="L34" s="1600">
        <v>1230.78754</v>
      </c>
      <c r="M34" s="1600">
        <v>1442.37739</v>
      </c>
      <c r="N34" s="1600">
        <v>1258.16858</v>
      </c>
      <c r="O34" s="1600">
        <v>1661.555756</v>
      </c>
      <c r="P34" s="1638">
        <f t="shared" si="9"/>
        <v>15638.007173</v>
      </c>
      <c r="Q34" s="1654"/>
      <c r="R34" s="1655"/>
      <c r="S34" s="1656"/>
    </row>
    <row r="35" ht="15" spans="2:19">
      <c r="B35" s="1588" t="s">
        <v>277</v>
      </c>
      <c r="C35" s="1586"/>
      <c r="D35" s="1589">
        <v>8955.835683</v>
      </c>
      <c r="E35" s="1590">
        <v>8466.15764</v>
      </c>
      <c r="F35" s="1591">
        <v>8959.000597</v>
      </c>
      <c r="G35" s="1590">
        <v>2772.480759</v>
      </c>
      <c r="H35" s="1591">
        <v>162.242</v>
      </c>
      <c r="I35" s="1591">
        <v>161.093</v>
      </c>
      <c r="J35" s="1591">
        <v>7281.671</v>
      </c>
      <c r="K35" s="1591">
        <v>8432.433</v>
      </c>
      <c r="L35" s="1600">
        <v>8297.616788</v>
      </c>
      <c r="M35" s="1600">
        <v>8887.725926</v>
      </c>
      <c r="N35" s="1600">
        <v>8592.508084</v>
      </c>
      <c r="O35" s="1600">
        <v>9012.351522</v>
      </c>
      <c r="P35" s="1638">
        <f t="shared" si="9"/>
        <v>79981.115999</v>
      </c>
      <c r="Q35" s="1654"/>
      <c r="R35" s="1655"/>
      <c r="S35" s="1656"/>
    </row>
    <row r="36" ht="15" spans="2:19">
      <c r="B36" s="1588" t="s">
        <v>278</v>
      </c>
      <c r="C36" s="1586"/>
      <c r="D36" s="1589">
        <v>0</v>
      </c>
      <c r="E36" s="1592">
        <v>0</v>
      </c>
      <c r="F36" s="1592">
        <v>0</v>
      </c>
      <c r="G36" s="1592">
        <v>0</v>
      </c>
      <c r="H36" s="1591">
        <v>0</v>
      </c>
      <c r="I36" s="1591">
        <v>0.001</v>
      </c>
      <c r="J36" s="1591">
        <v>0</v>
      </c>
      <c r="K36" s="1591">
        <v>0</v>
      </c>
      <c r="L36" s="1600">
        <v>0</v>
      </c>
      <c r="M36" s="1600">
        <v>0</v>
      </c>
      <c r="N36" s="1600">
        <v>0</v>
      </c>
      <c r="O36" s="1600">
        <v>0</v>
      </c>
      <c r="P36" s="1638">
        <f t="shared" si="9"/>
        <v>0.001</v>
      </c>
      <c r="Q36" s="1654"/>
      <c r="R36" s="1655"/>
      <c r="S36" s="1656"/>
    </row>
    <row r="37" ht="15" spans="2:19">
      <c r="B37" s="1588" t="s">
        <v>279</v>
      </c>
      <c r="C37" s="1586"/>
      <c r="D37" s="1589">
        <v>466.060477</v>
      </c>
      <c r="E37" s="1592">
        <v>394.8319</v>
      </c>
      <c r="F37" s="1592">
        <v>531.282696</v>
      </c>
      <c r="G37" s="1593">
        <v>416.785984</v>
      </c>
      <c r="H37" s="1591">
        <v>572.38</v>
      </c>
      <c r="I37" s="1591">
        <v>556.786</v>
      </c>
      <c r="J37" s="1591">
        <v>561.772</v>
      </c>
      <c r="K37" s="1591">
        <v>395.86</v>
      </c>
      <c r="L37" s="1600">
        <v>519.055965</v>
      </c>
      <c r="M37" s="1600">
        <v>599.262679</v>
      </c>
      <c r="N37" s="1600">
        <v>575.654868</v>
      </c>
      <c r="O37" s="1600">
        <v>193.001557</v>
      </c>
      <c r="P37" s="1638">
        <f t="shared" si="9"/>
        <v>5782.734126</v>
      </c>
      <c r="Q37" s="1654"/>
      <c r="R37" s="1655"/>
      <c r="S37" s="1656"/>
    </row>
    <row r="38" ht="15" spans="2:19">
      <c r="B38" s="1588" t="s">
        <v>280</v>
      </c>
      <c r="C38" s="1586"/>
      <c r="D38" s="1589">
        <v>158.534621</v>
      </c>
      <c r="E38" s="1590">
        <v>21.708713</v>
      </c>
      <c r="F38" s="1591">
        <v>0</v>
      </c>
      <c r="G38" s="1590">
        <v>2414.447377</v>
      </c>
      <c r="H38" s="1591">
        <v>7297.642</v>
      </c>
      <c r="I38" s="1591">
        <v>7072.669</v>
      </c>
      <c r="J38" s="1591">
        <v>7276.872</v>
      </c>
      <c r="K38" s="1591">
        <v>7121.829</v>
      </c>
      <c r="L38" s="1600">
        <v>2267.812924</v>
      </c>
      <c r="M38" s="1600">
        <v>0</v>
      </c>
      <c r="N38" s="1600">
        <v>21.53473</v>
      </c>
      <c r="O38" s="1600">
        <v>0.213011</v>
      </c>
      <c r="P38" s="1638">
        <f t="shared" si="9"/>
        <v>33653.263376</v>
      </c>
      <c r="Q38" s="1654"/>
      <c r="R38" s="1655"/>
      <c r="S38" s="1656"/>
    </row>
    <row r="39" ht="15" spans="2:19">
      <c r="B39" s="1588" t="s">
        <v>281</v>
      </c>
      <c r="C39" s="1586"/>
      <c r="D39" s="1589">
        <v>0</v>
      </c>
      <c r="E39" s="1590">
        <v>118.056632</v>
      </c>
      <c r="F39" s="1591">
        <v>146.968716</v>
      </c>
      <c r="G39" s="1590">
        <v>60.342629</v>
      </c>
      <c r="H39" s="1591">
        <v>1.737</v>
      </c>
      <c r="I39" s="1591">
        <v>0.24</v>
      </c>
      <c r="J39" s="1591">
        <v>0</v>
      </c>
      <c r="K39" s="1591">
        <v>0</v>
      </c>
      <c r="L39" s="1600">
        <v>4723.145836</v>
      </c>
      <c r="M39" s="1600">
        <v>7033.301188</v>
      </c>
      <c r="N39" s="1600">
        <v>7058.681081</v>
      </c>
      <c r="O39" s="1600">
        <v>7247.588402</v>
      </c>
      <c r="P39" s="1638">
        <f t="shared" si="9"/>
        <v>26390.061484</v>
      </c>
      <c r="Q39" s="1654"/>
      <c r="R39" s="1655"/>
      <c r="S39" s="1656"/>
    </row>
    <row r="40" ht="15" spans="2:19">
      <c r="B40" s="1588" t="s">
        <v>282</v>
      </c>
      <c r="C40" s="1586"/>
      <c r="D40" s="1589">
        <v>1.426099</v>
      </c>
      <c r="E40" s="1590">
        <v>0.918093</v>
      </c>
      <c r="F40" s="1591">
        <v>0.867804</v>
      </c>
      <c r="G40" s="1590">
        <v>0.775196</v>
      </c>
      <c r="H40" s="1593">
        <v>0.828</v>
      </c>
      <c r="I40" s="1600">
        <v>6.602</v>
      </c>
      <c r="J40" s="1639">
        <v>0.718</v>
      </c>
      <c r="K40" s="1600">
        <v>0.27</v>
      </c>
      <c r="L40" s="1600">
        <v>0.682404</v>
      </c>
      <c r="M40" s="1600">
        <v>0.340625</v>
      </c>
      <c r="N40" s="1600">
        <v>0.716196</v>
      </c>
      <c r="O40" s="1600">
        <v>0.371761</v>
      </c>
      <c r="P40" s="1638">
        <f t="shared" si="9"/>
        <v>14.516178</v>
      </c>
      <c r="Q40" s="1654"/>
      <c r="R40" s="1655"/>
      <c r="S40" s="1656"/>
    </row>
    <row r="41" ht="15" spans="2:19">
      <c r="B41" s="1588" t="s">
        <v>283</v>
      </c>
      <c r="C41" s="1586"/>
      <c r="D41" s="1589">
        <v>0.928022</v>
      </c>
      <c r="E41" s="1590">
        <v>8.898258</v>
      </c>
      <c r="F41" s="1591">
        <v>4.93621</v>
      </c>
      <c r="G41" s="1594">
        <v>4.985332</v>
      </c>
      <c r="H41" s="1591">
        <v>6.445</v>
      </c>
      <c r="I41" s="1591">
        <v>24.95</v>
      </c>
      <c r="J41" s="1591">
        <v>38.297</v>
      </c>
      <c r="K41" s="1591">
        <v>37.695</v>
      </c>
      <c r="L41" s="1600">
        <v>23.045452</v>
      </c>
      <c r="M41" s="1600">
        <v>11.733384</v>
      </c>
      <c r="N41" s="1600">
        <v>17.390594</v>
      </c>
      <c r="O41" s="1600">
        <v>0.756111</v>
      </c>
      <c r="P41" s="1638">
        <f t="shared" si="9"/>
        <v>180.060363</v>
      </c>
      <c r="Q41" s="1654"/>
      <c r="R41" s="1655"/>
      <c r="S41" s="1656"/>
    </row>
    <row r="42" ht="15" spans="2:19">
      <c r="B42" s="1588" t="s">
        <v>284</v>
      </c>
      <c r="C42" s="1586"/>
      <c r="D42" s="1589">
        <v>14.393009</v>
      </c>
      <c r="E42" s="1590">
        <v>22.494929</v>
      </c>
      <c r="F42" s="1591">
        <v>16.884287</v>
      </c>
      <c r="G42" s="1594">
        <v>26.337362</v>
      </c>
      <c r="H42" s="1591">
        <v>20.919</v>
      </c>
      <c r="I42" s="1591">
        <v>227.612</v>
      </c>
      <c r="J42" s="1591">
        <v>440.262</v>
      </c>
      <c r="K42" s="1591">
        <v>619.288</v>
      </c>
      <c r="L42" s="1600">
        <v>459.491009</v>
      </c>
      <c r="M42" s="1600">
        <v>281.648155</v>
      </c>
      <c r="N42" s="1600">
        <v>343.845508</v>
      </c>
      <c r="O42" s="1600">
        <v>107.553467</v>
      </c>
      <c r="P42" s="1638">
        <f t="shared" si="9"/>
        <v>2580.728726</v>
      </c>
      <c r="Q42" s="1654"/>
      <c r="R42" s="1655"/>
      <c r="S42" s="1656"/>
    </row>
    <row r="43" ht="15" spans="2:19">
      <c r="B43" s="1588" t="s">
        <v>285</v>
      </c>
      <c r="C43" s="1586"/>
      <c r="D43" s="1589"/>
      <c r="E43" s="1590"/>
      <c r="F43" s="1591"/>
      <c r="G43" s="1594"/>
      <c r="H43" s="1591"/>
      <c r="I43" s="1591"/>
      <c r="J43" s="1640">
        <v>3.506</v>
      </c>
      <c r="K43" s="1591">
        <v>26.986</v>
      </c>
      <c r="L43" s="1600">
        <v>30.994319</v>
      </c>
      <c r="M43" s="1600">
        <v>39.521413</v>
      </c>
      <c r="N43" s="1600">
        <v>46.250034</v>
      </c>
      <c r="O43" s="1600">
        <v>52.880942</v>
      </c>
      <c r="P43" s="1638">
        <f t="shared" si="9"/>
        <v>200.138708</v>
      </c>
      <c r="Q43" s="1654"/>
      <c r="R43" s="1655"/>
      <c r="S43" s="1656"/>
    </row>
    <row r="44" ht="15" spans="2:19">
      <c r="B44" s="1588" t="s">
        <v>286</v>
      </c>
      <c r="C44" s="1586"/>
      <c r="D44" s="1589"/>
      <c r="E44" s="1590"/>
      <c r="F44" s="1591"/>
      <c r="G44" s="1594"/>
      <c r="H44" s="1591"/>
      <c r="I44" s="1591"/>
      <c r="J44" s="1640"/>
      <c r="K44" s="1591"/>
      <c r="L44" s="1600"/>
      <c r="M44" s="1600"/>
      <c r="N44" s="1600"/>
      <c r="O44" s="1600">
        <v>3.59960832</v>
      </c>
      <c r="P44" s="1638">
        <f t="shared" si="9"/>
        <v>3.59960832</v>
      </c>
      <c r="Q44" s="1654"/>
      <c r="R44" s="1655"/>
      <c r="S44" s="1656"/>
    </row>
    <row r="45" ht="15" spans="2:19">
      <c r="B45" s="1588" t="s">
        <v>287</v>
      </c>
      <c r="C45" s="1586"/>
      <c r="D45" s="1589"/>
      <c r="E45" s="1590"/>
      <c r="F45" s="1591"/>
      <c r="G45" s="1594"/>
      <c r="H45" s="1591">
        <v>4.426</v>
      </c>
      <c r="I45" s="1591">
        <v>13.827</v>
      </c>
      <c r="J45" s="1591">
        <v>19.176</v>
      </c>
      <c r="K45" s="1591">
        <v>21.249</v>
      </c>
      <c r="L45" s="1600">
        <v>22.679829</v>
      </c>
      <c r="M45" s="1600">
        <v>25.845332</v>
      </c>
      <c r="N45" s="1600">
        <v>28.153472</v>
      </c>
      <c r="O45" s="1600">
        <v>31.015803</v>
      </c>
      <c r="P45" s="1638">
        <f t="shared" si="9"/>
        <v>166.372436</v>
      </c>
      <c r="Q45" s="1654"/>
      <c r="R45" s="1655"/>
      <c r="S45" s="1656"/>
    </row>
    <row r="46" ht="15" spans="2:19">
      <c r="B46" s="1588" t="s">
        <v>288</v>
      </c>
      <c r="C46" s="1595"/>
      <c r="D46" s="1589">
        <v>0</v>
      </c>
      <c r="E46" s="1590">
        <v>0</v>
      </c>
      <c r="F46" s="1596">
        <v>0.105691</v>
      </c>
      <c r="G46" s="1594">
        <v>0</v>
      </c>
      <c r="H46" s="1591">
        <v>0.231</v>
      </c>
      <c r="I46" s="1600">
        <v>0.192</v>
      </c>
      <c r="J46" s="1639">
        <v>0</v>
      </c>
      <c r="K46" s="1591">
        <v>0</v>
      </c>
      <c r="L46" s="1600">
        <v>0.073267</v>
      </c>
      <c r="M46" s="1600">
        <v>0</v>
      </c>
      <c r="N46" s="1600">
        <v>0.01672</v>
      </c>
      <c r="O46" s="1600">
        <v>0.128753</v>
      </c>
      <c r="P46" s="1638">
        <f t="shared" si="9"/>
        <v>0.747431</v>
      </c>
      <c r="Q46" s="1654"/>
      <c r="R46" s="1655"/>
      <c r="S46" s="1656"/>
    </row>
    <row r="47" ht="15" spans="2:19">
      <c r="B47" s="1588" t="s">
        <v>289</v>
      </c>
      <c r="C47" s="1586"/>
      <c r="D47" s="1589">
        <v>10.845086</v>
      </c>
      <c r="E47" s="1590">
        <v>12.364458</v>
      </c>
      <c r="F47" s="1591">
        <v>19.928541</v>
      </c>
      <c r="G47" s="1597">
        <v>19.250805</v>
      </c>
      <c r="H47" s="1591">
        <v>19.396</v>
      </c>
      <c r="I47" s="1600">
        <v>20.499</v>
      </c>
      <c r="J47" s="1591">
        <v>14.82</v>
      </c>
      <c r="K47" s="1639">
        <v>15.048</v>
      </c>
      <c r="L47" s="1600">
        <v>20.843174</v>
      </c>
      <c r="M47" s="1600">
        <v>20.52904</v>
      </c>
      <c r="N47" s="1600">
        <v>14.770197</v>
      </c>
      <c r="O47" s="1600">
        <v>15.616192</v>
      </c>
      <c r="P47" s="1638">
        <f t="shared" si="9"/>
        <v>203.910493</v>
      </c>
      <c r="Q47" s="1654"/>
      <c r="R47" s="1655"/>
      <c r="S47" s="1656"/>
    </row>
    <row r="48" ht="15" spans="2:19">
      <c r="B48" s="1588" t="s">
        <v>290</v>
      </c>
      <c r="C48" s="1586"/>
      <c r="D48" s="1598">
        <v>1.300053</v>
      </c>
      <c r="E48" s="1590">
        <v>34.642641</v>
      </c>
      <c r="F48" s="1591">
        <v>47.761759</v>
      </c>
      <c r="G48" s="1599">
        <v>24.458908</v>
      </c>
      <c r="H48" s="1591">
        <v>21.889</v>
      </c>
      <c r="I48" s="1591">
        <v>23.411</v>
      </c>
      <c r="J48" s="1591">
        <v>44.595</v>
      </c>
      <c r="K48" s="1639">
        <v>43.854</v>
      </c>
      <c r="L48" s="1600">
        <v>35.483762</v>
      </c>
      <c r="M48" s="1600">
        <v>26.534165</v>
      </c>
      <c r="N48" s="1600">
        <v>25.655835</v>
      </c>
      <c r="O48" s="1600">
        <v>2.752649</v>
      </c>
      <c r="P48" s="1638">
        <f t="shared" si="9"/>
        <v>332.338772</v>
      </c>
      <c r="Q48" s="1654"/>
      <c r="R48" s="1655"/>
      <c r="S48" s="1656"/>
    </row>
    <row r="49" ht="15" spans="2:19">
      <c r="B49" s="1588" t="s">
        <v>291</v>
      </c>
      <c r="C49" s="1586"/>
      <c r="D49" s="1598">
        <v>1.29569286</v>
      </c>
      <c r="E49" s="1590">
        <v>4.51329758</v>
      </c>
      <c r="F49" s="1591">
        <v>15.54643</v>
      </c>
      <c r="G49" s="1594">
        <v>8.58570093</v>
      </c>
      <c r="H49" s="1600">
        <v>9.843</v>
      </c>
      <c r="I49" s="1591">
        <v>18.841</v>
      </c>
      <c r="J49" s="1591">
        <v>17.553</v>
      </c>
      <c r="K49" s="1600">
        <v>16.57</v>
      </c>
      <c r="L49" s="1600">
        <v>22.87042719</v>
      </c>
      <c r="M49" s="1600">
        <v>19.4950028</v>
      </c>
      <c r="N49" s="1600">
        <v>7.23751009</v>
      </c>
      <c r="O49" s="1600">
        <v>0</v>
      </c>
      <c r="P49" s="1638">
        <f t="shared" si="9"/>
        <v>142.35106145</v>
      </c>
      <c r="Q49" s="1654"/>
      <c r="R49" s="1655"/>
      <c r="S49" s="1656"/>
    </row>
    <row r="50" ht="15" spans="2:19">
      <c r="B50" s="1588" t="s">
        <v>292</v>
      </c>
      <c r="C50" s="1601"/>
      <c r="D50" s="1589">
        <v>6952.872097</v>
      </c>
      <c r="E50" s="1590">
        <v>6895.803481</v>
      </c>
      <c r="F50" s="1591">
        <v>7391.838959</v>
      </c>
      <c r="G50" s="1590">
        <v>7013.39924</v>
      </c>
      <c r="H50" s="1591">
        <v>7222.785</v>
      </c>
      <c r="I50" s="1591">
        <v>6789.033</v>
      </c>
      <c r="J50" s="1591">
        <v>6633.654</v>
      </c>
      <c r="K50" s="1591">
        <v>56.226</v>
      </c>
      <c r="L50" s="1600">
        <v>54.061762</v>
      </c>
      <c r="M50" s="1600">
        <v>55.357262</v>
      </c>
      <c r="N50" s="1600">
        <v>65.544822</v>
      </c>
      <c r="O50" s="1600">
        <v>77.167865</v>
      </c>
      <c r="P50" s="1638">
        <f t="shared" si="9"/>
        <v>49207.743488</v>
      </c>
      <c r="Q50" s="1654"/>
      <c r="R50" s="1655"/>
      <c r="S50" s="1656"/>
    </row>
    <row r="51" ht="15.75" spans="2:19">
      <c r="B51" s="1602" t="s">
        <v>293</v>
      </c>
      <c r="C51" s="1603"/>
      <c r="D51" s="1604">
        <f>SUM(D52:D54)</f>
        <v>687647.01913925</v>
      </c>
      <c r="E51" s="1604">
        <f t="shared" ref="E51:O51" si="10">SUM(E52:E54)</f>
        <v>586963.67632084</v>
      </c>
      <c r="F51" s="1604">
        <f t="shared" si="10"/>
        <v>550408.24591768</v>
      </c>
      <c r="G51" s="1604">
        <f t="shared" si="10"/>
        <v>457961.89507158</v>
      </c>
      <c r="H51" s="1604">
        <f t="shared" si="10"/>
        <v>443880.5145932</v>
      </c>
      <c r="I51" s="1604">
        <f t="shared" si="10"/>
        <v>519625.381</v>
      </c>
      <c r="J51" s="1604">
        <f t="shared" si="10"/>
        <v>653952.324</v>
      </c>
      <c r="K51" s="1604">
        <f t="shared" si="10"/>
        <v>654278.102</v>
      </c>
      <c r="L51" s="1604">
        <f t="shared" si="10"/>
        <v>500666.77347683</v>
      </c>
      <c r="M51" s="1604">
        <f t="shared" si="10"/>
        <v>482348.99325165</v>
      </c>
      <c r="N51" s="1604">
        <f t="shared" si="10"/>
        <v>605731.8258807</v>
      </c>
      <c r="O51" s="1604">
        <f t="shared" si="10"/>
        <v>737564.49305056</v>
      </c>
      <c r="P51" s="1641">
        <f t="shared" si="9"/>
        <v>6881029.24370229</v>
      </c>
      <c r="Q51" s="1654"/>
      <c r="R51" s="1655"/>
      <c r="S51" s="1656"/>
    </row>
    <row r="52" ht="15" spans="2:19">
      <c r="B52" s="1605" t="s">
        <v>294</v>
      </c>
      <c r="C52" s="1606"/>
      <c r="D52" s="1607">
        <v>599909.356288</v>
      </c>
      <c r="E52" s="1608">
        <v>512590.817437</v>
      </c>
      <c r="F52" s="1609">
        <v>482163.798509</v>
      </c>
      <c r="G52" s="1608">
        <v>400721.280936</v>
      </c>
      <c r="H52" s="1609">
        <v>392969.697715</v>
      </c>
      <c r="I52" s="1609">
        <v>459925.43</v>
      </c>
      <c r="J52" s="1642">
        <v>583550.985</v>
      </c>
      <c r="K52" s="1608">
        <v>586727.905</v>
      </c>
      <c r="L52" s="1643">
        <v>446743.061593</v>
      </c>
      <c r="M52" s="1609">
        <v>425569.796399</v>
      </c>
      <c r="N52" s="1644">
        <v>532132.049128</v>
      </c>
      <c r="O52" s="1643">
        <v>648523.835577</v>
      </c>
      <c r="P52" s="1619">
        <f t="shared" si="9"/>
        <v>6071528.013582</v>
      </c>
      <c r="Q52" s="1654"/>
      <c r="R52" s="1655"/>
      <c r="S52" s="1656"/>
    </row>
    <row r="53" ht="15" spans="2:19">
      <c r="B53" s="1585" t="s">
        <v>295</v>
      </c>
      <c r="C53" s="1610"/>
      <c r="D53" s="1611">
        <v>43518.72823725</v>
      </c>
      <c r="E53" s="1612">
        <v>36186.43079684</v>
      </c>
      <c r="F53" s="1613">
        <v>33063.16805068</v>
      </c>
      <c r="G53" s="1612">
        <v>29402.86420758</v>
      </c>
      <c r="H53" s="1613">
        <v>25907.1794022</v>
      </c>
      <c r="I53" s="1613">
        <v>32411.797</v>
      </c>
      <c r="J53" s="1645">
        <v>38243.119</v>
      </c>
      <c r="K53" s="1612">
        <v>36527.807</v>
      </c>
      <c r="L53" s="1646">
        <v>28773.73216483</v>
      </c>
      <c r="M53" s="1613">
        <v>31684.44584365</v>
      </c>
      <c r="N53" s="1647">
        <v>38692.4192347</v>
      </c>
      <c r="O53" s="1646">
        <v>42489.32879956</v>
      </c>
      <c r="P53" s="1619">
        <f t="shared" ref="P53:P54" si="11">SUM(D53:O53)</f>
        <v>416901.01973729</v>
      </c>
      <c r="Q53" s="1654"/>
      <c r="R53" s="1655"/>
      <c r="S53" s="1656"/>
    </row>
    <row r="54" ht="15.75" spans="2:18">
      <c r="B54" s="1602" t="s">
        <v>296</v>
      </c>
      <c r="C54" s="1614"/>
      <c r="D54" s="1615">
        <v>44218.934614</v>
      </c>
      <c r="E54" s="1616">
        <v>38186.428087</v>
      </c>
      <c r="F54" s="1617">
        <v>35181.279358</v>
      </c>
      <c r="G54" s="1616">
        <v>27837.749928</v>
      </c>
      <c r="H54" s="1617">
        <v>25003.637476</v>
      </c>
      <c r="I54" s="1617">
        <v>27288.154</v>
      </c>
      <c r="J54" s="1648">
        <v>32158.22</v>
      </c>
      <c r="K54" s="1616">
        <v>31022.39</v>
      </c>
      <c r="L54" s="1649">
        <v>25149.979719</v>
      </c>
      <c r="M54" s="1616">
        <v>25094.751009</v>
      </c>
      <c r="N54" s="1649">
        <v>34907.357518</v>
      </c>
      <c r="O54" s="1650">
        <v>46551.328674</v>
      </c>
      <c r="P54" s="1651">
        <f t="shared" si="11"/>
        <v>392600.210383</v>
      </c>
      <c r="R54" s="1655"/>
    </row>
    <row r="57" ht="13.5"/>
    <row r="58" ht="15" spans="11:12">
      <c r="K58" s="1652" t="s">
        <v>239</v>
      </c>
      <c r="L58" s="1653"/>
    </row>
    <row r="70" ht="13.5"/>
    <row r="71" ht="15" spans="10:11">
      <c r="J71" s="1652"/>
      <c r="K71" s="1653"/>
    </row>
  </sheetData>
  <mergeCells count="16">
    <mergeCell ref="K58:L58"/>
    <mergeCell ref="J71:K71"/>
    <mergeCell ref="B7:B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</mergeCells>
  <pageMargins left="0.25" right="0.25" top="0.75" bottom="0.75" header="0.3" footer="0.3"/>
  <pageSetup paperSize="1" scale="54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33"/>
  <sheetViews>
    <sheetView showGridLines="0" zoomScale="70" zoomScaleNormal="70" workbookViewId="0">
      <selection activeCell="F24" sqref="F24:I24"/>
    </sheetView>
  </sheetViews>
  <sheetFormatPr defaultColWidth="9.14285714285714" defaultRowHeight="11.25"/>
  <cols>
    <col min="1" max="1" width="23" style="542" customWidth="1"/>
    <col min="2" max="2" width="5.28571428571429" style="542" customWidth="1"/>
    <col min="3" max="3" width="13.8571428571429" style="542" customWidth="1"/>
    <col min="4" max="4" width="7.14285714285714" style="542" customWidth="1"/>
    <col min="5" max="5" width="10.2857142857143" style="542" customWidth="1"/>
    <col min="6" max="6" width="9.28571428571429" style="542" customWidth="1"/>
    <col min="7" max="7" width="17.2857142857143" style="542" customWidth="1"/>
    <col min="8" max="8" width="3.42857142857143" style="542" customWidth="1"/>
    <col min="9" max="9" width="8.14285714285714" style="542" customWidth="1"/>
    <col min="10" max="10" width="10.4285714285714" style="542" customWidth="1"/>
    <col min="11" max="11" width="12.2857142857143" style="542" customWidth="1"/>
    <col min="12" max="12" width="2.85714285714286" style="542" customWidth="1"/>
    <col min="13" max="13" width="3" style="542" customWidth="1"/>
    <col min="14" max="14" width="9.71428571428571" style="542" customWidth="1"/>
    <col min="15" max="15" width="10.1428571428571" style="542" customWidth="1"/>
    <col min="16" max="16" width="10" style="542" customWidth="1"/>
    <col min="17" max="17" width="6.85714285714286" style="542" customWidth="1"/>
    <col min="18" max="18" width="13.4285714285714" style="542" customWidth="1"/>
    <col min="19" max="19" width="5.71428571428571" style="542" customWidth="1"/>
    <col min="20" max="23" width="7.28571428571429" style="542" customWidth="1"/>
    <col min="24" max="24" width="16.2857142857143" style="542" customWidth="1"/>
    <col min="25" max="26" width="7.28571428571429" style="542" customWidth="1"/>
    <col min="27" max="27" width="9.71428571428571" style="542" customWidth="1"/>
    <col min="28" max="28" width="8.71428571428571" style="542" customWidth="1"/>
    <col min="29" max="29" width="7.57142857142857" style="542" customWidth="1"/>
    <col min="30" max="30" width="2.85714285714286" style="542" customWidth="1"/>
    <col min="31" max="31" width="9.42857142857143" style="542" customWidth="1"/>
    <col min="32" max="32" width="9.57142857142857" style="542" customWidth="1"/>
    <col min="33" max="33" width="9.14285714285714" style="542"/>
    <col min="34" max="34" width="11.5714285714286" style="542" customWidth="1"/>
    <col min="35" max="16384" width="9.14285714285714" style="542"/>
  </cols>
  <sheetData>
    <row r="1" ht="18.75" customHeight="1" spans="1:32">
      <c r="A1" s="1372" t="s">
        <v>297</v>
      </c>
      <c r="B1" s="1373"/>
      <c r="C1" s="1373"/>
      <c r="D1" s="1373"/>
      <c r="E1" s="1373"/>
      <c r="F1" s="1373"/>
      <c r="G1" s="1373"/>
      <c r="H1" s="1373"/>
      <c r="I1" s="1373"/>
      <c r="J1" s="1373"/>
      <c r="K1" s="1373"/>
      <c r="L1" s="1373"/>
      <c r="M1" s="1373"/>
      <c r="N1" s="1373"/>
      <c r="O1" s="1373"/>
      <c r="P1" s="1373"/>
      <c r="Q1" s="1373"/>
      <c r="R1" s="1373"/>
      <c r="S1" s="1373"/>
      <c r="T1" s="1373"/>
      <c r="U1" s="1373"/>
      <c r="V1" s="1373"/>
      <c r="W1" s="1373"/>
      <c r="X1" s="1373"/>
      <c r="Y1" s="1373"/>
      <c r="Z1" s="1373"/>
      <c r="AA1" s="1373"/>
      <c r="AB1" s="1373"/>
      <c r="AC1" s="1373"/>
      <c r="AD1" s="1373"/>
      <c r="AE1" s="1373"/>
      <c r="AF1" s="1512"/>
    </row>
    <row r="2" ht="16.5" spans="1:32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</row>
    <row r="3" ht="52.5" customHeight="1" spans="1:32">
      <c r="A3" s="89"/>
      <c r="B3" s="1374" t="s">
        <v>298</v>
      </c>
      <c r="C3" s="1375"/>
      <c r="D3" s="1376"/>
      <c r="E3" s="1377" t="s">
        <v>299</v>
      </c>
      <c r="F3" s="1378"/>
      <c r="G3" s="1379"/>
      <c r="H3" s="1376"/>
      <c r="I3" s="1374" t="s">
        <v>300</v>
      </c>
      <c r="J3" s="1442"/>
      <c r="K3" s="1375"/>
      <c r="L3" s="1443"/>
      <c r="M3" s="89"/>
      <c r="N3" s="1444" t="s">
        <v>301</v>
      </c>
      <c r="O3" s="1445"/>
      <c r="P3" s="1445"/>
      <c r="Q3" s="1445"/>
      <c r="R3" s="1445"/>
      <c r="S3" s="1445"/>
      <c r="T3" s="1445"/>
      <c r="U3" s="1445"/>
      <c r="V3" s="1445"/>
      <c r="W3" s="1445"/>
      <c r="X3" s="1445"/>
      <c r="Y3" s="1445"/>
      <c r="Z3" s="1445"/>
      <c r="AA3" s="1445"/>
      <c r="AB3" s="1445"/>
      <c r="AC3" s="1375"/>
      <c r="AD3" s="89"/>
      <c r="AE3" s="1374" t="s">
        <v>302</v>
      </c>
      <c r="AF3" s="1375"/>
    </row>
    <row r="4" ht="16.5" spans="1:32">
      <c r="A4" s="89"/>
      <c r="B4" s="1380">
        <v>4371085</v>
      </c>
      <c r="C4" s="1381"/>
      <c r="D4" s="1382"/>
      <c r="E4" s="1383">
        <v>962632</v>
      </c>
      <c r="F4" s="1384"/>
      <c r="G4" s="1385"/>
      <c r="H4" s="1382"/>
      <c r="I4" s="1446">
        <v>243883</v>
      </c>
      <c r="J4" s="1447"/>
      <c r="K4" s="1448"/>
      <c r="L4" s="1449"/>
      <c r="M4" s="89"/>
      <c r="N4" s="1450" t="s">
        <v>303</v>
      </c>
      <c r="O4" s="1451"/>
      <c r="P4" s="1452" t="s">
        <v>304</v>
      </c>
      <c r="Q4" s="1503"/>
      <c r="R4" s="1504" t="s">
        <v>305</v>
      </c>
      <c r="S4" s="1505" t="s">
        <v>306</v>
      </c>
      <c r="T4" s="1506"/>
      <c r="U4" s="1505" t="s">
        <v>307</v>
      </c>
      <c r="V4" s="1506"/>
      <c r="W4" s="1505" t="s">
        <v>308</v>
      </c>
      <c r="X4" s="1506"/>
      <c r="Y4" s="1505" t="s">
        <v>309</v>
      </c>
      <c r="Z4" s="1506"/>
      <c r="AA4" s="1452" t="s">
        <v>310</v>
      </c>
      <c r="AB4" s="1504"/>
      <c r="AC4" s="1513" t="s">
        <v>311</v>
      </c>
      <c r="AD4" s="89"/>
      <c r="AE4" s="1514">
        <v>2668770</v>
      </c>
      <c r="AF4" s="1515"/>
    </row>
    <row r="5" ht="20.1" customHeight="1" spans="1:32">
      <c r="A5" s="89"/>
      <c r="B5" s="1386"/>
      <c r="C5" s="1387"/>
      <c r="D5" s="1382"/>
      <c r="E5" s="1388"/>
      <c r="F5" s="1389"/>
      <c r="G5" s="1390"/>
      <c r="H5" s="1391"/>
      <c r="I5" s="1453"/>
      <c r="J5" s="1454"/>
      <c r="K5" s="1455"/>
      <c r="L5" s="1449"/>
      <c r="M5" s="153"/>
      <c r="N5" s="1456">
        <v>361969</v>
      </c>
      <c r="O5" s="1457"/>
      <c r="P5" s="1456">
        <v>163535</v>
      </c>
      <c r="Q5" s="1457"/>
      <c r="R5" s="1507">
        <v>286146</v>
      </c>
      <c r="S5" s="1508">
        <v>236864</v>
      </c>
      <c r="T5" s="1509"/>
      <c r="U5" s="1508">
        <v>71998</v>
      </c>
      <c r="V5" s="1509"/>
      <c r="W5" s="1508">
        <v>130</v>
      </c>
      <c r="X5" s="1509"/>
      <c r="Y5" s="1508">
        <v>29738</v>
      </c>
      <c r="Z5" s="1509"/>
      <c r="AA5" s="1456">
        <v>105519</v>
      </c>
      <c r="AB5" s="1516"/>
      <c r="AC5" s="1517">
        <v>3141</v>
      </c>
      <c r="AD5" s="1518"/>
      <c r="AE5" s="1453"/>
      <c r="AF5" s="1455"/>
    </row>
    <row r="6" ht="20.1" customHeight="1" spans="1:32">
      <c r="A6" s="153"/>
      <c r="B6" s="153"/>
      <c r="C6" s="1392"/>
      <c r="D6" s="1393"/>
      <c r="E6" s="1393"/>
      <c r="F6" s="1394"/>
      <c r="G6" s="1395"/>
      <c r="H6" s="1393"/>
      <c r="I6" s="153"/>
      <c r="J6" s="1392"/>
      <c r="K6" s="153"/>
      <c r="L6" s="153"/>
      <c r="M6" s="153"/>
      <c r="N6" s="153"/>
      <c r="O6" s="1392"/>
      <c r="P6" s="153"/>
      <c r="Q6" s="1392"/>
      <c r="R6" s="153"/>
      <c r="S6" s="153"/>
      <c r="T6" s="1392"/>
      <c r="U6" s="153"/>
      <c r="V6" s="153"/>
      <c r="W6" s="153"/>
      <c r="X6" s="153"/>
      <c r="Y6" s="153"/>
      <c r="Z6" s="153"/>
      <c r="AA6" s="153"/>
      <c r="AB6" s="153"/>
      <c r="AC6" s="1519"/>
      <c r="AD6" s="153"/>
      <c r="AE6" s="153"/>
      <c r="AF6" s="1520"/>
    </row>
    <row r="7" ht="20.1" customHeight="1" spans="1:32">
      <c r="A7" s="89"/>
      <c r="B7" s="89"/>
      <c r="C7" s="1396"/>
      <c r="D7" s="1396"/>
      <c r="E7" s="1396"/>
      <c r="F7" s="1396"/>
      <c r="G7" s="1397"/>
      <c r="H7" s="1396"/>
      <c r="I7" s="1396"/>
      <c r="J7" s="1396"/>
      <c r="K7" s="1458"/>
      <c r="L7" s="1396"/>
      <c r="M7" s="1396"/>
      <c r="N7" s="1396"/>
      <c r="O7" s="1396"/>
      <c r="P7" s="1396"/>
      <c r="Q7" s="1396"/>
      <c r="R7" s="1396"/>
      <c r="S7" s="1396"/>
      <c r="T7" s="1396"/>
      <c r="U7" s="1396"/>
      <c r="V7" s="1396"/>
      <c r="W7" s="1396"/>
      <c r="X7" s="1396"/>
      <c r="Y7" s="1396"/>
      <c r="Z7" s="1396"/>
      <c r="AA7" s="1396"/>
      <c r="AB7" s="1396"/>
      <c r="AC7" s="1396"/>
      <c r="AD7" s="1396"/>
      <c r="AE7" s="1396"/>
      <c r="AF7" s="153"/>
    </row>
    <row r="8" ht="20.1" customHeight="1" spans="1:32">
      <c r="A8" s="89"/>
      <c r="B8" s="89"/>
      <c r="C8" s="89"/>
      <c r="D8" s="153"/>
      <c r="E8" s="1398">
        <f>B12+B4+E4+I4+N5+P5+R5+S5+U5+W5+Y5+AA5+AC5+AE4</f>
        <v>9961244</v>
      </c>
      <c r="F8" s="1399"/>
      <c r="G8" s="1399"/>
      <c r="H8" s="1399"/>
      <c r="I8" s="1399"/>
      <c r="J8" s="1399"/>
      <c r="K8" s="1459"/>
      <c r="L8" s="1460"/>
      <c r="M8" s="1461"/>
      <c r="N8" s="1462" t="s">
        <v>312</v>
      </c>
      <c r="O8" s="1462"/>
      <c r="P8" s="1462"/>
      <c r="Q8" s="1462"/>
      <c r="R8" s="1462"/>
      <c r="S8" s="1462"/>
      <c r="T8" s="1462"/>
      <c r="U8" s="1462"/>
      <c r="V8" s="1462"/>
      <c r="W8" s="1462"/>
      <c r="X8" s="1462"/>
      <c r="Y8" s="1462"/>
      <c r="Z8" s="1462"/>
      <c r="AA8" s="1462"/>
      <c r="AB8" s="1462"/>
      <c r="AC8" s="1462"/>
      <c r="AD8" s="1462"/>
      <c r="AE8" s="1462"/>
      <c r="AF8" s="1462"/>
    </row>
    <row r="9" ht="20.1" customHeight="1" spans="1:32">
      <c r="A9" s="153"/>
      <c r="B9" s="153"/>
      <c r="C9" s="153"/>
      <c r="D9" s="153"/>
      <c r="E9" s="1400"/>
      <c r="F9" s="1401"/>
      <c r="G9" s="1401"/>
      <c r="H9" s="1401"/>
      <c r="I9" s="1401"/>
      <c r="J9" s="1401"/>
      <c r="K9" s="1463"/>
      <c r="L9" s="1464"/>
      <c r="M9" s="1465"/>
      <c r="N9" s="1462"/>
      <c r="O9" s="1462"/>
      <c r="P9" s="1462"/>
      <c r="Q9" s="1462"/>
      <c r="R9" s="1462"/>
      <c r="S9" s="1462"/>
      <c r="T9" s="1462"/>
      <c r="U9" s="1462"/>
      <c r="V9" s="1462"/>
      <c r="W9" s="1462"/>
      <c r="X9" s="1462"/>
      <c r="Y9" s="1462"/>
      <c r="Z9" s="1462"/>
      <c r="AA9" s="1462"/>
      <c r="AB9" s="1462"/>
      <c r="AC9" s="1462"/>
      <c r="AD9" s="1462"/>
      <c r="AE9" s="1462"/>
      <c r="AF9" s="1462"/>
    </row>
    <row r="10" ht="20.1" customHeight="1" spans="1:32">
      <c r="A10" s="153"/>
      <c r="B10" s="1402"/>
      <c r="C10" s="153"/>
      <c r="D10" s="1393"/>
      <c r="E10" s="1403"/>
      <c r="F10" s="1393"/>
      <c r="G10" s="1395"/>
      <c r="H10" s="1404"/>
      <c r="I10" s="1404"/>
      <c r="J10" s="1404"/>
      <c r="K10" s="1466"/>
      <c r="L10" s="1467"/>
      <c r="M10" s="1404"/>
      <c r="N10" s="153"/>
      <c r="O10" s="153"/>
      <c r="P10" s="153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</row>
    <row r="11" ht="20.1" customHeight="1" spans="1:32">
      <c r="A11" s="153"/>
      <c r="B11" s="1402"/>
      <c r="C11" s="153"/>
      <c r="D11" s="1393"/>
      <c r="E11" s="1403"/>
      <c r="F11" s="1376"/>
      <c r="G11" s="1376"/>
      <c r="H11" s="89"/>
      <c r="I11" s="89"/>
      <c r="J11" s="153"/>
      <c r="K11" s="1468"/>
      <c r="L11" s="153"/>
      <c r="M11" s="89"/>
      <c r="N11" s="153"/>
      <c r="O11" s="153"/>
      <c r="P11" s="153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</row>
    <row r="12" ht="20.1" customHeight="1" spans="1:35">
      <c r="A12" s="153"/>
      <c r="B12" s="1405">
        <v>455834</v>
      </c>
      <c r="C12" s="1406"/>
      <c r="D12" s="1407"/>
      <c r="E12" s="1408"/>
      <c r="F12" s="1376"/>
      <c r="G12" s="1376"/>
      <c r="H12" s="89"/>
      <c r="I12" s="89"/>
      <c r="J12" s="1458"/>
      <c r="K12" s="1396"/>
      <c r="L12" s="1396"/>
      <c r="M12" s="1396"/>
      <c r="N12" s="1396"/>
      <c r="O12" s="1469"/>
      <c r="P12" s="1396"/>
      <c r="Q12" s="1396"/>
      <c r="R12" s="1396"/>
      <c r="S12" s="1396"/>
      <c r="T12" s="1396"/>
      <c r="U12" s="1396"/>
      <c r="V12" s="1396"/>
      <c r="W12" s="1396"/>
      <c r="X12" s="1396"/>
      <c r="Y12" s="1396"/>
      <c r="Z12" s="1396"/>
      <c r="AA12" s="1469"/>
      <c r="AB12" s="1396"/>
      <c r="AC12" s="1396"/>
      <c r="AD12" s="1396"/>
      <c r="AE12" s="1396"/>
      <c r="AF12" s="1474"/>
      <c r="AI12" s="760"/>
    </row>
    <row r="13" ht="48.75" customHeight="1" spans="1:32">
      <c r="A13" s="153"/>
      <c r="B13" s="1409" t="s">
        <v>313</v>
      </c>
      <c r="C13" s="1410"/>
      <c r="D13" s="1411" t="s">
        <v>314</v>
      </c>
      <c r="E13" s="1411"/>
      <c r="F13" s="1378"/>
      <c r="G13" s="1379"/>
      <c r="H13" s="89"/>
      <c r="I13" s="89"/>
      <c r="J13" s="1470"/>
      <c r="K13" s="1443"/>
      <c r="L13" s="1443"/>
      <c r="M13" s="89"/>
      <c r="N13" s="1444" t="s">
        <v>315</v>
      </c>
      <c r="O13" s="1471"/>
      <c r="P13" s="1443"/>
      <c r="Q13" s="89"/>
      <c r="R13" s="89"/>
      <c r="S13" s="89"/>
      <c r="T13" s="1444" t="s">
        <v>316</v>
      </c>
      <c r="U13" s="1445"/>
      <c r="V13" s="1445"/>
      <c r="W13" s="1445"/>
      <c r="X13" s="1445"/>
      <c r="Y13" s="1445"/>
      <c r="Z13" s="1445"/>
      <c r="AA13" s="1445"/>
      <c r="AB13" s="1445"/>
      <c r="AC13" s="1471"/>
      <c r="AD13" s="89"/>
      <c r="AE13" s="1444" t="s">
        <v>317</v>
      </c>
      <c r="AF13" s="1471"/>
    </row>
    <row r="14" ht="20.1" customHeight="1" spans="1:35">
      <c r="A14" s="153"/>
      <c r="B14" s="1412">
        <v>15134</v>
      </c>
      <c r="C14" s="1413"/>
      <c r="D14" s="1414">
        <v>984851</v>
      </c>
      <c r="E14" s="1414"/>
      <c r="F14" s="1414"/>
      <c r="G14" s="1415"/>
      <c r="H14" s="89"/>
      <c r="I14" s="89"/>
      <c r="J14" s="1470"/>
      <c r="K14" s="1404"/>
      <c r="L14" s="1404"/>
      <c r="M14" s="89"/>
      <c r="N14" s="1472">
        <v>201342</v>
      </c>
      <c r="O14" s="1473"/>
      <c r="P14" s="1404"/>
      <c r="Q14" s="89"/>
      <c r="R14" s="89"/>
      <c r="S14" s="89"/>
      <c r="T14" s="1480">
        <v>543997</v>
      </c>
      <c r="U14" s="1481"/>
      <c r="V14" s="1481"/>
      <c r="W14" s="1481"/>
      <c r="X14" s="1481"/>
      <c r="Y14" s="1481"/>
      <c r="Z14" s="1481"/>
      <c r="AA14" s="1481"/>
      <c r="AB14" s="1481"/>
      <c r="AC14" s="1482"/>
      <c r="AD14" s="89"/>
      <c r="AE14" s="1472">
        <v>2334878</v>
      </c>
      <c r="AF14" s="1473"/>
      <c r="AI14" s="1524"/>
    </row>
    <row r="15" ht="20.1" customHeight="1" spans="1:35">
      <c r="A15" s="153"/>
      <c r="B15" s="1416">
        <f>B14+D14</f>
        <v>999985</v>
      </c>
      <c r="C15" s="1417"/>
      <c r="D15" s="1418"/>
      <c r="E15" s="1418"/>
      <c r="F15" s="1418"/>
      <c r="G15" s="1419"/>
      <c r="H15" s="89"/>
      <c r="I15" s="89"/>
      <c r="J15" s="1474"/>
      <c r="K15" s="153"/>
      <c r="L15" s="153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I15" s="739"/>
    </row>
    <row r="16" ht="30.75" customHeight="1" spans="1:32">
      <c r="A16" s="153"/>
      <c r="B16" s="1420"/>
      <c r="C16" s="1421"/>
      <c r="D16" s="1422"/>
      <c r="E16" s="1422"/>
      <c r="F16" s="1423" t="s">
        <v>318</v>
      </c>
      <c r="G16" s="1424"/>
      <c r="H16" s="89"/>
      <c r="I16" s="1475" t="s">
        <v>319</v>
      </c>
      <c r="J16" s="1476"/>
      <c r="K16" s="1477"/>
      <c r="L16" s="1478"/>
      <c r="M16" s="89"/>
      <c r="N16" s="1425"/>
      <c r="O16" s="1425"/>
      <c r="P16" s="1479"/>
      <c r="Q16" s="1479"/>
      <c r="R16" s="1479"/>
      <c r="S16" s="147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1521"/>
      <c r="AF16" s="89"/>
    </row>
    <row r="17" ht="20.1" customHeight="1" spans="1:32">
      <c r="A17" s="153"/>
      <c r="B17" s="1425"/>
      <c r="C17" s="1425"/>
      <c r="D17" s="1426"/>
      <c r="E17" s="1376"/>
      <c r="F17" s="1427">
        <f>B15-B12</f>
        <v>544151</v>
      </c>
      <c r="G17" s="1428"/>
      <c r="H17" s="1429"/>
      <c r="I17" s="1480">
        <v>6881029</v>
      </c>
      <c r="J17" s="1481"/>
      <c r="K17" s="1482"/>
      <c r="L17" s="1483"/>
      <c r="M17" s="89"/>
      <c r="N17" s="1290"/>
      <c r="O17" s="1290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</row>
    <row r="18" ht="20.1" customHeight="1" spans="1:32">
      <c r="A18" s="89"/>
      <c r="B18" s="1425"/>
      <c r="C18" s="1425"/>
      <c r="D18" s="1426"/>
      <c r="E18" s="1393"/>
      <c r="F18" s="1376"/>
      <c r="G18" s="1403"/>
      <c r="H18" s="153"/>
      <c r="I18" s="153"/>
      <c r="J18" s="153"/>
      <c r="K18" s="1468"/>
      <c r="L18" s="1484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654"/>
      <c r="AC18" s="89"/>
      <c r="AD18" s="89"/>
      <c r="AE18" s="89"/>
      <c r="AF18" s="89"/>
    </row>
    <row r="19" ht="20.1" customHeight="1" spans="1:36">
      <c r="A19" s="89"/>
      <c r="B19" s="89"/>
      <c r="C19" s="153"/>
      <c r="D19" s="1376"/>
      <c r="E19" s="1430"/>
      <c r="F19" s="1431">
        <f>F17+I17</f>
        <v>7425180</v>
      </c>
      <c r="G19" s="1432"/>
      <c r="H19" s="1433"/>
      <c r="I19" s="1485"/>
      <c r="J19" s="1433"/>
      <c r="K19" s="1486"/>
      <c r="L19" s="1290"/>
      <c r="M19" s="80" t="s">
        <v>320</v>
      </c>
      <c r="N19" s="80"/>
      <c r="O19" s="80"/>
      <c r="P19" s="80"/>
      <c r="Q19" s="80"/>
      <c r="R19" s="80"/>
      <c r="S19" s="80"/>
      <c r="T19" s="80"/>
      <c r="U19" s="1496"/>
      <c r="V19" s="1496"/>
      <c r="W19" s="1496"/>
      <c r="X19" s="1496"/>
      <c r="Y19" s="1496"/>
      <c r="Z19" s="1496"/>
      <c r="AA19" s="1215"/>
      <c r="AB19" s="1215"/>
      <c r="AC19" s="1522"/>
      <c r="AD19" s="1493"/>
      <c r="AE19" s="1522"/>
      <c r="AF19" s="89"/>
      <c r="AJ19" s="760"/>
    </row>
    <row r="20" ht="20.1" customHeight="1" spans="1:32">
      <c r="A20" s="89"/>
      <c r="B20" s="89"/>
      <c r="C20" s="153"/>
      <c r="D20" s="89"/>
      <c r="E20" s="153"/>
      <c r="F20" s="1290"/>
      <c r="G20" s="1290"/>
      <c r="H20" s="1290"/>
      <c r="I20" s="1487"/>
      <c r="J20" s="1290"/>
      <c r="K20" s="1290"/>
      <c r="L20" s="1290"/>
      <c r="M20" s="1289"/>
      <c r="N20" s="1213"/>
      <c r="O20" s="1213"/>
      <c r="P20" s="1213"/>
      <c r="Q20" s="1213"/>
      <c r="R20" s="1213"/>
      <c r="S20" s="1213"/>
      <c r="T20" s="1213"/>
      <c r="U20" s="1213"/>
      <c r="V20" s="1213"/>
      <c r="W20" s="1213"/>
      <c r="X20" s="1213"/>
      <c r="Y20" s="1213"/>
      <c r="Z20" s="1213"/>
      <c r="AA20" s="1215"/>
      <c r="AB20" s="1215"/>
      <c r="AC20" s="1493"/>
      <c r="AD20" s="1493"/>
      <c r="AE20" s="1493"/>
      <c r="AF20" s="89"/>
    </row>
    <row r="21" ht="20.1" customHeight="1" spans="1:32">
      <c r="A21" s="1376"/>
      <c r="B21" s="89"/>
      <c r="C21" s="153"/>
      <c r="D21" s="89"/>
      <c r="E21" s="89"/>
      <c r="F21" s="89"/>
      <c r="G21" s="89"/>
      <c r="H21" s="89"/>
      <c r="I21" s="89"/>
      <c r="J21" s="1488"/>
      <c r="K21" s="89"/>
      <c r="L21" s="89"/>
      <c r="M21" s="1489"/>
      <c r="N21" s="1489"/>
      <c r="O21" s="1489"/>
      <c r="P21" s="1489"/>
      <c r="Q21" s="1489"/>
      <c r="R21" s="1489"/>
      <c r="S21" s="1489"/>
      <c r="T21" s="1489"/>
      <c r="U21" s="1489"/>
      <c r="V21" s="1489"/>
      <c r="W21" s="1489"/>
      <c r="X21" s="1489"/>
      <c r="Y21" s="1489"/>
      <c r="Z21" s="1489"/>
      <c r="AA21" s="89"/>
      <c r="AB21" s="89"/>
      <c r="AC21" s="89"/>
      <c r="AD21" s="89"/>
      <c r="AE21" s="89"/>
      <c r="AF21" s="89"/>
    </row>
    <row r="22" ht="20.1" customHeight="1" spans="1:32">
      <c r="A22" s="89"/>
      <c r="B22" s="1434"/>
      <c r="C22" s="153"/>
      <c r="D22" s="1376"/>
      <c r="E22" s="1376"/>
      <c r="F22" s="1376"/>
      <c r="G22" s="1376"/>
      <c r="H22" s="89"/>
      <c r="I22" s="89"/>
      <c r="J22" s="1488"/>
      <c r="K22" s="89"/>
      <c r="L22" s="89"/>
      <c r="M22" s="1489"/>
      <c r="N22" s="1489"/>
      <c r="O22" s="1489"/>
      <c r="P22" s="1489"/>
      <c r="Q22" s="1489"/>
      <c r="R22" s="14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</row>
    <row r="23" ht="20.1" customHeight="1" spans="1:32">
      <c r="A23" s="89"/>
      <c r="B23" s="1434"/>
      <c r="C23" s="153"/>
      <c r="D23" s="1376"/>
      <c r="E23" s="1376"/>
      <c r="F23" s="1435" t="s">
        <v>321</v>
      </c>
      <c r="G23" s="1436"/>
      <c r="H23" s="1437"/>
      <c r="I23" s="1437"/>
      <c r="J23" s="1490">
        <v>543997</v>
      </c>
      <c r="K23" s="1491">
        <f>J25</f>
        <v>745339</v>
      </c>
      <c r="L23" s="89"/>
      <c r="M23" s="1489"/>
      <c r="N23" s="1489"/>
      <c r="O23" s="1489"/>
      <c r="P23" s="1489"/>
      <c r="Q23" s="1489"/>
      <c r="R23" s="14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</row>
    <row r="24" ht="20.1" customHeight="1" spans="1:32">
      <c r="A24" s="89"/>
      <c r="B24" s="1434"/>
      <c r="C24" s="153"/>
      <c r="D24" s="1376"/>
      <c r="E24" s="1376"/>
      <c r="F24" s="1438" t="s">
        <v>322</v>
      </c>
      <c r="G24" s="1439"/>
      <c r="H24" s="1440"/>
      <c r="I24" s="1440"/>
      <c r="J24" s="1490">
        <v>201342</v>
      </c>
      <c r="K24" s="1492"/>
      <c r="L24" s="89"/>
      <c r="M24" s="1489"/>
      <c r="N24" s="1489"/>
      <c r="O24" s="1489"/>
      <c r="P24" s="1489"/>
      <c r="Q24" s="1489"/>
      <c r="R24" s="14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</row>
    <row r="25" ht="20.1" customHeight="1" spans="1:32">
      <c r="A25" s="89"/>
      <c r="B25" s="1434"/>
      <c r="C25" s="153"/>
      <c r="D25" s="1376"/>
      <c r="E25" s="1376"/>
      <c r="F25" s="1376"/>
      <c r="G25" s="1376"/>
      <c r="H25" s="89"/>
      <c r="I25" s="89"/>
      <c r="J25" s="1337">
        <f>SUM(J23:J24)</f>
        <v>745339</v>
      </c>
      <c r="K25" s="1493"/>
      <c r="L25" s="1493"/>
      <c r="M25" s="1494" t="s">
        <v>323</v>
      </c>
      <c r="N25" s="1085"/>
      <c r="O25" s="1085"/>
      <c r="P25" s="1085"/>
      <c r="Q25" s="1085"/>
      <c r="R25" s="1085"/>
      <c r="S25" s="1085"/>
      <c r="T25" s="1277"/>
      <c r="U25" s="153"/>
      <c r="V25" s="153"/>
      <c r="W25" s="153"/>
      <c r="X25" s="153"/>
      <c r="Y25" s="153"/>
      <c r="Z25" s="153"/>
      <c r="AA25" s="89"/>
      <c r="AB25" s="89"/>
      <c r="AC25" s="89"/>
      <c r="AD25" s="89"/>
      <c r="AE25" s="89"/>
      <c r="AF25" s="89"/>
    </row>
    <row r="26" ht="20.1" customHeight="1" spans="1:32">
      <c r="A26" s="89"/>
      <c r="B26" s="1434"/>
      <c r="C26" s="153"/>
      <c r="D26" s="1376"/>
      <c r="E26" s="1376"/>
      <c r="F26" s="1376"/>
      <c r="G26" s="1376"/>
      <c r="H26" s="89"/>
      <c r="I26" s="89"/>
      <c r="J26" s="1495"/>
      <c r="K26" s="1493"/>
      <c r="L26" s="1493"/>
      <c r="M26" s="1496"/>
      <c r="N26" s="1496"/>
      <c r="O26" s="1496"/>
      <c r="P26" s="1496"/>
      <c r="Q26" s="1496"/>
      <c r="R26" s="1496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</row>
    <row r="27" ht="20.1" customHeight="1" spans="1:32">
      <c r="A27" s="89"/>
      <c r="B27" s="1434"/>
      <c r="C27" s="153"/>
      <c r="D27" s="1376"/>
      <c r="E27" s="1376"/>
      <c r="F27" s="1376"/>
      <c r="G27" s="1376"/>
      <c r="H27" s="89"/>
      <c r="I27" s="89"/>
      <c r="J27" s="1493"/>
      <c r="K27" s="1497">
        <f>F19+K23</f>
        <v>8170519</v>
      </c>
      <c r="L27" s="1493"/>
      <c r="M27" s="1494" t="s">
        <v>324</v>
      </c>
      <c r="N27" s="1085"/>
      <c r="O27" s="1085"/>
      <c r="P27" s="1085"/>
      <c r="Q27" s="1085"/>
      <c r="R27" s="1277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</row>
    <row r="28" ht="20.1" customHeight="1" spans="1:32">
      <c r="A28" s="89"/>
      <c r="B28" s="1434"/>
      <c r="C28" s="153"/>
      <c r="D28" s="1376"/>
      <c r="E28" s="1376"/>
      <c r="F28" s="1376"/>
      <c r="G28" s="1376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</row>
    <row r="29" ht="20.1" customHeight="1" spans="1:32">
      <c r="A29" s="89"/>
      <c r="B29" s="140" t="s">
        <v>325</v>
      </c>
      <c r="C29" s="140"/>
      <c r="D29" s="1441"/>
      <c r="E29" s="1441"/>
      <c r="F29" s="1441"/>
      <c r="G29" s="1441"/>
      <c r="H29" s="140"/>
      <c r="I29" s="140"/>
      <c r="J29" s="1498"/>
      <c r="K29" s="1499"/>
      <c r="L29" s="1499"/>
      <c r="M29" s="1499"/>
      <c r="N29" s="1500"/>
      <c r="O29" s="1213"/>
      <c r="P29" s="1213"/>
      <c r="Q29" s="1213"/>
      <c r="R29" s="1213"/>
      <c r="S29" s="1213"/>
      <c r="T29" s="1213"/>
      <c r="U29" s="1213"/>
      <c r="V29" s="1213"/>
      <c r="W29" s="1213"/>
      <c r="X29" s="1213"/>
      <c r="Y29" s="1213"/>
      <c r="Z29" s="1213"/>
      <c r="AA29" s="1215"/>
      <c r="AB29" s="1215"/>
      <c r="AC29" s="1493"/>
      <c r="AD29" s="89"/>
      <c r="AE29" s="89"/>
      <c r="AF29" s="89"/>
    </row>
    <row r="30" ht="20.1" customHeight="1" spans="1:32">
      <c r="A30" s="89"/>
      <c r="B30" s="140" t="s">
        <v>326</v>
      </c>
      <c r="C30" s="140" t="s">
        <v>327</v>
      </c>
      <c r="D30" s="1441"/>
      <c r="E30" s="1441"/>
      <c r="F30" s="1441"/>
      <c r="G30" s="1441"/>
      <c r="H30" s="140"/>
      <c r="I30" s="140"/>
      <c r="J30" s="1498"/>
      <c r="K30" s="1499"/>
      <c r="L30" s="1499"/>
      <c r="M30" s="1499"/>
      <c r="N30" s="1500"/>
      <c r="O30" s="1213"/>
      <c r="P30" s="1213"/>
      <c r="Q30" s="1213"/>
      <c r="R30" s="1213"/>
      <c r="S30" s="1213"/>
      <c r="T30" s="1213"/>
      <c r="U30" s="1213"/>
      <c r="V30" s="1213"/>
      <c r="W30" s="1213"/>
      <c r="X30" s="1213"/>
      <c r="Y30" s="1213"/>
      <c r="Z30" s="1213"/>
      <c r="AA30" s="1215"/>
      <c r="AB30" s="1215"/>
      <c r="AC30" s="1493"/>
      <c r="AD30" s="89"/>
      <c r="AE30" s="89"/>
      <c r="AF30" s="89"/>
    </row>
    <row r="31" ht="20.1" customHeight="1" spans="1:32">
      <c r="A31" s="89"/>
      <c r="B31" s="140" t="s">
        <v>328</v>
      </c>
      <c r="C31" s="140" t="s">
        <v>329</v>
      </c>
      <c r="D31" s="140"/>
      <c r="E31" s="140"/>
      <c r="F31" s="140"/>
      <c r="G31" s="140"/>
      <c r="H31" s="140"/>
      <c r="I31" s="140"/>
      <c r="J31" s="1498"/>
      <c r="K31" s="1499"/>
      <c r="L31" s="1499"/>
      <c r="M31" s="1499"/>
      <c r="N31" s="1501"/>
      <c r="O31" s="1502"/>
      <c r="P31" s="1213"/>
      <c r="Q31" s="1213"/>
      <c r="R31" s="1213"/>
      <c r="S31" s="1213"/>
      <c r="T31" s="1213"/>
      <c r="U31" s="1213"/>
      <c r="V31" s="1213"/>
      <c r="W31" s="1213"/>
      <c r="X31" s="1213"/>
      <c r="Y31" s="1213"/>
      <c r="Z31" s="1213"/>
      <c r="AA31" s="1215"/>
      <c r="AB31" s="1215"/>
      <c r="AC31" s="1493"/>
      <c r="AD31" s="89"/>
      <c r="AE31" s="89"/>
      <c r="AF31" s="89"/>
    </row>
    <row r="32" ht="16.5" spans="1:32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</row>
    <row r="33" ht="16.5" spans="1:32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1510" t="s">
        <v>44</v>
      </c>
      <c r="R33" s="1511"/>
      <c r="S33" s="1511"/>
      <c r="T33" s="1511"/>
      <c r="U33" s="1511"/>
      <c r="V33" s="1511"/>
      <c r="W33" s="1511"/>
      <c r="X33" s="1511"/>
      <c r="Y33" s="1511"/>
      <c r="Z33" s="1511"/>
      <c r="AA33" s="1511"/>
      <c r="AB33" s="1511"/>
      <c r="AC33" s="1511"/>
      <c r="AD33" s="1511"/>
      <c r="AE33" s="1511"/>
      <c r="AF33" s="1523"/>
    </row>
  </sheetData>
  <mergeCells count="59">
    <mergeCell ref="A1:AF1"/>
    <mergeCell ref="B3:C3"/>
    <mergeCell ref="E3:G3"/>
    <mergeCell ref="I3:K3"/>
    <mergeCell ref="N3:AC3"/>
    <mergeCell ref="AE3:AF3"/>
    <mergeCell ref="N4:O4"/>
    <mergeCell ref="P4:Q4"/>
    <mergeCell ref="S4:T4"/>
    <mergeCell ref="U4:V4"/>
    <mergeCell ref="W4:X4"/>
    <mergeCell ref="Y4:Z4"/>
    <mergeCell ref="AA4:AB4"/>
    <mergeCell ref="N5:O5"/>
    <mergeCell ref="P5:Q5"/>
    <mergeCell ref="S5:T5"/>
    <mergeCell ref="U5:V5"/>
    <mergeCell ref="W5:X5"/>
    <mergeCell ref="Y5:Z5"/>
    <mergeCell ref="AA5:AB5"/>
    <mergeCell ref="B12:E12"/>
    <mergeCell ref="B13:C13"/>
    <mergeCell ref="D13:G13"/>
    <mergeCell ref="N13:O13"/>
    <mergeCell ref="T13:AC13"/>
    <mergeCell ref="AE13:AF13"/>
    <mergeCell ref="B14:C14"/>
    <mergeCell ref="D14:G14"/>
    <mergeCell ref="N14:O14"/>
    <mergeCell ref="T14:AC14"/>
    <mergeCell ref="AE14:AF14"/>
    <mergeCell ref="B15:G15"/>
    <mergeCell ref="B16:E16"/>
    <mergeCell ref="F16:G16"/>
    <mergeCell ref="I16:K16"/>
    <mergeCell ref="N16:O16"/>
    <mergeCell ref="F17:G17"/>
    <mergeCell ref="I17:K17"/>
    <mergeCell ref="N17:O17"/>
    <mergeCell ref="F19:K19"/>
    <mergeCell ref="M19:T19"/>
    <mergeCell ref="M21:T21"/>
    <mergeCell ref="F23:I23"/>
    <mergeCell ref="F24:I24"/>
    <mergeCell ref="M25:T25"/>
    <mergeCell ref="M27:R27"/>
    <mergeCell ref="B29:I29"/>
    <mergeCell ref="C30:I30"/>
    <mergeCell ref="C31:I31"/>
    <mergeCell ref="Q33:AF33"/>
    <mergeCell ref="D17:D18"/>
    <mergeCell ref="K23:K24"/>
    <mergeCell ref="AE4:AF5"/>
    <mergeCell ref="B4:C5"/>
    <mergeCell ref="E4:G5"/>
    <mergeCell ref="E8:K9"/>
    <mergeCell ref="I4:K5"/>
    <mergeCell ref="B17:C18"/>
    <mergeCell ref="N8:AF9"/>
  </mergeCells>
  <pageMargins left="0.7" right="0.7" top="0.75" bottom="0.75" header="0.3" footer="0.3"/>
  <pageSetup paperSize="1" scale="4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3"/>
  <sheetViews>
    <sheetView zoomScale="70" zoomScaleNormal="70" zoomScaleSheetLayoutView="70" workbookViewId="0">
      <selection activeCell="B323" sqref="B323:D323"/>
    </sheetView>
  </sheetViews>
  <sheetFormatPr defaultColWidth="9.14285714285714" defaultRowHeight="10.5"/>
  <cols>
    <col min="1" max="1" width="77.5904761904762" style="1089" customWidth="1"/>
    <col min="2" max="2" width="16" style="1090" customWidth="1"/>
    <col min="3" max="3" width="48.1428571428571" style="1089" customWidth="1"/>
    <col min="4" max="4" width="18.6666666666667" style="1091" customWidth="1"/>
    <col min="5" max="5" width="10.8571428571429" style="1092" customWidth="1"/>
    <col min="6" max="6" width="13.4666666666667" style="1092" customWidth="1"/>
    <col min="7" max="8" width="10.2857142857143" style="1092" customWidth="1"/>
    <col min="9" max="9" width="13.2857142857143" style="1092" customWidth="1"/>
    <col min="10" max="13" width="14.8571428571429" style="1092" customWidth="1"/>
    <col min="14" max="16" width="13" style="1092" customWidth="1"/>
    <col min="17" max="17" width="13.4285714285714" style="1092" customWidth="1"/>
    <col min="18" max="18" width="29.7142857142857" style="1089" customWidth="1"/>
    <col min="19" max="19" width="27.8571428571429" style="1089" customWidth="1"/>
    <col min="20" max="21" width="9.28571428571429" style="1089" customWidth="1"/>
    <col min="22" max="22" width="9.71428571428571" style="1089" customWidth="1"/>
    <col min="23" max="16384" width="9.14285714285714" style="1089"/>
  </cols>
  <sheetData>
    <row r="1" ht="15.75" spans="1:17">
      <c r="A1" s="1093" t="s">
        <v>330</v>
      </c>
      <c r="B1" s="1094"/>
      <c r="C1" s="1095"/>
      <c r="D1" s="1095"/>
      <c r="E1" s="1095"/>
      <c r="F1" s="1095"/>
      <c r="G1" s="1095"/>
      <c r="H1" s="1094"/>
      <c r="I1" s="1094"/>
      <c r="J1" s="1094"/>
      <c r="K1" s="1094"/>
      <c r="L1" s="1094"/>
      <c r="M1" s="1094"/>
      <c r="N1" s="1094"/>
      <c r="O1" s="1094"/>
      <c r="P1" s="1094"/>
      <c r="Q1" s="1094"/>
    </row>
    <row r="2" ht="15.75" spans="1:17">
      <c r="A2" s="1096" t="s">
        <v>331</v>
      </c>
      <c r="B2" s="1097" t="s">
        <v>332</v>
      </c>
      <c r="C2" s="1096" t="s">
        <v>333</v>
      </c>
      <c r="D2" s="1098" t="s">
        <v>334</v>
      </c>
      <c r="E2" s="1099" t="s">
        <v>335</v>
      </c>
      <c r="F2" s="1099" t="s">
        <v>336</v>
      </c>
      <c r="G2" s="1100" t="s">
        <v>337</v>
      </c>
      <c r="H2" s="1100" t="s">
        <v>338</v>
      </c>
      <c r="I2" s="1100" t="s">
        <v>339</v>
      </c>
      <c r="J2" s="1100" t="s">
        <v>340</v>
      </c>
      <c r="K2" s="1188" t="s">
        <v>341</v>
      </c>
      <c r="L2" s="1188" t="s">
        <v>342</v>
      </c>
      <c r="M2" s="1188" t="s">
        <v>343</v>
      </c>
      <c r="N2" s="1188" t="s">
        <v>344</v>
      </c>
      <c r="O2" s="1188" t="s">
        <v>345</v>
      </c>
      <c r="P2" s="1188" t="s">
        <v>346</v>
      </c>
      <c r="Q2" s="1188" t="s">
        <v>347</v>
      </c>
    </row>
    <row r="3" ht="15.75" spans="1:17">
      <c r="A3" s="1101" t="s">
        <v>348</v>
      </c>
      <c r="B3" s="1102">
        <v>500</v>
      </c>
      <c r="C3" s="1101" t="s">
        <v>349</v>
      </c>
      <c r="D3" s="1103" t="s">
        <v>350</v>
      </c>
      <c r="E3" s="1104">
        <v>461940</v>
      </c>
      <c r="F3" s="1105">
        <v>434525</v>
      </c>
      <c r="G3" s="1105">
        <v>312293</v>
      </c>
      <c r="H3" s="1105"/>
      <c r="I3" s="1105"/>
      <c r="J3" s="1105"/>
      <c r="K3" s="1107"/>
      <c r="L3" s="1107"/>
      <c r="M3" s="1107"/>
      <c r="N3" s="1105">
        <v>295210</v>
      </c>
      <c r="O3" s="1105"/>
      <c r="P3" s="1105"/>
      <c r="Q3" s="1105">
        <f>P4+O4+N3+M4+L4+K4+J4+I4+H4+G3+F3+E3</f>
        <v>4371085</v>
      </c>
    </row>
    <row r="4" ht="15.75" spans="1:17">
      <c r="A4" s="1101" t="s">
        <v>351</v>
      </c>
      <c r="B4" s="1102">
        <v>600</v>
      </c>
      <c r="C4" s="1101"/>
      <c r="D4" s="1106" t="s">
        <v>350</v>
      </c>
      <c r="E4" s="1104"/>
      <c r="F4" s="1107"/>
      <c r="G4" s="1107"/>
      <c r="H4" s="1107">
        <v>230865</v>
      </c>
      <c r="I4" s="1107">
        <v>333613</v>
      </c>
      <c r="J4" s="1107">
        <v>349424</v>
      </c>
      <c r="K4" s="1107">
        <v>478833</v>
      </c>
      <c r="L4" s="1107">
        <v>408397</v>
      </c>
      <c r="M4" s="1107">
        <v>294248</v>
      </c>
      <c r="N4" s="1107"/>
      <c r="O4" s="1107">
        <v>326933</v>
      </c>
      <c r="P4" s="1107">
        <v>444804</v>
      </c>
      <c r="Q4" s="1107"/>
    </row>
    <row r="5" ht="15.75" spans="1:17">
      <c r="A5" s="1101" t="s">
        <v>352</v>
      </c>
      <c r="B5" s="1108">
        <v>250</v>
      </c>
      <c r="C5" s="1101"/>
      <c r="D5" s="1106" t="s">
        <v>350</v>
      </c>
      <c r="E5" s="1104"/>
      <c r="F5" s="1109"/>
      <c r="G5" s="1109"/>
      <c r="H5" s="1109"/>
      <c r="I5" s="1109"/>
      <c r="J5" s="1109"/>
      <c r="K5" s="1107"/>
      <c r="L5" s="1107"/>
      <c r="M5" s="1107"/>
      <c r="N5" s="1109"/>
      <c r="O5" s="1109"/>
      <c r="P5" s="1109"/>
      <c r="Q5" s="1109"/>
    </row>
    <row r="6" ht="15.75" spans="1:17">
      <c r="A6" s="1101" t="s">
        <v>353</v>
      </c>
      <c r="B6" s="1102">
        <v>97</v>
      </c>
      <c r="C6" s="1101" t="s">
        <v>349</v>
      </c>
      <c r="D6" s="1110" t="s">
        <v>350</v>
      </c>
      <c r="E6" s="1111"/>
      <c r="F6" s="1111"/>
      <c r="G6" s="1112"/>
      <c r="H6" s="1112"/>
      <c r="I6" s="1112"/>
      <c r="J6" s="1112"/>
      <c r="K6" s="1112"/>
      <c r="L6" s="1112"/>
      <c r="M6" s="1112"/>
      <c r="N6" s="1112"/>
      <c r="O6" s="1112"/>
      <c r="P6" s="1112"/>
      <c r="Q6" s="1111"/>
    </row>
    <row r="7" ht="15.75" spans="1:17">
      <c r="A7" s="1113"/>
      <c r="B7" s="1114">
        <f>SUM(B3:B6)</f>
        <v>1447</v>
      </c>
      <c r="C7" s="1113"/>
      <c r="D7" s="1115"/>
      <c r="E7" s="1116"/>
      <c r="F7" s="1116"/>
      <c r="G7" s="1116"/>
      <c r="H7" s="1116"/>
      <c r="I7" s="1116"/>
      <c r="J7" s="1116"/>
      <c r="K7" s="1116"/>
      <c r="L7" s="1116"/>
      <c r="M7" s="1116"/>
      <c r="N7" s="1116"/>
      <c r="O7" s="1116"/>
      <c r="P7" s="1116"/>
      <c r="Q7" s="1203">
        <f>Q3+Q6</f>
        <v>4371085</v>
      </c>
    </row>
    <row r="8" ht="15.75" spans="1:17">
      <c r="A8" s="1117" t="s">
        <v>354</v>
      </c>
      <c r="B8" s="1118">
        <v>33.2</v>
      </c>
      <c r="C8" s="1117" t="s">
        <v>355</v>
      </c>
      <c r="D8" s="1119" t="s">
        <v>356</v>
      </c>
      <c r="E8" s="1120">
        <v>47623</v>
      </c>
      <c r="F8" s="1120">
        <v>36678</v>
      </c>
      <c r="G8" s="1120">
        <v>34155</v>
      </c>
      <c r="H8" s="1120">
        <v>40512</v>
      </c>
      <c r="I8" s="1120">
        <v>31148</v>
      </c>
      <c r="J8" s="1120">
        <v>22427</v>
      </c>
      <c r="K8" s="1120">
        <v>22044.285</v>
      </c>
      <c r="L8" s="1120">
        <v>19100.424</v>
      </c>
      <c r="M8" s="1120">
        <v>15949</v>
      </c>
      <c r="N8" s="1120"/>
      <c r="O8" s="1120"/>
      <c r="P8" s="1120"/>
      <c r="Q8" s="1120">
        <f>E8+F8+G8+H8+I8+J8+K8+L8+M8+N9+O10+P9</f>
        <v>361968.709</v>
      </c>
    </row>
    <row r="9" ht="15.75" spans="1:17">
      <c r="A9" s="1117" t="s">
        <v>357</v>
      </c>
      <c r="B9" s="1118">
        <v>28</v>
      </c>
      <c r="C9" s="1121"/>
      <c r="D9" s="1119" t="s">
        <v>356</v>
      </c>
      <c r="E9" s="1122"/>
      <c r="F9" s="1122"/>
      <c r="G9" s="1122"/>
      <c r="H9" s="1122"/>
      <c r="I9" s="1122"/>
      <c r="J9" s="1122"/>
      <c r="K9" s="1122"/>
      <c r="L9" s="1122"/>
      <c r="M9" s="1122"/>
      <c r="N9" s="1122">
        <v>17043</v>
      </c>
      <c r="O9" s="1122"/>
      <c r="P9" s="1122">
        <v>52029</v>
      </c>
      <c r="Q9" s="1122"/>
    </row>
    <row r="10" ht="15.75" spans="1:17">
      <c r="A10" s="1117" t="s">
        <v>358</v>
      </c>
      <c r="B10" s="1123">
        <v>22.5</v>
      </c>
      <c r="C10" s="1117"/>
      <c r="D10" s="1124" t="s">
        <v>356</v>
      </c>
      <c r="E10" s="1122"/>
      <c r="F10" s="1122"/>
      <c r="G10" s="1122"/>
      <c r="H10" s="1122"/>
      <c r="I10" s="1122"/>
      <c r="J10" s="1122"/>
      <c r="K10" s="1122"/>
      <c r="L10" s="1122"/>
      <c r="M10" s="1122"/>
      <c r="N10" s="1122"/>
      <c r="O10" s="1122">
        <v>23260</v>
      </c>
      <c r="P10" s="1122"/>
      <c r="Q10" s="1122"/>
    </row>
    <row r="11" ht="15.75" spans="1:17">
      <c r="A11" s="1117" t="s">
        <v>359</v>
      </c>
      <c r="B11" s="1123">
        <v>5</v>
      </c>
      <c r="C11" s="1117"/>
      <c r="D11" s="1125" t="s">
        <v>356</v>
      </c>
      <c r="E11" s="1126"/>
      <c r="F11" s="1126"/>
      <c r="G11" s="1126"/>
      <c r="H11" s="1126"/>
      <c r="I11" s="1126"/>
      <c r="J11" s="1126"/>
      <c r="K11" s="1126"/>
      <c r="L11" s="1126"/>
      <c r="M11" s="1126"/>
      <c r="N11" s="1126"/>
      <c r="O11" s="1126"/>
      <c r="P11" s="1126"/>
      <c r="Q11" s="1126"/>
    </row>
    <row r="12" ht="15.75" spans="1:17">
      <c r="A12" s="1117" t="s">
        <v>360</v>
      </c>
      <c r="B12" s="1123">
        <v>34</v>
      </c>
      <c r="C12" s="1117" t="s">
        <v>361</v>
      </c>
      <c r="D12" s="1125" t="s">
        <v>350</v>
      </c>
      <c r="E12" s="1127">
        <v>17478</v>
      </c>
      <c r="F12" s="1127">
        <v>8763</v>
      </c>
      <c r="G12" s="1128">
        <v>13692</v>
      </c>
      <c r="H12" s="1128">
        <v>12207</v>
      </c>
      <c r="I12" s="1128">
        <v>10014</v>
      </c>
      <c r="J12" s="1128">
        <v>3162</v>
      </c>
      <c r="K12" s="1128">
        <v>1369.329</v>
      </c>
      <c r="L12" s="1128">
        <v>1101.29</v>
      </c>
      <c r="M12" s="1128">
        <v>3413</v>
      </c>
      <c r="N12" s="1128">
        <v>8245</v>
      </c>
      <c r="O12" s="1128">
        <v>7048</v>
      </c>
      <c r="P12" s="1128">
        <v>19026</v>
      </c>
      <c r="Q12" s="1127">
        <f>E12+F12+G12+H12+I12+J12+K12+L12+M12+N12+O12+P12</f>
        <v>105518.619</v>
      </c>
    </row>
    <row r="13" ht="15.75" spans="1:17">
      <c r="A13" s="1117" t="s">
        <v>362</v>
      </c>
      <c r="B13" s="1123">
        <v>74.6</v>
      </c>
      <c r="C13" s="1117"/>
      <c r="D13" s="1125" t="s">
        <v>350</v>
      </c>
      <c r="E13" s="1127">
        <v>45494</v>
      </c>
      <c r="F13" s="1127">
        <v>23264</v>
      </c>
      <c r="G13" s="1128">
        <v>15108</v>
      </c>
      <c r="H13" s="1128">
        <v>25046</v>
      </c>
      <c r="I13" s="1128">
        <v>24409</v>
      </c>
      <c r="J13" s="1128">
        <v>19663</v>
      </c>
      <c r="K13" s="1128">
        <v>6020.161</v>
      </c>
      <c r="L13" s="1128">
        <v>5450.681</v>
      </c>
      <c r="M13" s="1128">
        <v>2084</v>
      </c>
      <c r="N13" s="1128">
        <v>9651</v>
      </c>
      <c r="O13" s="1128">
        <v>18048</v>
      </c>
      <c r="P13" s="1128">
        <v>42626</v>
      </c>
      <c r="Q13" s="1127">
        <f t="shared" ref="Q13:Q16" si="0">E13+F13+G13+H13+I13+J13+K13+L13+M13+N13+O13+P13</f>
        <v>236863.842</v>
      </c>
    </row>
    <row r="14" ht="15.75" spans="1:17">
      <c r="A14" s="1117" t="s">
        <v>363</v>
      </c>
      <c r="B14" s="1123">
        <v>73</v>
      </c>
      <c r="C14" s="1117" t="s">
        <v>364</v>
      </c>
      <c r="D14" s="1125" t="s">
        <v>356</v>
      </c>
      <c r="E14" s="1127">
        <v>25295</v>
      </c>
      <c r="F14" s="1127">
        <v>20166</v>
      </c>
      <c r="G14" s="1128">
        <v>19747</v>
      </c>
      <c r="H14" s="1128">
        <v>15855</v>
      </c>
      <c r="I14" s="1128">
        <v>19032</v>
      </c>
      <c r="J14" s="1128">
        <v>8291</v>
      </c>
      <c r="K14" s="1128">
        <v>8757</v>
      </c>
      <c r="L14" s="1128">
        <v>8757</v>
      </c>
      <c r="M14" s="1128">
        <v>6031</v>
      </c>
      <c r="N14" s="1128">
        <v>8292</v>
      </c>
      <c r="O14" s="1128">
        <v>11185</v>
      </c>
      <c r="P14" s="1128">
        <v>12127</v>
      </c>
      <c r="Q14" s="1127">
        <f t="shared" si="0"/>
        <v>163535</v>
      </c>
    </row>
    <row r="15" ht="15.75" spans="1:17">
      <c r="A15" s="1117" t="s">
        <v>365</v>
      </c>
      <c r="B15" s="1123">
        <v>183</v>
      </c>
      <c r="C15" s="1117" t="s">
        <v>364</v>
      </c>
      <c r="D15" s="1125" t="s">
        <v>366</v>
      </c>
      <c r="E15" s="1127">
        <v>55232</v>
      </c>
      <c r="F15" s="1127">
        <v>39392</v>
      </c>
      <c r="G15" s="1128">
        <v>42313</v>
      </c>
      <c r="H15" s="1128">
        <v>25222</v>
      </c>
      <c r="I15" s="1128">
        <v>28288</v>
      </c>
      <c r="J15" s="1128">
        <v>18209</v>
      </c>
      <c r="K15" s="1128">
        <v>8068</v>
      </c>
      <c r="L15" s="1128">
        <v>7894</v>
      </c>
      <c r="M15" s="1128">
        <v>16987</v>
      </c>
      <c r="N15" s="1128">
        <v>11106</v>
      </c>
      <c r="O15" s="1128">
        <v>22980</v>
      </c>
      <c r="P15" s="1128">
        <v>10455</v>
      </c>
      <c r="Q15" s="1127">
        <f t="shared" si="0"/>
        <v>286146</v>
      </c>
    </row>
    <row r="16" ht="15.75" spans="1:17">
      <c r="A16" s="1129" t="s">
        <v>367</v>
      </c>
      <c r="B16" s="1130">
        <v>1.73</v>
      </c>
      <c r="C16" s="1129" t="s">
        <v>368</v>
      </c>
      <c r="D16" s="1125" t="s">
        <v>356</v>
      </c>
      <c r="E16" s="1131">
        <v>628</v>
      </c>
      <c r="F16" s="1131">
        <v>280</v>
      </c>
      <c r="G16" s="1132">
        <v>624</v>
      </c>
      <c r="H16" s="1132">
        <v>521</v>
      </c>
      <c r="I16" s="1132">
        <v>416</v>
      </c>
      <c r="J16" s="1132">
        <v>158</v>
      </c>
      <c r="K16" s="1132">
        <v>68</v>
      </c>
      <c r="L16" s="1132">
        <v>27</v>
      </c>
      <c r="M16" s="1132">
        <v>34</v>
      </c>
      <c r="N16" s="1132">
        <v>76</v>
      </c>
      <c r="O16" s="1132">
        <v>86</v>
      </c>
      <c r="P16" s="1132">
        <v>223</v>
      </c>
      <c r="Q16" s="1127">
        <f t="shared" si="0"/>
        <v>3141</v>
      </c>
    </row>
    <row r="17" ht="15.75" spans="1:17">
      <c r="A17" s="1113"/>
      <c r="B17" s="1133">
        <f>SUM(B8:B16)</f>
        <v>455.03</v>
      </c>
      <c r="C17" s="1134"/>
      <c r="D17" s="1115"/>
      <c r="E17" s="1135"/>
      <c r="F17" s="1135"/>
      <c r="G17" s="1135"/>
      <c r="H17" s="1135"/>
      <c r="I17" s="1135"/>
      <c r="J17" s="1135"/>
      <c r="K17" s="1135"/>
      <c r="L17" s="1135"/>
      <c r="M17" s="1135"/>
      <c r="N17" s="1135"/>
      <c r="O17" s="1135"/>
      <c r="P17" s="1135"/>
      <c r="Q17" s="1204">
        <f>SUM(Q8:Q16)</f>
        <v>1157173.17</v>
      </c>
    </row>
    <row r="18" ht="15.75" spans="1:17">
      <c r="A18" s="1136" t="s">
        <v>369</v>
      </c>
      <c r="B18" s="1137">
        <v>48.2</v>
      </c>
      <c r="C18" s="1138" t="s">
        <v>370</v>
      </c>
      <c r="D18" s="1139" t="s">
        <v>356</v>
      </c>
      <c r="E18" s="1140">
        <v>29506</v>
      </c>
      <c r="F18" s="1140">
        <v>23646</v>
      </c>
      <c r="G18" s="1141">
        <v>19871</v>
      </c>
      <c r="H18" s="1141">
        <v>15359</v>
      </c>
      <c r="I18" s="1141">
        <v>18185</v>
      </c>
      <c r="J18" s="1141">
        <v>15060</v>
      </c>
      <c r="K18" s="1141">
        <v>20206.711</v>
      </c>
      <c r="L18" s="1141">
        <v>17545.202</v>
      </c>
      <c r="M18" s="1141">
        <v>16319</v>
      </c>
      <c r="N18" s="1141">
        <v>18281</v>
      </c>
      <c r="O18" s="1141">
        <v>20750</v>
      </c>
      <c r="P18" s="1141">
        <v>29154</v>
      </c>
      <c r="Q18" s="1141">
        <f>E18+F18+G18+H18+I18+J18+K18+L18+M18+N18+O18+P18</f>
        <v>243882.913</v>
      </c>
    </row>
    <row r="19" ht="15.75" spans="1:17">
      <c r="A19" s="1113"/>
      <c r="B19" s="1142"/>
      <c r="C19" s="1143"/>
      <c r="D19" s="1115"/>
      <c r="E19" s="1135"/>
      <c r="F19" s="1135"/>
      <c r="G19" s="1135"/>
      <c r="H19" s="1135"/>
      <c r="I19" s="1135"/>
      <c r="J19" s="1135"/>
      <c r="K19" s="1135"/>
      <c r="L19" s="1135"/>
      <c r="M19" s="1135"/>
      <c r="N19" s="1135"/>
      <c r="O19" s="1135"/>
      <c r="P19" s="1135"/>
      <c r="Q19" s="1141">
        <f>Q18</f>
        <v>243882.913</v>
      </c>
    </row>
    <row r="20" ht="15.75" spans="1:17">
      <c r="A20" s="1144" t="s">
        <v>371</v>
      </c>
      <c r="B20" s="1145">
        <v>2.5</v>
      </c>
      <c r="C20" s="1144" t="s">
        <v>372</v>
      </c>
      <c r="D20" s="1139" t="s">
        <v>356</v>
      </c>
      <c r="E20" s="1146">
        <v>1580.967256</v>
      </c>
      <c r="F20" s="1146">
        <v>919.206004</v>
      </c>
      <c r="G20" s="1146">
        <v>1125.305291</v>
      </c>
      <c r="H20" s="1147">
        <v>1299.519626</v>
      </c>
      <c r="I20" s="1147">
        <v>1093.369</v>
      </c>
      <c r="J20" s="1147">
        <v>342.612</v>
      </c>
      <c r="K20" s="1147">
        <v>208.194</v>
      </c>
      <c r="L20" s="1189">
        <v>160.858</v>
      </c>
      <c r="M20" s="1147">
        <v>419.507968</v>
      </c>
      <c r="N20" s="1147">
        <v>651.04613</v>
      </c>
      <c r="O20" s="1147">
        <v>668.519479</v>
      </c>
      <c r="P20" s="1147">
        <v>1546.432802</v>
      </c>
      <c r="Q20" s="1205">
        <f>E20+F20+G20+H20+I20+J20+K20+L20+M20+N20+O20+P20</f>
        <v>10015.537556</v>
      </c>
    </row>
    <row r="21" ht="15.75" spans="1:17">
      <c r="A21" s="1144" t="s">
        <v>373</v>
      </c>
      <c r="B21" s="1148">
        <v>5.8</v>
      </c>
      <c r="C21" s="1149" t="s">
        <v>374</v>
      </c>
      <c r="D21" s="1150" t="s">
        <v>356</v>
      </c>
      <c r="E21" s="1151">
        <v>3385.202806</v>
      </c>
      <c r="F21" s="1151">
        <v>1446.956919</v>
      </c>
      <c r="G21" s="1151">
        <v>1646.756237</v>
      </c>
      <c r="H21" s="1152">
        <v>1354.336528</v>
      </c>
      <c r="I21" s="1152">
        <v>1477.021</v>
      </c>
      <c r="J21" s="1152">
        <v>236.649</v>
      </c>
      <c r="K21" s="1152">
        <v>14.333</v>
      </c>
      <c r="L21" s="1190">
        <v>-11.983</v>
      </c>
      <c r="M21" s="1191">
        <v>71.488286</v>
      </c>
      <c r="N21" s="1191">
        <v>442.51955</v>
      </c>
      <c r="O21" s="1152">
        <v>730.776028</v>
      </c>
      <c r="P21" s="1152">
        <v>2770.878829</v>
      </c>
      <c r="Q21" s="1190">
        <f>E21+F21+G21+H21+I21+J21+K21+L21+M21+N21+O21+P21</f>
        <v>13564.935183</v>
      </c>
    </row>
    <row r="22" ht="15.75" spans="1:17">
      <c r="A22" s="1144" t="s">
        <v>375</v>
      </c>
      <c r="B22" s="1145">
        <v>2.5</v>
      </c>
      <c r="C22" s="1144" t="s">
        <v>376</v>
      </c>
      <c r="D22" s="1153" t="s">
        <v>356</v>
      </c>
      <c r="E22" s="1154"/>
      <c r="F22" s="1154"/>
      <c r="G22" s="1154"/>
      <c r="H22" s="1155"/>
      <c r="I22" s="1155"/>
      <c r="J22" s="1155"/>
      <c r="K22" s="1155"/>
      <c r="L22" s="1192"/>
      <c r="M22" s="1191"/>
      <c r="N22" s="1191"/>
      <c r="O22" s="1155"/>
      <c r="P22" s="1155"/>
      <c r="Q22" s="1192"/>
    </row>
    <row r="23" ht="15.75" spans="1:17">
      <c r="A23" s="1144" t="s">
        <v>377</v>
      </c>
      <c r="B23" s="1145">
        <v>8.385</v>
      </c>
      <c r="C23" s="1144" t="s">
        <v>378</v>
      </c>
      <c r="D23" s="1139" t="s">
        <v>356</v>
      </c>
      <c r="E23" s="1146">
        <v>1340.741329</v>
      </c>
      <c r="F23" s="1146">
        <v>1140.914678</v>
      </c>
      <c r="G23" s="1146">
        <v>799.056889</v>
      </c>
      <c r="H23" s="1147">
        <v>878.852668</v>
      </c>
      <c r="I23" s="1147">
        <v>710.446</v>
      </c>
      <c r="J23" s="1147">
        <v>399.866</v>
      </c>
      <c r="K23" s="1147">
        <v>602.351</v>
      </c>
      <c r="L23" s="1189">
        <v>1527.523</v>
      </c>
      <c r="M23" s="1147">
        <v>401.555103</v>
      </c>
      <c r="N23" s="1147">
        <v>-16.355083</v>
      </c>
      <c r="O23" s="1147">
        <v>-17.948627</v>
      </c>
      <c r="P23" s="1147">
        <v>245.225444</v>
      </c>
      <c r="Q23" s="1205">
        <f>E23+F23+G23+H23+I23+J23+K23+L23+M23+N23+O23+P23</f>
        <v>8012.228401</v>
      </c>
    </row>
    <row r="24" ht="15.75" spans="1:17">
      <c r="A24" s="1144" t="s">
        <v>379</v>
      </c>
      <c r="B24" s="1145">
        <v>29.61</v>
      </c>
      <c r="C24" s="1144" t="s">
        <v>380</v>
      </c>
      <c r="D24" s="1139" t="s">
        <v>356</v>
      </c>
      <c r="E24" s="1156">
        <v>18029</v>
      </c>
      <c r="F24" s="1156">
        <v>13381</v>
      </c>
      <c r="G24" s="1157">
        <v>14589</v>
      </c>
      <c r="H24" s="1157">
        <v>13243</v>
      </c>
      <c r="I24" s="1157">
        <v>11700</v>
      </c>
      <c r="J24" s="1157">
        <v>5457</v>
      </c>
      <c r="K24" s="1157">
        <v>3202</v>
      </c>
      <c r="L24" s="1157">
        <v>3120</v>
      </c>
      <c r="M24" s="1147">
        <v>3592.274209</v>
      </c>
      <c r="N24" s="1147">
        <v>6384.470689</v>
      </c>
      <c r="O24" s="1147">
        <v>7701</v>
      </c>
      <c r="P24" s="1147">
        <v>19837</v>
      </c>
      <c r="Q24" s="1205">
        <f t="shared" ref="Q24:Q29" si="1">E24+F24+G24+H24+I24+J24+K24+L24+M24+N24+O24+P24</f>
        <v>120235.744898</v>
      </c>
    </row>
    <row r="25" ht="15.75" spans="1:17">
      <c r="A25" s="1144" t="s">
        <v>381</v>
      </c>
      <c r="B25" s="1145">
        <v>3.4</v>
      </c>
      <c r="C25" s="2044" t="s">
        <v>382</v>
      </c>
      <c r="D25" s="1139" t="s">
        <v>356</v>
      </c>
      <c r="E25" s="1146">
        <v>1269.852522</v>
      </c>
      <c r="F25" s="1146">
        <v>811.124302</v>
      </c>
      <c r="G25" s="1146">
        <v>1653.722386</v>
      </c>
      <c r="H25" s="1147">
        <v>1854.904474</v>
      </c>
      <c r="I25" s="1147">
        <v>1532.423</v>
      </c>
      <c r="J25" s="1147">
        <v>521.734</v>
      </c>
      <c r="K25" s="1147">
        <v>374.548</v>
      </c>
      <c r="L25" s="1189">
        <v>291.075</v>
      </c>
      <c r="M25" s="1147">
        <v>889.82201</v>
      </c>
      <c r="N25" s="1147">
        <v>641.812151</v>
      </c>
      <c r="O25" s="1147">
        <v>733.893669</v>
      </c>
      <c r="P25" s="1147">
        <v>1672.024066</v>
      </c>
      <c r="Q25" s="1205">
        <f t="shared" si="1"/>
        <v>12246.93558</v>
      </c>
    </row>
    <row r="26" ht="15.75" spans="1:17">
      <c r="A26" s="1144" t="s">
        <v>383</v>
      </c>
      <c r="B26" s="1145">
        <v>4.885</v>
      </c>
      <c r="C26" s="1158"/>
      <c r="D26" s="1139" t="s">
        <v>384</v>
      </c>
      <c r="E26" s="1146">
        <v>1383.671924</v>
      </c>
      <c r="F26" s="1146">
        <v>692.92266</v>
      </c>
      <c r="G26" s="1146">
        <v>1231.570287</v>
      </c>
      <c r="H26" s="1147">
        <v>1361.376168</v>
      </c>
      <c r="I26" s="1147">
        <v>1077.706</v>
      </c>
      <c r="J26" s="1147">
        <v>265.894</v>
      </c>
      <c r="K26" s="1147">
        <v>160.506</v>
      </c>
      <c r="L26" s="1189">
        <v>76.621</v>
      </c>
      <c r="M26" s="1147">
        <v>503.199451</v>
      </c>
      <c r="N26" s="1147">
        <v>262.665247</v>
      </c>
      <c r="O26" s="1147">
        <v>461.154896</v>
      </c>
      <c r="P26" s="1147">
        <v>1361.881926</v>
      </c>
      <c r="Q26" s="1205">
        <f t="shared" si="1"/>
        <v>8839.169559</v>
      </c>
    </row>
    <row r="27" ht="15.75" spans="1:17">
      <c r="A27" s="2045" t="s">
        <v>385</v>
      </c>
      <c r="B27" s="1145">
        <v>3.8</v>
      </c>
      <c r="C27" s="1159"/>
      <c r="D27" s="1139" t="s">
        <v>356</v>
      </c>
      <c r="E27" s="1146">
        <v>2006.90953</v>
      </c>
      <c r="F27" s="1146">
        <v>1007.574579</v>
      </c>
      <c r="G27" s="1146">
        <v>1630.755146</v>
      </c>
      <c r="H27" s="1147">
        <v>1774.121849</v>
      </c>
      <c r="I27" s="1147">
        <v>1578.556</v>
      </c>
      <c r="J27" s="1147">
        <v>272.756</v>
      </c>
      <c r="K27" s="1147">
        <v>157.243</v>
      </c>
      <c r="L27" s="1189">
        <v>116.198</v>
      </c>
      <c r="M27" s="1147">
        <v>764.142061</v>
      </c>
      <c r="N27" s="1147">
        <v>330.159212</v>
      </c>
      <c r="O27" s="1147">
        <v>659.691777</v>
      </c>
      <c r="P27" s="1147">
        <v>2031.716389</v>
      </c>
      <c r="Q27" s="1205">
        <f t="shared" si="1"/>
        <v>12329.823543</v>
      </c>
    </row>
    <row r="28" ht="15.75" spans="1:17">
      <c r="A28" s="2045" t="s">
        <v>386</v>
      </c>
      <c r="B28" s="1145">
        <v>13.8</v>
      </c>
      <c r="C28" s="2046" t="s">
        <v>387</v>
      </c>
      <c r="D28" s="1139" t="s">
        <v>356</v>
      </c>
      <c r="E28" s="1146">
        <v>5505.743625</v>
      </c>
      <c r="F28" s="1146">
        <v>3234.20072</v>
      </c>
      <c r="G28" s="1146">
        <v>4359.381492</v>
      </c>
      <c r="H28" s="1147">
        <v>4329.442774</v>
      </c>
      <c r="I28" s="1147">
        <v>4106.827</v>
      </c>
      <c r="J28" s="1147">
        <v>1274.332</v>
      </c>
      <c r="K28" s="1147">
        <v>746.192</v>
      </c>
      <c r="L28" s="1189">
        <v>565.696</v>
      </c>
      <c r="M28" s="1147">
        <v>1889.180368</v>
      </c>
      <c r="N28" s="1147">
        <v>1415.981331</v>
      </c>
      <c r="O28" s="1147">
        <v>1935.885193</v>
      </c>
      <c r="P28" s="1147">
        <v>5425.914246</v>
      </c>
      <c r="Q28" s="1205">
        <f t="shared" si="1"/>
        <v>34788.776749</v>
      </c>
    </row>
    <row r="29" ht="15.75" spans="1:17">
      <c r="A29" s="1144" t="s">
        <v>388</v>
      </c>
      <c r="B29" s="1145">
        <v>5</v>
      </c>
      <c r="C29" s="1144" t="s">
        <v>389</v>
      </c>
      <c r="D29" s="1160" t="s">
        <v>356</v>
      </c>
      <c r="E29" s="1161">
        <v>18863</v>
      </c>
      <c r="F29" s="1161">
        <v>12851</v>
      </c>
      <c r="G29" s="1161">
        <v>16084</v>
      </c>
      <c r="H29" s="1161">
        <v>19841</v>
      </c>
      <c r="I29" s="1180">
        <v>19381</v>
      </c>
      <c r="J29" s="1180">
        <v>7163</v>
      </c>
      <c r="K29" s="1180">
        <v>2630</v>
      </c>
      <c r="L29" s="1193">
        <v>163</v>
      </c>
      <c r="M29" s="1161">
        <v>1905</v>
      </c>
      <c r="N29" s="1161">
        <v>3628</v>
      </c>
      <c r="O29" s="1180">
        <v>3854</v>
      </c>
      <c r="P29" s="1180">
        <v>14068</v>
      </c>
      <c r="Q29" s="1206">
        <f t="shared" si="1"/>
        <v>120431</v>
      </c>
    </row>
    <row r="30" ht="15.75" spans="1:17">
      <c r="A30" s="1144" t="s">
        <v>390</v>
      </c>
      <c r="B30" s="1145">
        <v>5.8</v>
      </c>
      <c r="C30" s="1144"/>
      <c r="D30" s="1160"/>
      <c r="E30" s="1161"/>
      <c r="F30" s="1161"/>
      <c r="G30" s="1161"/>
      <c r="H30" s="1161"/>
      <c r="I30" s="1182"/>
      <c r="J30" s="1182"/>
      <c r="K30" s="1182"/>
      <c r="L30" s="1194"/>
      <c r="M30" s="1161"/>
      <c r="N30" s="1161"/>
      <c r="O30" s="1182"/>
      <c r="P30" s="1182"/>
      <c r="Q30" s="1207"/>
    </row>
    <row r="31" ht="15.75" spans="1:17">
      <c r="A31" s="1144" t="s">
        <v>391</v>
      </c>
      <c r="B31" s="1145">
        <v>11</v>
      </c>
      <c r="C31" s="1144" t="s">
        <v>392</v>
      </c>
      <c r="D31" s="1160"/>
      <c r="E31" s="1161"/>
      <c r="F31" s="1161"/>
      <c r="G31" s="1161"/>
      <c r="H31" s="1161"/>
      <c r="I31" s="1182"/>
      <c r="J31" s="1182"/>
      <c r="K31" s="1182"/>
      <c r="L31" s="1194"/>
      <c r="M31" s="1161"/>
      <c r="N31" s="1161"/>
      <c r="O31" s="1182"/>
      <c r="P31" s="1182"/>
      <c r="Q31" s="1207"/>
    </row>
    <row r="32" ht="15.75" spans="1:17">
      <c r="A32" s="1144" t="s">
        <v>393</v>
      </c>
      <c r="B32" s="1145">
        <v>2.9</v>
      </c>
      <c r="C32" s="1144"/>
      <c r="D32" s="1160"/>
      <c r="E32" s="1161"/>
      <c r="F32" s="1161"/>
      <c r="G32" s="1161"/>
      <c r="H32" s="1161"/>
      <c r="I32" s="1182"/>
      <c r="J32" s="1182"/>
      <c r="K32" s="1182"/>
      <c r="L32" s="1194"/>
      <c r="M32" s="1161"/>
      <c r="N32" s="1161"/>
      <c r="O32" s="1182"/>
      <c r="P32" s="1182"/>
      <c r="Q32" s="1207"/>
    </row>
    <row r="33" ht="15.75" spans="1:17">
      <c r="A33" s="1144" t="s">
        <v>394</v>
      </c>
      <c r="B33" s="1145">
        <v>4.8</v>
      </c>
      <c r="C33" s="1144" t="s">
        <v>395</v>
      </c>
      <c r="D33" s="1160"/>
      <c r="E33" s="1161"/>
      <c r="F33" s="1161"/>
      <c r="G33" s="1161"/>
      <c r="H33" s="1161"/>
      <c r="I33" s="1183"/>
      <c r="J33" s="1183"/>
      <c r="K33" s="1183"/>
      <c r="L33" s="1195"/>
      <c r="M33" s="1161"/>
      <c r="N33" s="1161"/>
      <c r="O33" s="1183"/>
      <c r="P33" s="1183"/>
      <c r="Q33" s="1208"/>
    </row>
    <row r="34" ht="15.75" spans="1:18">
      <c r="A34" s="1144" t="s">
        <v>396</v>
      </c>
      <c r="B34" s="1145">
        <v>2.3</v>
      </c>
      <c r="C34" s="1144" t="s">
        <v>397</v>
      </c>
      <c r="D34" s="1162" t="s">
        <v>356</v>
      </c>
      <c r="E34" s="1151">
        <v>2733.673205</v>
      </c>
      <c r="F34" s="1151">
        <v>723.728439</v>
      </c>
      <c r="G34" s="1151">
        <v>2160.037288</v>
      </c>
      <c r="H34" s="1152">
        <v>2618.311966</v>
      </c>
      <c r="I34" s="1152">
        <v>2280.033</v>
      </c>
      <c r="J34" s="1152">
        <v>395.044</v>
      </c>
      <c r="K34" s="1152">
        <v>-10.163</v>
      </c>
      <c r="L34" s="1190">
        <v>-10.059</v>
      </c>
      <c r="M34" s="1191">
        <v>484.707179</v>
      </c>
      <c r="N34" s="1191">
        <v>1303.675639</v>
      </c>
      <c r="O34" s="1152">
        <v>1177.370917</v>
      </c>
      <c r="P34" s="1152">
        <v>3020.293038</v>
      </c>
      <c r="Q34" s="1190">
        <f>E34+F34+G34+H34+I34+J34+K34+L34+M34+N34+O34+P34</f>
        <v>16876.652671</v>
      </c>
      <c r="R34" s="1209"/>
    </row>
    <row r="35" ht="15.75" spans="1:17">
      <c r="A35" s="1144" t="s">
        <v>398</v>
      </c>
      <c r="B35" s="1148">
        <v>2.8</v>
      </c>
      <c r="C35" s="1158"/>
      <c r="D35" s="1163"/>
      <c r="E35" s="1164"/>
      <c r="F35" s="1164"/>
      <c r="G35" s="1164"/>
      <c r="H35" s="1165"/>
      <c r="I35" s="1165"/>
      <c r="J35" s="1165"/>
      <c r="K35" s="1165"/>
      <c r="L35" s="1196"/>
      <c r="M35" s="1191"/>
      <c r="N35" s="1191"/>
      <c r="O35" s="1165"/>
      <c r="P35" s="1165"/>
      <c r="Q35" s="1196"/>
    </row>
    <row r="36" ht="15.75" spans="1:17">
      <c r="A36" s="1144" t="s">
        <v>399</v>
      </c>
      <c r="B36" s="1145">
        <v>3.6</v>
      </c>
      <c r="C36" s="1144"/>
      <c r="D36" s="1166"/>
      <c r="E36" s="1154"/>
      <c r="F36" s="1154"/>
      <c r="G36" s="1154"/>
      <c r="H36" s="1155"/>
      <c r="I36" s="1155"/>
      <c r="J36" s="1155"/>
      <c r="K36" s="1155"/>
      <c r="L36" s="1192"/>
      <c r="M36" s="1191"/>
      <c r="N36" s="1191"/>
      <c r="O36" s="1155"/>
      <c r="P36" s="1155"/>
      <c r="Q36" s="1192"/>
    </row>
    <row r="37" ht="15.75" spans="1:17">
      <c r="A37" s="1144" t="s">
        <v>400</v>
      </c>
      <c r="B37" s="1145">
        <v>8.1</v>
      </c>
      <c r="C37" s="1144" t="s">
        <v>401</v>
      </c>
      <c r="D37" s="1153" t="s">
        <v>356</v>
      </c>
      <c r="E37" s="1167">
        <v>5256.459818</v>
      </c>
      <c r="F37" s="1167">
        <v>3405.726272</v>
      </c>
      <c r="G37" s="1167">
        <v>4758.681543</v>
      </c>
      <c r="H37" s="1167">
        <v>4862.407148</v>
      </c>
      <c r="I37" s="1167">
        <v>3670.348</v>
      </c>
      <c r="J37" s="1167">
        <v>952.791</v>
      </c>
      <c r="K37" s="1167">
        <v>34.749</v>
      </c>
      <c r="L37" s="1167">
        <v>-11.92</v>
      </c>
      <c r="M37" s="1167">
        <v>1248.933945</v>
      </c>
      <c r="N37" s="1167">
        <v>2210.940065</v>
      </c>
      <c r="O37" s="1167">
        <v>2016.079345</v>
      </c>
      <c r="P37" s="1167">
        <v>4910.648334</v>
      </c>
      <c r="Q37" s="1205">
        <f>E37+F37+G37+H37+I37+J37+K37+L37+M37+N37+O37+P37</f>
        <v>33315.84447</v>
      </c>
    </row>
    <row r="38" ht="15.75" spans="1:17">
      <c r="A38" s="1144" t="s">
        <v>402</v>
      </c>
      <c r="B38" s="1145">
        <v>8.85</v>
      </c>
      <c r="C38" s="1144" t="s">
        <v>403</v>
      </c>
      <c r="D38" s="1153" t="s">
        <v>356</v>
      </c>
      <c r="E38" s="1146">
        <v>4941.800681</v>
      </c>
      <c r="F38" s="1146">
        <v>2854.011714</v>
      </c>
      <c r="G38" s="1146">
        <v>4146.366895</v>
      </c>
      <c r="H38" s="1147">
        <v>3708.697271</v>
      </c>
      <c r="I38" s="1147">
        <v>2838.576</v>
      </c>
      <c r="J38" s="1147">
        <v>922.313</v>
      </c>
      <c r="K38" s="1147">
        <v>408.166</v>
      </c>
      <c r="L38" s="1189">
        <v>306.684</v>
      </c>
      <c r="M38" s="1147">
        <v>910.456466</v>
      </c>
      <c r="N38" s="1147">
        <v>1456.627249</v>
      </c>
      <c r="O38" s="1147">
        <v>1967.417657</v>
      </c>
      <c r="P38" s="1147">
        <v>5311.703112</v>
      </c>
      <c r="Q38" s="1205">
        <f t="shared" ref="Q38:Q41" si="2">E38+F38+G38+H38+I38+J38+K38+L38+M38+N38+O38+P38</f>
        <v>29772.820045</v>
      </c>
    </row>
    <row r="39" ht="15.75" spans="1:17">
      <c r="A39" s="1144" t="s">
        <v>404</v>
      </c>
      <c r="B39" s="1145">
        <v>13.62</v>
      </c>
      <c r="C39" s="1144" t="s">
        <v>405</v>
      </c>
      <c r="D39" s="1153" t="s">
        <v>356</v>
      </c>
      <c r="E39" s="1146">
        <v>5764.983334</v>
      </c>
      <c r="F39" s="1146">
        <v>3129.758065</v>
      </c>
      <c r="G39" s="1146">
        <v>5920.564723</v>
      </c>
      <c r="H39" s="1147">
        <v>7794.532392</v>
      </c>
      <c r="I39" s="1147">
        <v>6330.653</v>
      </c>
      <c r="J39" s="1147">
        <v>1852.635</v>
      </c>
      <c r="K39" s="1147">
        <v>653.681</v>
      </c>
      <c r="L39" s="1189">
        <v>369.397</v>
      </c>
      <c r="M39" s="1147">
        <v>824.518371</v>
      </c>
      <c r="N39" s="1147">
        <v>1122.373397</v>
      </c>
      <c r="O39" s="1147">
        <v>2113.940991</v>
      </c>
      <c r="P39" s="1147">
        <v>4157.525225</v>
      </c>
      <c r="Q39" s="1205">
        <f t="shared" si="2"/>
        <v>40034.562498</v>
      </c>
    </row>
    <row r="40" ht="15.75" spans="1:17">
      <c r="A40" s="1144" t="s">
        <v>406</v>
      </c>
      <c r="B40" s="1145">
        <v>8.94</v>
      </c>
      <c r="C40" s="1144" t="s">
        <v>407</v>
      </c>
      <c r="D40" s="1153" t="s">
        <v>356</v>
      </c>
      <c r="E40" s="1146">
        <v>4655.760887</v>
      </c>
      <c r="F40" s="1146">
        <v>2928.443679</v>
      </c>
      <c r="G40" s="1146">
        <v>5400.311174</v>
      </c>
      <c r="H40" s="1147">
        <v>2493.285556</v>
      </c>
      <c r="I40" s="1147">
        <v>1463.943</v>
      </c>
      <c r="J40" s="1147">
        <v>328.098</v>
      </c>
      <c r="K40" s="1147">
        <v>156.981</v>
      </c>
      <c r="L40" s="1189">
        <v>42.754</v>
      </c>
      <c r="M40" s="1147">
        <v>339.772823</v>
      </c>
      <c r="N40" s="1147">
        <v>173.958423</v>
      </c>
      <c r="O40" s="1147">
        <v>653.672373</v>
      </c>
      <c r="P40" s="1147">
        <v>2801.091033</v>
      </c>
      <c r="Q40" s="1205">
        <f t="shared" si="2"/>
        <v>21438.071948</v>
      </c>
    </row>
    <row r="41" ht="15.75" spans="1:17">
      <c r="A41" s="1144" t="s">
        <v>408</v>
      </c>
      <c r="B41" s="1148">
        <v>6.54</v>
      </c>
      <c r="C41" s="1159" t="s">
        <v>409</v>
      </c>
      <c r="D41" s="1150" t="s">
        <v>356</v>
      </c>
      <c r="E41" s="1151">
        <v>7172.685864</v>
      </c>
      <c r="F41" s="1151">
        <v>2987.884232</v>
      </c>
      <c r="G41" s="1151">
        <v>5751.941666</v>
      </c>
      <c r="H41" s="1152">
        <v>5104.214497</v>
      </c>
      <c r="I41" s="1152">
        <v>3833.752</v>
      </c>
      <c r="J41" s="1152">
        <v>641.271</v>
      </c>
      <c r="K41" s="1152">
        <v>104.191</v>
      </c>
      <c r="L41" s="1190">
        <v>78.164</v>
      </c>
      <c r="M41" s="1191">
        <v>1420.02155</v>
      </c>
      <c r="N41" s="1191">
        <v>3070.668887</v>
      </c>
      <c r="O41" s="1152">
        <v>3126.880456</v>
      </c>
      <c r="P41" s="1152">
        <v>7692.600287</v>
      </c>
      <c r="Q41" s="1190">
        <f t="shared" si="2"/>
        <v>40984.275439</v>
      </c>
    </row>
    <row r="42" ht="15.75" spans="1:17">
      <c r="A42" s="1144" t="s">
        <v>410</v>
      </c>
      <c r="B42" s="1148">
        <v>4.02</v>
      </c>
      <c r="C42" s="1144"/>
      <c r="D42" s="1150" t="s">
        <v>356</v>
      </c>
      <c r="E42" s="1164"/>
      <c r="F42" s="1164"/>
      <c r="G42" s="1164"/>
      <c r="H42" s="1165"/>
      <c r="I42" s="1165"/>
      <c r="J42" s="1165"/>
      <c r="K42" s="1165"/>
      <c r="L42" s="1196"/>
      <c r="M42" s="1191"/>
      <c r="N42" s="1191"/>
      <c r="O42" s="1165"/>
      <c r="P42" s="1165"/>
      <c r="Q42" s="1196"/>
    </row>
    <row r="43" ht="15.75" spans="1:17">
      <c r="A43" s="1144" t="s">
        <v>411</v>
      </c>
      <c r="B43" s="1148">
        <v>5.66</v>
      </c>
      <c r="C43" s="1144"/>
      <c r="D43" s="1150" t="s">
        <v>356</v>
      </c>
      <c r="E43" s="1154"/>
      <c r="F43" s="1154"/>
      <c r="G43" s="1154"/>
      <c r="H43" s="1155"/>
      <c r="I43" s="1155"/>
      <c r="J43" s="1155"/>
      <c r="K43" s="1155"/>
      <c r="L43" s="1192"/>
      <c r="M43" s="1191"/>
      <c r="N43" s="1191"/>
      <c r="O43" s="1155"/>
      <c r="P43" s="1155"/>
      <c r="Q43" s="1192"/>
    </row>
    <row r="44" ht="15.75" spans="1:17">
      <c r="A44" s="1144" t="s">
        <v>412</v>
      </c>
      <c r="B44" s="1148">
        <v>5.455</v>
      </c>
      <c r="C44" s="1144" t="s">
        <v>413</v>
      </c>
      <c r="D44" s="1150" t="s">
        <v>356</v>
      </c>
      <c r="E44" s="1146">
        <v>2269.74227</v>
      </c>
      <c r="F44" s="1146">
        <v>1077.47135</v>
      </c>
      <c r="G44" s="1146">
        <v>1932.615691</v>
      </c>
      <c r="H44" s="1147">
        <v>1637.099817</v>
      </c>
      <c r="I44" s="1147">
        <v>1286.707</v>
      </c>
      <c r="J44" s="1147">
        <v>137.454</v>
      </c>
      <c r="K44" s="1147">
        <v>-16.664</v>
      </c>
      <c r="L44" s="1189">
        <v>-15.649</v>
      </c>
      <c r="M44" s="1147">
        <v>332.644267</v>
      </c>
      <c r="N44" s="1147">
        <v>776.58597</v>
      </c>
      <c r="O44" s="1147">
        <v>805.404177</v>
      </c>
      <c r="P44" s="1147">
        <v>2462.581052</v>
      </c>
      <c r="Q44" s="1205">
        <f>E44+F44+G44+H44+I44+J44+K44+L44+M44+N44+O44+P44</f>
        <v>12685.992594</v>
      </c>
    </row>
    <row r="45" ht="15.75" spans="1:17">
      <c r="A45" s="1168" t="s">
        <v>414</v>
      </c>
      <c r="B45" s="1169">
        <v>14.97</v>
      </c>
      <c r="C45" s="1168" t="s">
        <v>415</v>
      </c>
      <c r="D45" s="1150" t="s">
        <v>356</v>
      </c>
      <c r="E45" s="1146">
        <v>6317.908742</v>
      </c>
      <c r="F45" s="1146">
        <v>1592.46399</v>
      </c>
      <c r="G45" s="1146">
        <v>5766.572202</v>
      </c>
      <c r="H45" s="1147">
        <v>4788.950133</v>
      </c>
      <c r="I45" s="1147">
        <v>3947.56</v>
      </c>
      <c r="J45" s="1147">
        <v>676.489</v>
      </c>
      <c r="K45" s="1147">
        <v>-8.955</v>
      </c>
      <c r="L45" s="1189">
        <v>14.994</v>
      </c>
      <c r="M45" s="1147">
        <v>2344.726968</v>
      </c>
      <c r="N45" s="1147">
        <v>3541.01789</v>
      </c>
      <c r="O45" s="1147">
        <v>2820.120011</v>
      </c>
      <c r="P45" s="1147">
        <v>7144.311755</v>
      </c>
      <c r="Q45" s="1205">
        <f>E45+F45+G45+H45+I45+J45+K45+L45+M45+N45+O45+P45</f>
        <v>38946.159691</v>
      </c>
    </row>
    <row r="46" ht="15.75" spans="1:17">
      <c r="A46" s="2047" t="s">
        <v>416</v>
      </c>
      <c r="B46" s="1169">
        <v>0.88</v>
      </c>
      <c r="C46" s="1170" t="s">
        <v>417</v>
      </c>
      <c r="D46" s="1150" t="s">
        <v>356</v>
      </c>
      <c r="E46" s="1151">
        <v>2315.667419</v>
      </c>
      <c r="F46" s="1151">
        <v>1620.722688</v>
      </c>
      <c r="G46" s="1151">
        <v>2315.301366</v>
      </c>
      <c r="H46" s="1152">
        <v>1672.272074</v>
      </c>
      <c r="I46" s="1152">
        <v>782.309</v>
      </c>
      <c r="J46" s="1152">
        <v>128.436</v>
      </c>
      <c r="K46" s="1152">
        <v>-13.361</v>
      </c>
      <c r="L46" s="1152">
        <v>-14.403</v>
      </c>
      <c r="M46" s="1152">
        <v>88.934478</v>
      </c>
      <c r="N46" s="1152">
        <v>-15.441393</v>
      </c>
      <c r="O46" s="1152">
        <v>549.63655</v>
      </c>
      <c r="P46" s="1152">
        <v>2271.012735</v>
      </c>
      <c r="Q46" s="1190">
        <f>E46+F46+G46+H46+I46+J46+K46+L46+M46+N46+O46+P46</f>
        <v>11701.086917</v>
      </c>
    </row>
    <row r="47" ht="15.75" spans="1:17">
      <c r="A47" s="2047" t="s">
        <v>418</v>
      </c>
      <c r="B47" s="1169">
        <v>1.08</v>
      </c>
      <c r="C47" s="1171"/>
      <c r="D47" s="1150" t="s">
        <v>356</v>
      </c>
      <c r="E47" s="1164"/>
      <c r="F47" s="1164"/>
      <c r="G47" s="1164"/>
      <c r="H47" s="1165"/>
      <c r="I47" s="1165"/>
      <c r="J47" s="1165"/>
      <c r="K47" s="1165"/>
      <c r="L47" s="1165"/>
      <c r="M47" s="1165"/>
      <c r="N47" s="1165"/>
      <c r="O47" s="1165"/>
      <c r="P47" s="1165"/>
      <c r="Q47" s="1196"/>
    </row>
    <row r="48" ht="15.75" spans="1:17">
      <c r="A48" s="2047" t="s">
        <v>419</v>
      </c>
      <c r="B48" s="1169">
        <v>2.1</v>
      </c>
      <c r="C48" s="1172"/>
      <c r="D48" s="1150" t="s">
        <v>356</v>
      </c>
      <c r="E48" s="1154"/>
      <c r="F48" s="1154"/>
      <c r="G48" s="1154"/>
      <c r="H48" s="1155"/>
      <c r="I48" s="1155"/>
      <c r="J48" s="1155"/>
      <c r="K48" s="1155"/>
      <c r="L48" s="1155"/>
      <c r="M48" s="1155"/>
      <c r="N48" s="1155"/>
      <c r="O48" s="1155"/>
      <c r="P48" s="1155"/>
      <c r="Q48" s="1192"/>
    </row>
    <row r="49" ht="15.75" spans="1:17">
      <c r="A49" s="2047" t="s">
        <v>420</v>
      </c>
      <c r="B49" s="1173">
        <v>4.47</v>
      </c>
      <c r="C49" s="1174" t="s">
        <v>421</v>
      </c>
      <c r="D49" s="1150" t="s">
        <v>356</v>
      </c>
      <c r="E49" s="1151">
        <v>5612.101932</v>
      </c>
      <c r="F49" s="1151">
        <v>2148.26303</v>
      </c>
      <c r="G49" s="1151">
        <v>3408.288683</v>
      </c>
      <c r="H49" s="1152">
        <v>3030.615386</v>
      </c>
      <c r="I49" s="1152">
        <v>2153.173</v>
      </c>
      <c r="J49" s="1152">
        <v>842.061</v>
      </c>
      <c r="K49" s="1152">
        <v>97.97</v>
      </c>
      <c r="L49" s="1190">
        <v>385.847</v>
      </c>
      <c r="M49" s="1197">
        <v>749.183065</v>
      </c>
      <c r="N49" s="1198">
        <v>1761.319722</v>
      </c>
      <c r="O49" s="1199">
        <v>3067.095962</v>
      </c>
      <c r="P49" s="1199">
        <v>6544.897425</v>
      </c>
      <c r="Q49" s="1190">
        <f>E49+F49+G49+H49+I49+J49+K49+L49+M49+N49+O49+P49</f>
        <v>29800.816205</v>
      </c>
    </row>
    <row r="50" ht="15.75" spans="1:17">
      <c r="A50" s="1168" t="s">
        <v>422</v>
      </c>
      <c r="B50" s="1173">
        <v>11</v>
      </c>
      <c r="C50" s="1175"/>
      <c r="D50" s="1150" t="s">
        <v>356</v>
      </c>
      <c r="E50" s="1154"/>
      <c r="F50" s="1154"/>
      <c r="G50" s="1154"/>
      <c r="H50" s="1155"/>
      <c r="I50" s="1155"/>
      <c r="J50" s="1155"/>
      <c r="K50" s="1155"/>
      <c r="L50" s="1192"/>
      <c r="M50" s="1200"/>
      <c r="N50" s="1201"/>
      <c r="O50" s="1202"/>
      <c r="P50" s="1202"/>
      <c r="Q50" s="1192"/>
    </row>
    <row r="51" ht="15.75" spans="1:17">
      <c r="A51" s="2048" t="s">
        <v>423</v>
      </c>
      <c r="B51" s="1169">
        <v>14.5</v>
      </c>
      <c r="C51" s="1176" t="s">
        <v>424</v>
      </c>
      <c r="D51" s="1150" t="s">
        <v>356</v>
      </c>
      <c r="E51" s="1146">
        <v>5908.627674</v>
      </c>
      <c r="F51" s="1146">
        <v>3687.653871</v>
      </c>
      <c r="G51" s="1146">
        <v>5713.556538</v>
      </c>
      <c r="H51" s="1147">
        <v>3914.974308</v>
      </c>
      <c r="I51" s="1147">
        <v>2064.913</v>
      </c>
      <c r="J51" s="1147">
        <v>596.975</v>
      </c>
      <c r="K51" s="1147">
        <v>290.259</v>
      </c>
      <c r="L51" s="1189">
        <v>78.029</v>
      </c>
      <c r="M51" s="1147">
        <v>457.662048</v>
      </c>
      <c r="N51" s="1147">
        <v>293.157717</v>
      </c>
      <c r="O51" s="1147">
        <v>1404.312374</v>
      </c>
      <c r="P51" s="1147">
        <v>5310.982475</v>
      </c>
      <c r="Q51" s="1205">
        <f>E51+F51+G51+H51+I51+J51+K51+L51+M51+N51+O51+P51</f>
        <v>29721.103005</v>
      </c>
    </row>
    <row r="52" ht="15.75" spans="1:17">
      <c r="A52" s="1168" t="s">
        <v>425</v>
      </c>
      <c r="B52" s="1169">
        <v>1.73</v>
      </c>
      <c r="C52" s="1170" t="s">
        <v>426</v>
      </c>
      <c r="D52" s="1150" t="s">
        <v>356</v>
      </c>
      <c r="E52" s="1151">
        <v>1626.798868</v>
      </c>
      <c r="F52" s="1151">
        <v>939.733499</v>
      </c>
      <c r="G52" s="1151">
        <v>1615.767469</v>
      </c>
      <c r="H52" s="1152">
        <v>1493.466975</v>
      </c>
      <c r="I52" s="1152">
        <v>1136.369</v>
      </c>
      <c r="J52" s="1152">
        <v>238.852</v>
      </c>
      <c r="K52" s="1152">
        <v>2.404</v>
      </c>
      <c r="L52" s="1190">
        <v>23.738</v>
      </c>
      <c r="M52" s="1191">
        <v>671.192321</v>
      </c>
      <c r="N52" s="1191">
        <v>444.242449</v>
      </c>
      <c r="O52" s="1152">
        <v>525.309086</v>
      </c>
      <c r="P52" s="1152">
        <v>1664.366089</v>
      </c>
      <c r="Q52" s="1152">
        <f>E52+F52+G52+H52+I52+J52+K52+L52+M52+N52+O52+P52</f>
        <v>10382.239756</v>
      </c>
    </row>
    <row r="53" ht="15.75" spans="1:17">
      <c r="A53" s="1168" t="s">
        <v>427</v>
      </c>
      <c r="B53" s="1169">
        <v>0.3</v>
      </c>
      <c r="C53" s="1171"/>
      <c r="D53" s="1150" t="s">
        <v>356</v>
      </c>
      <c r="E53" s="1164"/>
      <c r="F53" s="1164"/>
      <c r="G53" s="1164"/>
      <c r="H53" s="1165"/>
      <c r="I53" s="1165"/>
      <c r="J53" s="1165"/>
      <c r="K53" s="1165"/>
      <c r="L53" s="1196"/>
      <c r="M53" s="1191"/>
      <c r="N53" s="1191"/>
      <c r="O53" s="1165"/>
      <c r="P53" s="1165"/>
      <c r="Q53" s="1165"/>
    </row>
    <row r="54" ht="15.75" spans="1:17">
      <c r="A54" s="1168" t="s">
        <v>428</v>
      </c>
      <c r="B54" s="1169">
        <v>1.5</v>
      </c>
      <c r="C54" s="1172"/>
      <c r="D54" s="1150" t="s">
        <v>356</v>
      </c>
      <c r="E54" s="1154"/>
      <c r="F54" s="1154"/>
      <c r="G54" s="1154"/>
      <c r="H54" s="1155"/>
      <c r="I54" s="1155"/>
      <c r="J54" s="1155"/>
      <c r="K54" s="1155"/>
      <c r="L54" s="1192"/>
      <c r="M54" s="1191"/>
      <c r="N54" s="1191"/>
      <c r="O54" s="1155"/>
      <c r="P54" s="1155"/>
      <c r="Q54" s="1155"/>
    </row>
    <row r="55" ht="15.75" spans="1:17">
      <c r="A55" s="1177" t="s">
        <v>429</v>
      </c>
      <c r="B55" s="1169">
        <v>2.3</v>
      </c>
      <c r="C55" s="1178" t="s">
        <v>430</v>
      </c>
      <c r="D55" s="1150" t="s">
        <v>356</v>
      </c>
      <c r="E55" s="1146">
        <v>1905.69119</v>
      </c>
      <c r="F55" s="1146">
        <v>868.690381</v>
      </c>
      <c r="G55" s="1146">
        <v>1208.582938</v>
      </c>
      <c r="H55" s="1147">
        <v>1405.180456</v>
      </c>
      <c r="I55" s="1147">
        <v>1030.126</v>
      </c>
      <c r="J55" s="1147">
        <v>275.078</v>
      </c>
      <c r="K55" s="1147">
        <v>140.663</v>
      </c>
      <c r="L55" s="1189">
        <v>98.541</v>
      </c>
      <c r="M55" s="1147">
        <v>417.060806</v>
      </c>
      <c r="N55" s="1147">
        <v>375.099742</v>
      </c>
      <c r="O55" s="1147">
        <v>553.615117</v>
      </c>
      <c r="P55" s="1147">
        <v>1630.469691</v>
      </c>
      <c r="Q55" s="1191">
        <f>E55+F55+G55+H55+I55+J55+K55+L55+M55+N55+O55+P55</f>
        <v>9908.798321</v>
      </c>
    </row>
    <row r="56" ht="15.75" spans="1:17">
      <c r="A56" s="1179" t="s">
        <v>431</v>
      </c>
      <c r="B56" s="1169">
        <v>4.8</v>
      </c>
      <c r="C56" s="1168" t="s">
        <v>432</v>
      </c>
      <c r="D56" s="1150" t="s">
        <v>356</v>
      </c>
      <c r="E56" s="1151">
        <v>2124.070073</v>
      </c>
      <c r="F56" s="1151">
        <v>854.953542</v>
      </c>
      <c r="G56" s="1151">
        <v>1361.836611</v>
      </c>
      <c r="H56" s="1152">
        <v>1375.649733</v>
      </c>
      <c r="I56" s="1152">
        <v>921.713</v>
      </c>
      <c r="J56" s="1152">
        <v>147.272</v>
      </c>
      <c r="K56" s="1152">
        <v>-1.698</v>
      </c>
      <c r="L56" s="1190">
        <v>2.342</v>
      </c>
      <c r="M56" s="1191">
        <v>241.324577</v>
      </c>
      <c r="N56" s="1191">
        <v>574.823552</v>
      </c>
      <c r="O56" s="1199">
        <v>916.87565</v>
      </c>
      <c r="P56" s="1199">
        <v>2541.384584</v>
      </c>
      <c r="Q56" s="1152">
        <f>E56+F56+G56+H56+I56+J56+K56+L56+M56+N56+O56+P56</f>
        <v>11060.547322</v>
      </c>
    </row>
    <row r="57" ht="15.75" spans="1:17">
      <c r="A57" s="1179" t="s">
        <v>433</v>
      </c>
      <c r="B57" s="1169">
        <v>1.5</v>
      </c>
      <c r="C57" s="1168"/>
      <c r="D57" s="1150" t="s">
        <v>356</v>
      </c>
      <c r="E57" s="1154"/>
      <c r="F57" s="1154"/>
      <c r="G57" s="1154"/>
      <c r="H57" s="1155"/>
      <c r="I57" s="1155"/>
      <c r="J57" s="1155"/>
      <c r="K57" s="1155"/>
      <c r="L57" s="1192"/>
      <c r="M57" s="1191"/>
      <c r="N57" s="1191"/>
      <c r="O57" s="1202"/>
      <c r="P57" s="1202"/>
      <c r="Q57" s="1155"/>
    </row>
    <row r="58" ht="15.75" spans="1:17">
      <c r="A58" s="1144" t="s">
        <v>434</v>
      </c>
      <c r="B58" s="1173">
        <v>4.076</v>
      </c>
      <c r="C58" s="1174" t="s">
        <v>435</v>
      </c>
      <c r="D58" s="1150" t="s">
        <v>356</v>
      </c>
      <c r="E58" s="1151">
        <v>1160.051257</v>
      </c>
      <c r="F58" s="1151">
        <v>614.80023</v>
      </c>
      <c r="G58" s="1151">
        <v>836.041847</v>
      </c>
      <c r="H58" s="1152">
        <v>742.480607</v>
      </c>
      <c r="I58" s="1152">
        <v>621.856</v>
      </c>
      <c r="J58" s="1152">
        <v>178.942</v>
      </c>
      <c r="K58" s="1152">
        <v>9.24</v>
      </c>
      <c r="L58" s="1152">
        <v>-8.068</v>
      </c>
      <c r="M58" s="1152">
        <v>10.594105</v>
      </c>
      <c r="N58" s="1152">
        <v>60.732292</v>
      </c>
      <c r="O58" s="1152">
        <v>376.093277</v>
      </c>
      <c r="P58" s="1152">
        <v>1196.690402</v>
      </c>
      <c r="Q58" s="1152">
        <f>E58+F58+G58+H58+I58+J58+K58+L58+M58+N58+O58+P58</f>
        <v>5799.454017</v>
      </c>
    </row>
    <row r="59" ht="15.75" spans="1:17">
      <c r="A59" s="1144" t="s">
        <v>436</v>
      </c>
      <c r="B59" s="1173">
        <v>0.882</v>
      </c>
      <c r="C59" s="1175"/>
      <c r="D59" s="1150" t="s">
        <v>356</v>
      </c>
      <c r="E59" s="1154"/>
      <c r="F59" s="1154"/>
      <c r="G59" s="1154"/>
      <c r="H59" s="1155"/>
      <c r="I59" s="1155"/>
      <c r="J59" s="1155"/>
      <c r="K59" s="1155"/>
      <c r="L59" s="1155"/>
      <c r="M59" s="1155"/>
      <c r="N59" s="1155"/>
      <c r="O59" s="1155"/>
      <c r="P59" s="1155"/>
      <c r="Q59" s="1155"/>
    </row>
    <row r="60" ht="15.75" spans="1:17">
      <c r="A60" s="1168" t="s">
        <v>437</v>
      </c>
      <c r="B60" s="1173">
        <v>7.454</v>
      </c>
      <c r="C60" s="1174" t="s">
        <v>438</v>
      </c>
      <c r="D60" s="1150" t="s">
        <v>356</v>
      </c>
      <c r="E60" s="1180">
        <v>6362.159447</v>
      </c>
      <c r="F60" s="1180">
        <v>3219.85336</v>
      </c>
      <c r="G60" s="1180">
        <v>4732.781441</v>
      </c>
      <c r="H60" s="1180">
        <v>4518.5731</v>
      </c>
      <c r="I60" s="1180">
        <v>3427.332</v>
      </c>
      <c r="J60" s="1180">
        <v>947.496</v>
      </c>
      <c r="K60" s="1180">
        <v>-25</v>
      </c>
      <c r="L60" s="1180">
        <v>-26.168</v>
      </c>
      <c r="M60" s="1180">
        <v>1164.632342</v>
      </c>
      <c r="N60" s="1180">
        <v>1809.196422</v>
      </c>
      <c r="O60" s="1180">
        <v>2812.753004</v>
      </c>
      <c r="P60" s="1180">
        <v>6170.421003</v>
      </c>
      <c r="Q60" s="1152">
        <f>E60+F60+G60+H60+I60+J60+K60+L60+M60+N60+O60+P60</f>
        <v>35114.030119</v>
      </c>
    </row>
    <row r="61" ht="15.75" spans="1:17">
      <c r="A61" s="1168" t="s">
        <v>439</v>
      </c>
      <c r="B61" s="1173">
        <v>2.722</v>
      </c>
      <c r="C61" s="1181"/>
      <c r="D61" s="1150" t="s">
        <v>356</v>
      </c>
      <c r="E61" s="1182"/>
      <c r="F61" s="1182"/>
      <c r="G61" s="1182"/>
      <c r="H61" s="1182"/>
      <c r="I61" s="1182"/>
      <c r="J61" s="1182"/>
      <c r="K61" s="1182"/>
      <c r="L61" s="1182"/>
      <c r="M61" s="1182"/>
      <c r="N61" s="1182"/>
      <c r="O61" s="1182"/>
      <c r="P61" s="1182"/>
      <c r="Q61" s="1165"/>
    </row>
    <row r="62" ht="15.75" spans="1:17">
      <c r="A62" s="1168" t="s">
        <v>440</v>
      </c>
      <c r="B62" s="1169">
        <v>4.724</v>
      </c>
      <c r="C62" s="1172"/>
      <c r="D62" s="1150" t="s">
        <v>356</v>
      </c>
      <c r="E62" s="1183"/>
      <c r="F62" s="1183"/>
      <c r="G62" s="1183"/>
      <c r="H62" s="1183"/>
      <c r="I62" s="1183"/>
      <c r="J62" s="1183"/>
      <c r="K62" s="1183"/>
      <c r="L62" s="1183"/>
      <c r="M62" s="1183"/>
      <c r="N62" s="1183"/>
      <c r="O62" s="1183"/>
      <c r="P62" s="1183"/>
      <c r="Q62" s="1155"/>
    </row>
    <row r="63" ht="15.75" spans="1:17">
      <c r="A63" s="1184" t="s">
        <v>441</v>
      </c>
      <c r="B63" s="1169">
        <v>14.963</v>
      </c>
      <c r="C63" s="1168" t="s">
        <v>442</v>
      </c>
      <c r="D63" s="1150" t="s">
        <v>356</v>
      </c>
      <c r="E63" s="1167">
        <v>7201.788008</v>
      </c>
      <c r="F63" s="1167">
        <v>2768.953125</v>
      </c>
      <c r="G63" s="1167">
        <v>3731.367812</v>
      </c>
      <c r="H63" s="1167">
        <v>4448.146157</v>
      </c>
      <c r="I63" s="1167">
        <v>3216.267</v>
      </c>
      <c r="J63" s="1167">
        <v>647.732</v>
      </c>
      <c r="K63" s="1167">
        <v>14.014</v>
      </c>
      <c r="L63" s="1167">
        <v>-9.31900000000001</v>
      </c>
      <c r="M63" s="1167">
        <v>748.893136</v>
      </c>
      <c r="N63" s="1167">
        <v>2130.496933</v>
      </c>
      <c r="O63" s="1167">
        <v>3030.966338</v>
      </c>
      <c r="P63" s="1167">
        <v>7828.40554</v>
      </c>
      <c r="Q63" s="1191">
        <f>E63+F63+G63+H63+I63+J63+K63+L63+M63+N63+O63+P63</f>
        <v>35757.711049</v>
      </c>
    </row>
    <row r="64" ht="15.75" spans="1:17">
      <c r="A64" s="1185" t="s">
        <v>443</v>
      </c>
      <c r="B64" s="1186">
        <v>5</v>
      </c>
      <c r="C64" s="1174" t="s">
        <v>444</v>
      </c>
      <c r="D64" s="1187" t="s">
        <v>356</v>
      </c>
      <c r="E64" s="1146">
        <v>1937.193395</v>
      </c>
      <c r="F64" s="1146">
        <v>879.141344</v>
      </c>
      <c r="G64" s="1146">
        <v>1283.488945</v>
      </c>
      <c r="H64" s="1147">
        <v>1119.106714</v>
      </c>
      <c r="I64" s="1147">
        <v>1125.08</v>
      </c>
      <c r="J64" s="1147">
        <v>479.557</v>
      </c>
      <c r="K64" s="1147">
        <v>262.814</v>
      </c>
      <c r="L64" s="1189">
        <v>167.654</v>
      </c>
      <c r="M64" s="1147">
        <v>229.072753</v>
      </c>
      <c r="N64" s="1147">
        <v>442.423475</v>
      </c>
      <c r="O64" s="1147">
        <v>661.691145</v>
      </c>
      <c r="P64" s="1147">
        <v>1853.860132</v>
      </c>
      <c r="Q64" s="1191">
        <f t="shared" ref="Q64:Q69" si="3">E64+F64+G64+H64+I64+J64+K64+L64+M64+N64+O64+P64</f>
        <v>10441.082903</v>
      </c>
    </row>
    <row r="65" ht="15.75" spans="1:17">
      <c r="A65" s="1210" t="s">
        <v>445</v>
      </c>
      <c r="B65" s="1169">
        <v>14.96</v>
      </c>
      <c r="C65" s="1168" t="s">
        <v>446</v>
      </c>
      <c r="D65" s="1187" t="s">
        <v>356</v>
      </c>
      <c r="E65" s="1146">
        <v>9701.454701</v>
      </c>
      <c r="F65" s="1146">
        <v>5364.978506</v>
      </c>
      <c r="G65" s="1146">
        <v>9523.376196</v>
      </c>
      <c r="H65" s="1147">
        <v>8768.206288</v>
      </c>
      <c r="I65" s="1147">
        <v>7597.676</v>
      </c>
      <c r="J65" s="1147">
        <v>2126.925</v>
      </c>
      <c r="K65" s="1147">
        <v>473.55</v>
      </c>
      <c r="L65" s="1189">
        <v>307.992</v>
      </c>
      <c r="M65" s="1147">
        <v>4071.444853</v>
      </c>
      <c r="N65" s="1147">
        <v>5637.375145</v>
      </c>
      <c r="O65" s="1147">
        <v>4087.835738</v>
      </c>
      <c r="P65" s="1147">
        <v>10602.406566</v>
      </c>
      <c r="Q65" s="1191">
        <f t="shared" si="3"/>
        <v>68263.220993</v>
      </c>
    </row>
    <row r="66" ht="15.75" spans="1:17">
      <c r="A66" s="1211" t="s">
        <v>447</v>
      </c>
      <c r="B66" s="1169">
        <v>3.13</v>
      </c>
      <c r="C66" s="1168" t="s">
        <v>448</v>
      </c>
      <c r="D66" s="1187" t="s">
        <v>356</v>
      </c>
      <c r="E66" s="1167">
        <v>2439.824184</v>
      </c>
      <c r="F66" s="1167">
        <v>1466.887897</v>
      </c>
      <c r="G66" s="1167">
        <v>1886.579845</v>
      </c>
      <c r="H66" s="1167">
        <v>1444.129834</v>
      </c>
      <c r="I66" s="1167">
        <v>1324.715</v>
      </c>
      <c r="J66" s="1167">
        <v>471.524</v>
      </c>
      <c r="K66" s="1167">
        <v>203.497</v>
      </c>
      <c r="L66" s="1167">
        <v>129.614</v>
      </c>
      <c r="M66" s="1167">
        <v>260.037873</v>
      </c>
      <c r="N66" s="1167">
        <v>871.519711999999</v>
      </c>
      <c r="O66" s="1167">
        <v>1097.347998</v>
      </c>
      <c r="P66" s="1167">
        <v>2379.386658</v>
      </c>
      <c r="Q66" s="1191">
        <f t="shared" si="3"/>
        <v>13975.064001</v>
      </c>
    </row>
    <row r="67" ht="15.75" spans="1:17">
      <c r="A67" s="1210" t="s">
        <v>449</v>
      </c>
      <c r="B67" s="1169">
        <v>24.9</v>
      </c>
      <c r="C67" s="1168" t="s">
        <v>450</v>
      </c>
      <c r="D67" s="1187" t="s">
        <v>356</v>
      </c>
      <c r="E67" s="1146">
        <v>4574.107671</v>
      </c>
      <c r="F67" s="1146">
        <v>1602.669064</v>
      </c>
      <c r="G67" s="1146">
        <v>4112.292133</v>
      </c>
      <c r="H67" s="1147">
        <v>3790.645929</v>
      </c>
      <c r="I67" s="1147">
        <v>3186.438</v>
      </c>
      <c r="J67" s="1147">
        <v>182.035</v>
      </c>
      <c r="K67" s="1147">
        <v>-29.454</v>
      </c>
      <c r="L67" s="1189">
        <v>-29.144</v>
      </c>
      <c r="M67" s="1147">
        <v>1291.804824</v>
      </c>
      <c r="N67" s="1147">
        <v>2845.311808</v>
      </c>
      <c r="O67" s="1147">
        <v>2363.289917</v>
      </c>
      <c r="P67" s="1147">
        <v>6640.4971</v>
      </c>
      <c r="Q67" s="1191">
        <f t="shared" si="3"/>
        <v>30530.493446</v>
      </c>
    </row>
    <row r="68" ht="15.75" spans="1:17">
      <c r="A68" s="1185" t="s">
        <v>451</v>
      </c>
      <c r="B68" s="1186">
        <v>21.9</v>
      </c>
      <c r="C68" s="1174" t="s">
        <v>452</v>
      </c>
      <c r="D68" s="1187" t="s">
        <v>356</v>
      </c>
      <c r="E68" s="1146">
        <v>5672.145584</v>
      </c>
      <c r="F68" s="1146">
        <v>4780.83653</v>
      </c>
      <c r="G68" s="1146">
        <v>7028.842052</v>
      </c>
      <c r="H68" s="1147">
        <v>9656.863663</v>
      </c>
      <c r="I68" s="1147">
        <v>6329.554</v>
      </c>
      <c r="J68" s="1147">
        <v>2773.639</v>
      </c>
      <c r="K68" s="1147">
        <v>968.03</v>
      </c>
      <c r="L68" s="1189">
        <v>22.172</v>
      </c>
      <c r="M68" s="1147">
        <v>1187.961522</v>
      </c>
      <c r="N68" s="1147">
        <v>3217.080639</v>
      </c>
      <c r="O68" s="1147">
        <v>2424.136919</v>
      </c>
      <c r="P68" s="1147">
        <v>4949.210214</v>
      </c>
      <c r="Q68" s="1191">
        <f t="shared" si="3"/>
        <v>49010.472123</v>
      </c>
    </row>
    <row r="69" ht="15.75" spans="1:18">
      <c r="A69" s="1179" t="s">
        <v>453</v>
      </c>
      <c r="B69" s="1169">
        <v>13.9</v>
      </c>
      <c r="C69" s="1168" t="s">
        <v>454</v>
      </c>
      <c r="D69" s="1212" t="s">
        <v>356</v>
      </c>
      <c r="E69" s="1146">
        <v>2058.911552</v>
      </c>
      <c r="F69" s="1146">
        <v>1203.957241</v>
      </c>
      <c r="G69" s="1146">
        <v>2121.461089</v>
      </c>
      <c r="H69" s="1147">
        <v>7374.63131</v>
      </c>
      <c r="I69" s="1147">
        <v>10411.569</v>
      </c>
      <c r="J69" s="1147">
        <v>4350.123</v>
      </c>
      <c r="K69" s="1147">
        <v>243.97</v>
      </c>
      <c r="L69" s="1189">
        <v>-18.706</v>
      </c>
      <c r="M69" s="1147">
        <v>1437.237295</v>
      </c>
      <c r="N69" s="1147">
        <v>1939.056812</v>
      </c>
      <c r="O69" s="1147">
        <v>2233.49113</v>
      </c>
      <c r="P69" s="1147">
        <v>3292.380437</v>
      </c>
      <c r="Q69" s="1191">
        <f t="shared" si="3"/>
        <v>36648.082866</v>
      </c>
      <c r="R69" s="1234"/>
    </row>
    <row r="70" ht="16.5" spans="1:17">
      <c r="A70" s="1213"/>
      <c r="B70" s="1214">
        <f>SUM(B20:B69)</f>
        <v>353.806</v>
      </c>
      <c r="C70" s="1213"/>
      <c r="D70" s="1215"/>
      <c r="E70" s="1216"/>
      <c r="F70" s="1216"/>
      <c r="G70" s="1216"/>
      <c r="H70" s="1216"/>
      <c r="I70" s="1216"/>
      <c r="J70" s="1216"/>
      <c r="K70" s="1216"/>
      <c r="L70" s="1216"/>
      <c r="M70" s="1216"/>
      <c r="N70" s="1216"/>
      <c r="O70" s="1216"/>
      <c r="P70" s="1216"/>
      <c r="Q70" s="1161"/>
    </row>
    <row r="71" ht="16.5" spans="1:17">
      <c r="A71" s="1213"/>
      <c r="B71" s="1217"/>
      <c r="C71" s="1213"/>
      <c r="D71" s="1218"/>
      <c r="E71" s="1219">
        <f>SUM(E20:E69)</f>
        <v>153078.696748</v>
      </c>
      <c r="F71" s="1219">
        <f t="shared" ref="F71:Q71" si="4">SUM(F20:F69)</f>
        <v>86206.481911</v>
      </c>
      <c r="G71" s="1219">
        <f t="shared" si="4"/>
        <v>129836.203875</v>
      </c>
      <c r="H71" s="1219">
        <f t="shared" si="4"/>
        <v>133698.995401</v>
      </c>
      <c r="I71" s="1219">
        <f t="shared" si="4"/>
        <v>113638.01</v>
      </c>
      <c r="J71" s="1219">
        <f t="shared" si="4"/>
        <v>36226.585</v>
      </c>
      <c r="K71" s="1219">
        <f t="shared" si="4"/>
        <v>12054.251</v>
      </c>
      <c r="L71" s="1219">
        <f t="shared" si="4"/>
        <v>7893.474</v>
      </c>
      <c r="M71" s="1219">
        <f t="shared" si="4"/>
        <v>31368.987023</v>
      </c>
      <c r="N71" s="1219">
        <f t="shared" si="4"/>
        <v>49782.541774</v>
      </c>
      <c r="O71" s="1219">
        <f t="shared" si="4"/>
        <v>57512.308547</v>
      </c>
      <c r="P71" s="1219">
        <f t="shared" si="4"/>
        <v>151336.198589</v>
      </c>
      <c r="Q71" s="1219">
        <f t="shared" si="4"/>
        <v>962632.733868</v>
      </c>
    </row>
    <row r="72" spans="1:17">
      <c r="A72" s="1220"/>
      <c r="B72" s="1221"/>
      <c r="C72" s="1220"/>
      <c r="D72" s="1222"/>
      <c r="E72" s="1223"/>
      <c r="F72" s="1223"/>
      <c r="G72" s="1223"/>
      <c r="H72" s="1223"/>
      <c r="I72" s="1223"/>
      <c r="J72" s="1223"/>
      <c r="K72" s="1223"/>
      <c r="L72" s="1223"/>
      <c r="M72" s="1223"/>
      <c r="N72" s="1223"/>
      <c r="O72" s="1223"/>
      <c r="P72" s="1223"/>
      <c r="Q72" s="1223"/>
    </row>
    <row r="73" ht="18.75" spans="1:17">
      <c r="A73" s="1224" t="s">
        <v>455</v>
      </c>
      <c r="B73" s="1225"/>
      <c r="C73" s="1225"/>
      <c r="D73" s="1226"/>
      <c r="E73" s="1226"/>
      <c r="F73" s="1226"/>
      <c r="G73" s="1226"/>
      <c r="H73" s="1227"/>
      <c r="I73" s="1227"/>
      <c r="J73" s="1227"/>
      <c r="K73" s="1227"/>
      <c r="L73" s="1227"/>
      <c r="M73" s="1227"/>
      <c r="N73" s="1227"/>
      <c r="O73" s="1227"/>
      <c r="P73" s="1227"/>
      <c r="Q73" s="1227"/>
    </row>
    <row r="74" ht="15.75" spans="1:17">
      <c r="A74" s="1096" t="s">
        <v>456</v>
      </c>
      <c r="B74" s="1097" t="s">
        <v>332</v>
      </c>
      <c r="C74" s="1096" t="s">
        <v>333</v>
      </c>
      <c r="D74" s="1228" t="s">
        <v>334</v>
      </c>
      <c r="E74" s="1099" t="s">
        <v>335</v>
      </c>
      <c r="F74" s="1099" t="s">
        <v>336</v>
      </c>
      <c r="G74" s="1100" t="s">
        <v>337</v>
      </c>
      <c r="H74" s="1100" t="s">
        <v>338</v>
      </c>
      <c r="I74" s="1100" t="s">
        <v>339</v>
      </c>
      <c r="J74" s="1100" t="s">
        <v>340</v>
      </c>
      <c r="K74" s="1100" t="s">
        <v>341</v>
      </c>
      <c r="L74" s="1100" t="s">
        <v>342</v>
      </c>
      <c r="M74" s="1100" t="s">
        <v>343</v>
      </c>
      <c r="N74" s="1100" t="s">
        <v>344</v>
      </c>
      <c r="O74" s="1100" t="s">
        <v>345</v>
      </c>
      <c r="P74" s="1100" t="s">
        <v>346</v>
      </c>
      <c r="Q74" s="1188" t="s">
        <v>347</v>
      </c>
    </row>
    <row r="75" ht="15.75" spans="1:17">
      <c r="A75" s="1144" t="s">
        <v>457</v>
      </c>
      <c r="B75" s="1229">
        <v>5</v>
      </c>
      <c r="C75" s="1144" t="s">
        <v>458</v>
      </c>
      <c r="D75" s="1212" t="s">
        <v>459</v>
      </c>
      <c r="E75" s="1147">
        <v>2113.6</v>
      </c>
      <c r="F75" s="1147">
        <v>1880.34</v>
      </c>
      <c r="G75" s="1147">
        <v>1798.9</v>
      </c>
      <c r="H75" s="1147">
        <v>1827.85</v>
      </c>
      <c r="I75" s="1147">
        <v>1999.07</v>
      </c>
      <c r="J75" s="1147">
        <v>838.130000000001</v>
      </c>
      <c r="K75" s="1231">
        <v>510.569999999996</v>
      </c>
      <c r="L75" s="1231">
        <v>348.43</v>
      </c>
      <c r="M75" s="1232">
        <v>402.300000000003</v>
      </c>
      <c r="N75" s="1232">
        <v>777.529999999999</v>
      </c>
      <c r="O75" s="1232">
        <v>923.259999999998</v>
      </c>
      <c r="P75" s="1232">
        <v>1714.47</v>
      </c>
      <c r="Q75" s="1147">
        <f>E75+F75+G75+H75+I75+J75+K75+L75+M75+N75+O75+P75</f>
        <v>15134.45</v>
      </c>
    </row>
    <row r="76" ht="15.75" spans="1:17">
      <c r="A76" s="1144" t="s">
        <v>460</v>
      </c>
      <c r="B76" s="1229">
        <v>0.4</v>
      </c>
      <c r="C76" s="1144" t="s">
        <v>461</v>
      </c>
      <c r="D76" s="1163" t="s">
        <v>462</v>
      </c>
      <c r="E76" s="1147">
        <v>280.28768</v>
      </c>
      <c r="F76" s="1147">
        <v>263.34128</v>
      </c>
      <c r="G76" s="1147">
        <v>280.656</v>
      </c>
      <c r="H76" s="1147">
        <v>262.903679999999</v>
      </c>
      <c r="I76" s="1147">
        <v>283.916800000002</v>
      </c>
      <c r="J76" s="1147">
        <v>191.617279999999</v>
      </c>
      <c r="K76" s="1147">
        <v>135.53264</v>
      </c>
      <c r="L76" s="1147">
        <v>109.67888</v>
      </c>
      <c r="M76" s="1232">
        <v>216.301600000001</v>
      </c>
      <c r="N76" s="1232">
        <v>250.572799999998</v>
      </c>
      <c r="O76" s="1232">
        <v>109.381440000002</v>
      </c>
      <c r="P76" s="1232">
        <v>262.6336</v>
      </c>
      <c r="Q76" s="1147">
        <f t="shared" ref="Q76:Q139" si="5">E76+F76+G76+H76+I76+J76+K76+L76+M76+N76+O76+P76</f>
        <v>2646.82368</v>
      </c>
    </row>
    <row r="77" ht="15.75" spans="1:17">
      <c r="A77" s="1144" t="s">
        <v>463</v>
      </c>
      <c r="B77" s="1229">
        <v>0.2</v>
      </c>
      <c r="C77" s="1144"/>
      <c r="D77" s="1163" t="s">
        <v>462</v>
      </c>
      <c r="E77" s="1147">
        <v>106.919840000001</v>
      </c>
      <c r="F77" s="1147">
        <v>92.1339999999996</v>
      </c>
      <c r="G77" s="1147">
        <v>116.52152</v>
      </c>
      <c r="H77" s="1147">
        <v>105.48192</v>
      </c>
      <c r="I77" s="1147">
        <v>88.3347200000007</v>
      </c>
      <c r="J77" s="1147">
        <v>19.8845599999995</v>
      </c>
      <c r="K77" s="1231">
        <v>0</v>
      </c>
      <c r="L77" s="1231">
        <v>0</v>
      </c>
      <c r="M77" s="1232">
        <v>21.9602399999998</v>
      </c>
      <c r="N77" s="1232">
        <v>11.4458400000003</v>
      </c>
      <c r="O77" s="1232">
        <v>13.0474399999995</v>
      </c>
      <c r="P77" s="1232">
        <v>90.3564800000004</v>
      </c>
      <c r="Q77" s="1147">
        <f t="shared" si="5"/>
        <v>666.08656</v>
      </c>
    </row>
    <row r="78" ht="15.75" spans="1:17">
      <c r="A78" s="1144" t="s">
        <v>464</v>
      </c>
      <c r="B78" s="1229">
        <v>9.2</v>
      </c>
      <c r="C78" s="1144" t="s">
        <v>465</v>
      </c>
      <c r="D78" s="1163" t="s">
        <v>466</v>
      </c>
      <c r="E78" s="1147">
        <v>3740.352</v>
      </c>
      <c r="F78" s="1147">
        <v>2642.808</v>
      </c>
      <c r="G78" s="1147">
        <v>3497.746</v>
      </c>
      <c r="H78" s="1147">
        <v>3092.516</v>
      </c>
      <c r="I78" s="1147">
        <v>2784.194</v>
      </c>
      <c r="J78" s="1147">
        <v>2037.616</v>
      </c>
      <c r="K78" s="1231">
        <v>1577.50600000001</v>
      </c>
      <c r="L78" s="1231">
        <v>1372.602</v>
      </c>
      <c r="M78" s="1232">
        <v>1357.972</v>
      </c>
      <c r="N78" s="1232">
        <v>1513.932</v>
      </c>
      <c r="O78" s="1232">
        <v>1658.006</v>
      </c>
      <c r="P78" s="1232">
        <v>2833.726</v>
      </c>
      <c r="Q78" s="1147">
        <f t="shared" si="5"/>
        <v>28108.976</v>
      </c>
    </row>
    <row r="79" ht="15.75" spans="1:17">
      <c r="A79" s="1144" t="s">
        <v>467</v>
      </c>
      <c r="B79" s="1229">
        <v>0.6</v>
      </c>
      <c r="C79" s="1149" t="s">
        <v>468</v>
      </c>
      <c r="D79" s="1163" t="s">
        <v>462</v>
      </c>
      <c r="E79" s="1147">
        <v>146.46725</v>
      </c>
      <c r="F79" s="1147">
        <v>89.8879999999999</v>
      </c>
      <c r="G79" s="1147">
        <v>115.3765</v>
      </c>
      <c r="H79" s="1147">
        <v>142.215</v>
      </c>
      <c r="I79" s="1147">
        <v>123.29025</v>
      </c>
      <c r="J79" s="1147">
        <v>76.7645</v>
      </c>
      <c r="K79" s="1147">
        <v>56.542</v>
      </c>
      <c r="L79" s="1147">
        <v>48.0115</v>
      </c>
      <c r="M79" s="1232">
        <v>50.35475</v>
      </c>
      <c r="N79" s="1232">
        <v>78.27625</v>
      </c>
      <c r="O79" s="1232">
        <v>75.74475</v>
      </c>
      <c r="P79" s="1232">
        <v>127.47725</v>
      </c>
      <c r="Q79" s="1147">
        <f t="shared" si="5"/>
        <v>1130.408</v>
      </c>
    </row>
    <row r="80" ht="15.75" spans="1:17">
      <c r="A80" s="1144" t="s">
        <v>469</v>
      </c>
      <c r="B80" s="1229">
        <v>0.395</v>
      </c>
      <c r="C80" s="1158"/>
      <c r="D80" s="1163" t="s">
        <v>462</v>
      </c>
      <c r="E80" s="1147">
        <v>67.769</v>
      </c>
      <c r="F80" s="1147">
        <v>49.899</v>
      </c>
      <c r="G80" s="1147">
        <v>53.2289999999999</v>
      </c>
      <c r="H80" s="1147">
        <v>50.793</v>
      </c>
      <c r="I80" s="1147">
        <v>52.821</v>
      </c>
      <c r="J80" s="1147">
        <v>22.013</v>
      </c>
      <c r="K80" s="1147">
        <v>0</v>
      </c>
      <c r="L80" s="1147">
        <v>0</v>
      </c>
      <c r="M80" s="1232">
        <v>12.576</v>
      </c>
      <c r="N80" s="1232">
        <v>21.352</v>
      </c>
      <c r="O80" s="1232">
        <v>23.494</v>
      </c>
      <c r="P80" s="1232">
        <v>42.927</v>
      </c>
      <c r="Q80" s="1147">
        <f t="shared" si="5"/>
        <v>396.873</v>
      </c>
    </row>
    <row r="81" ht="15.75" spans="1:17">
      <c r="A81" s="1144" t="s">
        <v>470</v>
      </c>
      <c r="B81" s="1229">
        <v>0.625</v>
      </c>
      <c r="C81" s="1158"/>
      <c r="D81" s="1163" t="s">
        <v>471</v>
      </c>
      <c r="E81" s="1147">
        <v>144.64875</v>
      </c>
      <c r="F81" s="1147">
        <v>151.186</v>
      </c>
      <c r="G81" s="1147">
        <v>169.976</v>
      </c>
      <c r="H81" s="1147">
        <v>158.7345</v>
      </c>
      <c r="I81" s="1147">
        <v>152.22425</v>
      </c>
      <c r="J81" s="1147">
        <v>118.58</v>
      </c>
      <c r="K81" s="1147">
        <v>94.5825</v>
      </c>
      <c r="L81" s="1147">
        <v>75.70825</v>
      </c>
      <c r="M81" s="1232">
        <v>81.08625</v>
      </c>
      <c r="N81" s="1232">
        <v>103.88225</v>
      </c>
      <c r="O81" s="1232">
        <v>95.07025</v>
      </c>
      <c r="P81" s="1232">
        <v>93.38</v>
      </c>
      <c r="Q81" s="1147">
        <f t="shared" si="5"/>
        <v>1439.059</v>
      </c>
    </row>
    <row r="82" ht="15.75" spans="1:17">
      <c r="A82" s="1144" t="s">
        <v>472</v>
      </c>
      <c r="B82" s="1229">
        <v>4.8</v>
      </c>
      <c r="C82" s="1158"/>
      <c r="D82" s="1163" t="s">
        <v>473</v>
      </c>
      <c r="E82" s="1147">
        <v>2524.312</v>
      </c>
      <c r="F82" s="1147">
        <v>2427.448</v>
      </c>
      <c r="G82" s="1147">
        <v>2296.272</v>
      </c>
      <c r="H82" s="1147">
        <v>2277.064</v>
      </c>
      <c r="I82" s="1147">
        <v>1950.82400000001</v>
      </c>
      <c r="J82" s="1147">
        <v>620.736</v>
      </c>
      <c r="K82" s="1147">
        <v>21.672</v>
      </c>
      <c r="L82" s="1147">
        <v>0</v>
      </c>
      <c r="M82" s="1232">
        <v>601.432</v>
      </c>
      <c r="N82" s="1232">
        <v>657.016</v>
      </c>
      <c r="O82" s="1232">
        <v>933.256</v>
      </c>
      <c r="P82" s="1232">
        <v>2772.064</v>
      </c>
      <c r="Q82" s="1147">
        <f t="shared" si="5"/>
        <v>17082.096</v>
      </c>
    </row>
    <row r="83" ht="15.75" spans="1:17">
      <c r="A83" s="1144" t="s">
        <v>474</v>
      </c>
      <c r="B83" s="1229">
        <v>1.2</v>
      </c>
      <c r="C83" s="1158"/>
      <c r="D83" s="1163" t="s">
        <v>462</v>
      </c>
      <c r="E83" s="1147">
        <v>735.110999999999</v>
      </c>
      <c r="F83" s="1147">
        <v>663.657</v>
      </c>
      <c r="G83" s="1147">
        <v>673.566</v>
      </c>
      <c r="H83" s="1147">
        <v>725.481000000001</v>
      </c>
      <c r="I83" s="1147">
        <v>762.371999999999</v>
      </c>
      <c r="J83" s="1147">
        <v>372.168000000001</v>
      </c>
      <c r="K83" s="1147">
        <v>172.626</v>
      </c>
      <c r="L83" s="1147">
        <v>60.885</v>
      </c>
      <c r="M83" s="1232">
        <v>79.542</v>
      </c>
      <c r="N83" s="1232">
        <v>113.442</v>
      </c>
      <c r="O83" s="1232">
        <v>86.115</v>
      </c>
      <c r="P83" s="1232">
        <v>557.553</v>
      </c>
      <c r="Q83" s="1147">
        <f t="shared" si="5"/>
        <v>5002.518</v>
      </c>
    </row>
    <row r="84" ht="15.75" spans="1:17">
      <c r="A84" s="1144" t="s">
        <v>475</v>
      </c>
      <c r="B84" s="1229">
        <v>1.4</v>
      </c>
      <c r="C84" s="1158"/>
      <c r="D84" s="1163" t="s">
        <v>462</v>
      </c>
      <c r="E84" s="1147">
        <v>481.954</v>
      </c>
      <c r="F84" s="1147">
        <v>769.8136</v>
      </c>
      <c r="G84" s="1147">
        <v>794.01356</v>
      </c>
      <c r="H84" s="1147">
        <v>754.7642</v>
      </c>
      <c r="I84" s="1147">
        <v>739.06768</v>
      </c>
      <c r="J84" s="1147">
        <v>669.06196</v>
      </c>
      <c r="K84" s="1147">
        <v>258.48104</v>
      </c>
      <c r="L84" s="1147">
        <v>125.96976</v>
      </c>
      <c r="M84" s="1232">
        <v>475.2104</v>
      </c>
      <c r="N84" s="1232">
        <v>584.834</v>
      </c>
      <c r="O84" s="1232">
        <v>369.652</v>
      </c>
      <c r="P84" s="1232">
        <v>683.798</v>
      </c>
      <c r="Q84" s="1147">
        <f t="shared" si="5"/>
        <v>6706.6202</v>
      </c>
    </row>
    <row r="85" ht="15.75" spans="1:17">
      <c r="A85" s="1144" t="s">
        <v>476</v>
      </c>
      <c r="B85" s="1229">
        <v>0.64</v>
      </c>
      <c r="C85" s="1158"/>
      <c r="D85" s="1163" t="s">
        <v>462</v>
      </c>
      <c r="E85" s="1147">
        <v>160.439999999999</v>
      </c>
      <c r="F85" s="1147">
        <v>154.139999999999</v>
      </c>
      <c r="G85" s="1147">
        <v>179.400000000001</v>
      </c>
      <c r="H85" s="1147">
        <v>225.959999999999</v>
      </c>
      <c r="I85" s="1147">
        <v>273.599980000002</v>
      </c>
      <c r="J85" s="1147">
        <v>242.679999999997</v>
      </c>
      <c r="K85" s="1147">
        <v>271.486000000001</v>
      </c>
      <c r="L85" s="1147">
        <v>297.192</v>
      </c>
      <c r="M85" s="1232">
        <v>275.074</v>
      </c>
      <c r="N85" s="1232">
        <v>268.096</v>
      </c>
      <c r="O85" s="1232">
        <v>194.07</v>
      </c>
      <c r="P85" s="1232">
        <v>156.662</v>
      </c>
      <c r="Q85" s="1147">
        <f t="shared" si="5"/>
        <v>2698.79998</v>
      </c>
    </row>
    <row r="86" ht="15.75" spans="1:17">
      <c r="A86" s="1144" t="s">
        <v>477</v>
      </c>
      <c r="B86" s="1229">
        <v>0.2</v>
      </c>
      <c r="C86" s="1158"/>
      <c r="D86" s="1163" t="s">
        <v>462</v>
      </c>
      <c r="E86" s="1191">
        <v>0</v>
      </c>
      <c r="F86" s="1191">
        <v>0</v>
      </c>
      <c r="G86" s="1205">
        <v>0</v>
      </c>
      <c r="H86" s="1147">
        <v>0</v>
      </c>
      <c r="I86" s="1147">
        <v>0</v>
      </c>
      <c r="J86" s="1147">
        <v>0</v>
      </c>
      <c r="K86" s="1231">
        <v>0</v>
      </c>
      <c r="L86" s="1231">
        <v>0</v>
      </c>
      <c r="M86" s="1232">
        <v>0</v>
      </c>
      <c r="N86" s="1232">
        <v>0</v>
      </c>
      <c r="O86" s="1147">
        <v>0</v>
      </c>
      <c r="P86" s="1147">
        <v>0</v>
      </c>
      <c r="Q86" s="1147">
        <f t="shared" si="5"/>
        <v>0</v>
      </c>
    </row>
    <row r="87" ht="15.75" spans="1:17">
      <c r="A87" s="1144" t="s">
        <v>478</v>
      </c>
      <c r="B87" s="1229">
        <v>0.1</v>
      </c>
      <c r="C87" s="1158"/>
      <c r="D87" s="1163" t="s">
        <v>462</v>
      </c>
      <c r="E87" s="1147">
        <v>72.1686000000001</v>
      </c>
      <c r="F87" s="1147">
        <v>57.3357599999999</v>
      </c>
      <c r="G87" s="1147">
        <v>73.79268</v>
      </c>
      <c r="H87" s="1147">
        <v>56.3554800000001</v>
      </c>
      <c r="I87" s="1147">
        <v>37.1437199999999</v>
      </c>
      <c r="J87" s="1147">
        <v>4.00560000000012</v>
      </c>
      <c r="K87" s="1231">
        <v>0</v>
      </c>
      <c r="L87" s="1231">
        <v>0</v>
      </c>
      <c r="M87" s="1232">
        <v>0</v>
      </c>
      <c r="N87" s="1232">
        <v>0</v>
      </c>
      <c r="O87" s="1147">
        <v>0</v>
      </c>
      <c r="P87" s="1147">
        <v>9.83231999999996</v>
      </c>
      <c r="Q87" s="1147">
        <f t="shared" si="5"/>
        <v>310.63416</v>
      </c>
    </row>
    <row r="88" ht="15.75" spans="1:17">
      <c r="A88" s="1144" t="s">
        <v>479</v>
      </c>
      <c r="B88" s="1229">
        <v>0.83</v>
      </c>
      <c r="C88" s="1158"/>
      <c r="D88" s="1163" t="s">
        <v>462</v>
      </c>
      <c r="E88" s="1147">
        <v>215.566999999998</v>
      </c>
      <c r="F88" s="1147">
        <v>156.708000000002</v>
      </c>
      <c r="G88" s="1147">
        <v>232.482</v>
      </c>
      <c r="H88" s="1147">
        <v>120.539999999997</v>
      </c>
      <c r="I88" s="1147">
        <v>85.6020000000008</v>
      </c>
      <c r="J88" s="1147">
        <v>16.406</v>
      </c>
      <c r="K88" s="1231">
        <v>0</v>
      </c>
      <c r="L88" s="1231">
        <v>0</v>
      </c>
      <c r="M88" s="1232">
        <v>0</v>
      </c>
      <c r="N88" s="1232">
        <v>0</v>
      </c>
      <c r="O88" s="1232">
        <v>0</v>
      </c>
      <c r="P88" s="1232">
        <v>93.118</v>
      </c>
      <c r="Q88" s="1147">
        <f t="shared" si="5"/>
        <v>920.422999999999</v>
      </c>
    </row>
    <row r="89" ht="15.75" spans="1:17">
      <c r="A89" s="1144" t="s">
        <v>480</v>
      </c>
      <c r="B89" s="1229">
        <v>0.25</v>
      </c>
      <c r="C89" s="1158"/>
      <c r="D89" s="1163" t="s">
        <v>462</v>
      </c>
      <c r="E89" s="1147">
        <v>117.21888</v>
      </c>
      <c r="F89" s="1147">
        <v>99.0368399999996</v>
      </c>
      <c r="G89" s="1147">
        <v>120.40392</v>
      </c>
      <c r="H89" s="1147">
        <v>97.64376</v>
      </c>
      <c r="I89" s="1147">
        <v>68.3616</v>
      </c>
      <c r="J89" s="1147">
        <v>20.94276</v>
      </c>
      <c r="K89" s="1231">
        <v>0</v>
      </c>
      <c r="L89" s="1231">
        <v>0</v>
      </c>
      <c r="M89" s="1231">
        <v>0</v>
      </c>
      <c r="N89" s="1231">
        <v>0</v>
      </c>
      <c r="O89" s="1231">
        <v>0</v>
      </c>
      <c r="P89" s="1231">
        <v>65.67744</v>
      </c>
      <c r="Q89" s="1147">
        <f t="shared" si="5"/>
        <v>589.2852</v>
      </c>
    </row>
    <row r="90" ht="15.75" spans="1:17">
      <c r="A90" s="1144" t="s">
        <v>481</v>
      </c>
      <c r="B90" s="1229">
        <v>0.7</v>
      </c>
      <c r="C90" s="1158"/>
      <c r="D90" s="1163" t="s">
        <v>462</v>
      </c>
      <c r="E90" s="1147">
        <v>269.6115</v>
      </c>
      <c r="F90" s="1147">
        <v>215.3555</v>
      </c>
      <c r="G90" s="1147">
        <v>273.6835</v>
      </c>
      <c r="H90" s="1147">
        <v>220.6889</v>
      </c>
      <c r="I90" s="1147">
        <v>201.3563</v>
      </c>
      <c r="J90" s="1147">
        <v>117.423</v>
      </c>
      <c r="K90" s="1147">
        <v>67.649</v>
      </c>
      <c r="L90" s="1147">
        <v>32.68</v>
      </c>
      <c r="M90" s="1232">
        <v>10.487</v>
      </c>
      <c r="N90" s="1232">
        <v>20.95</v>
      </c>
      <c r="O90" s="1232">
        <v>25.139</v>
      </c>
      <c r="P90" s="1232">
        <v>119.862</v>
      </c>
      <c r="Q90" s="1147">
        <f t="shared" si="5"/>
        <v>1574.8857</v>
      </c>
    </row>
    <row r="91" ht="15.75" spans="1:17">
      <c r="A91" s="1144" t="s">
        <v>482</v>
      </c>
      <c r="B91" s="1229">
        <v>1.92</v>
      </c>
      <c r="C91" s="1158"/>
      <c r="D91" s="1163" t="s">
        <v>462</v>
      </c>
      <c r="E91" s="1147">
        <v>856.436999999998</v>
      </c>
      <c r="F91" s="1147">
        <v>857.070000000007</v>
      </c>
      <c r="G91" s="1147">
        <v>904.989000000001</v>
      </c>
      <c r="H91" s="1147">
        <v>858.200999999986</v>
      </c>
      <c r="I91" s="1147">
        <v>774.861000000012</v>
      </c>
      <c r="J91" s="1147">
        <v>286.652999999998</v>
      </c>
      <c r="K91" s="1147">
        <v>0</v>
      </c>
      <c r="L91" s="1147">
        <v>11.7960000000021</v>
      </c>
      <c r="M91" s="1232">
        <v>168.662999999993</v>
      </c>
      <c r="N91" s="1232">
        <v>288.797999999993</v>
      </c>
      <c r="O91" s="1232">
        <v>426.261</v>
      </c>
      <c r="P91" s="1232">
        <v>805.785</v>
      </c>
      <c r="Q91" s="1147">
        <f t="shared" si="5"/>
        <v>6239.51399999999</v>
      </c>
    </row>
    <row r="92" ht="15.75" spans="1:17">
      <c r="A92" s="1144" t="s">
        <v>483</v>
      </c>
      <c r="B92" s="1229">
        <v>0.2</v>
      </c>
      <c r="C92" s="1158"/>
      <c r="D92" s="1163" t="s">
        <v>462</v>
      </c>
      <c r="E92" s="1147">
        <v>143.305</v>
      </c>
      <c r="F92" s="1147">
        <v>142.984</v>
      </c>
      <c r="G92" s="1147">
        <v>140.198</v>
      </c>
      <c r="H92" s="1147">
        <v>131.748</v>
      </c>
      <c r="I92" s="1147">
        <v>132.024</v>
      </c>
      <c r="J92" s="1147">
        <v>30.5030000000002</v>
      </c>
      <c r="K92" s="1147">
        <v>0</v>
      </c>
      <c r="L92" s="1147">
        <v>0.001</v>
      </c>
      <c r="M92" s="1232">
        <v>15.116</v>
      </c>
      <c r="N92" s="1232">
        <v>37.206</v>
      </c>
      <c r="O92" s="1232">
        <v>33.529</v>
      </c>
      <c r="P92" s="1232">
        <v>145.205</v>
      </c>
      <c r="Q92" s="1147">
        <f t="shared" si="5"/>
        <v>951.819</v>
      </c>
    </row>
    <row r="93" ht="15.75" spans="1:17">
      <c r="A93" s="1144" t="s">
        <v>484</v>
      </c>
      <c r="B93" s="1229">
        <v>0.42</v>
      </c>
      <c r="C93" s="1158"/>
      <c r="D93" s="1163" t="s">
        <v>471</v>
      </c>
      <c r="E93" s="1147">
        <v>31.47984</v>
      </c>
      <c r="F93" s="1147">
        <v>68.57316</v>
      </c>
      <c r="G93" s="1147">
        <v>63.13224</v>
      </c>
      <c r="H93" s="1147">
        <v>68.63844</v>
      </c>
      <c r="I93" s="1147">
        <v>70.64496</v>
      </c>
      <c r="J93" s="1147">
        <v>71.67768</v>
      </c>
      <c r="K93" s="1147">
        <v>72.92256</v>
      </c>
      <c r="L93" s="1147">
        <v>70.29924</v>
      </c>
      <c r="M93" s="1232">
        <v>56.18016</v>
      </c>
      <c r="N93" s="1232">
        <v>40.1154</v>
      </c>
      <c r="O93" s="1232">
        <v>32.99988</v>
      </c>
      <c r="P93" s="1232">
        <v>59.7708</v>
      </c>
      <c r="Q93" s="1147">
        <f t="shared" si="5"/>
        <v>706.43436</v>
      </c>
    </row>
    <row r="94" ht="15.75" spans="1:17">
      <c r="A94" s="1144" t="s">
        <v>485</v>
      </c>
      <c r="B94" s="1229">
        <v>0.63</v>
      </c>
      <c r="C94" s="1158"/>
      <c r="D94" s="1163" t="s">
        <v>462</v>
      </c>
      <c r="E94" s="1147">
        <v>175.382</v>
      </c>
      <c r="F94" s="1147">
        <v>147.944</v>
      </c>
      <c r="G94" s="1147">
        <v>149.454</v>
      </c>
      <c r="H94" s="1147">
        <v>130.779</v>
      </c>
      <c r="I94" s="1147">
        <v>115.187</v>
      </c>
      <c r="J94" s="1147">
        <v>46.848</v>
      </c>
      <c r="K94" s="1231">
        <v>0</v>
      </c>
      <c r="L94" s="1231">
        <v>0</v>
      </c>
      <c r="M94" s="1232">
        <v>2.83099999999984</v>
      </c>
      <c r="N94" s="1232">
        <v>0.824</v>
      </c>
      <c r="O94" s="1232">
        <v>103.001</v>
      </c>
      <c r="P94" s="1232">
        <v>131.379</v>
      </c>
      <c r="Q94" s="1147">
        <f t="shared" si="5"/>
        <v>1003.629</v>
      </c>
    </row>
    <row r="95" ht="15.75" spans="1:17">
      <c r="A95" s="1144" t="s">
        <v>486</v>
      </c>
      <c r="B95" s="1229">
        <v>0.25</v>
      </c>
      <c r="C95" s="1158"/>
      <c r="D95" s="1163" t="s">
        <v>471</v>
      </c>
      <c r="E95" s="1147">
        <v>85.9432799999999</v>
      </c>
      <c r="F95" s="1147">
        <v>117.66144</v>
      </c>
      <c r="G95" s="1147">
        <v>114.10968</v>
      </c>
      <c r="H95" s="1147">
        <v>90.8629200000003</v>
      </c>
      <c r="I95" s="1147">
        <v>75.9196799999996</v>
      </c>
      <c r="J95" s="1147">
        <v>52.4642400000001</v>
      </c>
      <c r="K95" s="1147">
        <v>45.1518</v>
      </c>
      <c r="L95" s="1147">
        <v>34.19904</v>
      </c>
      <c r="M95" s="1232">
        <v>31.0392</v>
      </c>
      <c r="N95" s="1232">
        <v>35.61348</v>
      </c>
      <c r="O95" s="1232">
        <v>31.65996</v>
      </c>
      <c r="P95" s="1232">
        <v>26.54244</v>
      </c>
      <c r="Q95" s="1147">
        <f t="shared" si="5"/>
        <v>741.16716</v>
      </c>
    </row>
    <row r="96" ht="15.75" spans="1:17">
      <c r="A96" s="1144" t="s">
        <v>487</v>
      </c>
      <c r="B96" s="1229">
        <v>0.38</v>
      </c>
      <c r="C96" s="1158"/>
      <c r="D96" s="1163" t="s">
        <v>488</v>
      </c>
      <c r="E96" s="1147">
        <v>73.6639200000002</v>
      </c>
      <c r="F96" s="1147">
        <v>65.33868</v>
      </c>
      <c r="G96" s="1147">
        <v>118.37304</v>
      </c>
      <c r="H96" s="1147">
        <v>67.2680399999999</v>
      </c>
      <c r="I96" s="1147">
        <v>53.4232799999999</v>
      </c>
      <c r="J96" s="1147">
        <v>31.75932</v>
      </c>
      <c r="K96" s="1147">
        <v>11.7192</v>
      </c>
      <c r="L96" s="1147">
        <v>0</v>
      </c>
      <c r="M96" s="1232">
        <v>0</v>
      </c>
      <c r="N96" s="1232">
        <v>0</v>
      </c>
      <c r="O96" s="1232">
        <v>0</v>
      </c>
      <c r="P96" s="1232">
        <v>29.38188</v>
      </c>
      <c r="Q96" s="1147">
        <f t="shared" si="5"/>
        <v>450.92736</v>
      </c>
    </row>
    <row r="97" ht="15.75" spans="1:17">
      <c r="A97" s="1144" t="s">
        <v>489</v>
      </c>
      <c r="B97" s="1229">
        <v>1.2</v>
      </c>
      <c r="C97" s="1158"/>
      <c r="D97" s="1163" t="s">
        <v>462</v>
      </c>
      <c r="E97" s="1147">
        <v>528.116</v>
      </c>
      <c r="F97" s="1147">
        <v>253.336</v>
      </c>
      <c r="G97" s="1147">
        <v>503.99</v>
      </c>
      <c r="H97" s="1147">
        <v>478.846</v>
      </c>
      <c r="I97" s="1147">
        <v>489.278</v>
      </c>
      <c r="J97" s="1147">
        <v>130.814</v>
      </c>
      <c r="K97" s="1147">
        <v>18.382</v>
      </c>
      <c r="L97" s="1147">
        <v>0</v>
      </c>
      <c r="M97" s="1232">
        <v>166.632</v>
      </c>
      <c r="N97" s="1232">
        <v>140.464</v>
      </c>
      <c r="O97" s="1232">
        <v>146.706</v>
      </c>
      <c r="P97" s="1232">
        <v>453.578</v>
      </c>
      <c r="Q97" s="1147">
        <f t="shared" si="5"/>
        <v>3310.142</v>
      </c>
    </row>
    <row r="98" ht="15.75" spans="1:17">
      <c r="A98" s="1144" t="s">
        <v>490</v>
      </c>
      <c r="B98" s="1229">
        <v>0.25</v>
      </c>
      <c r="C98" s="1158"/>
      <c r="D98" s="1163" t="s">
        <v>471</v>
      </c>
      <c r="E98" s="1147">
        <v>70.5287999999998</v>
      </c>
      <c r="F98" s="1147">
        <v>64.7877600000001</v>
      </c>
      <c r="G98" s="1147">
        <v>58.4455199999998</v>
      </c>
      <c r="H98" s="1147">
        <v>74.2308</v>
      </c>
      <c r="I98" s="1147">
        <v>62.9506800000001</v>
      </c>
      <c r="J98" s="1147">
        <v>13.74144</v>
      </c>
      <c r="K98" s="1147">
        <v>0</v>
      </c>
      <c r="L98" s="1147">
        <v>0</v>
      </c>
      <c r="M98" s="1232">
        <v>20.13624</v>
      </c>
      <c r="N98" s="1232">
        <v>37.3038</v>
      </c>
      <c r="O98" s="1232">
        <v>15.88236</v>
      </c>
      <c r="P98" s="1232">
        <v>77.83188</v>
      </c>
      <c r="Q98" s="1147">
        <f t="shared" si="5"/>
        <v>495.83928</v>
      </c>
    </row>
    <row r="99" ht="15.75" spans="1:17">
      <c r="A99" s="1144" t="s">
        <v>491</v>
      </c>
      <c r="B99" s="1229">
        <v>1.02</v>
      </c>
      <c r="C99" s="1158"/>
      <c r="D99" s="1163" t="s">
        <v>462</v>
      </c>
      <c r="E99" s="1147">
        <v>406.134</v>
      </c>
      <c r="F99" s="1147">
        <v>307.3125</v>
      </c>
      <c r="G99" s="1147">
        <v>480.0837</v>
      </c>
      <c r="H99" s="1147">
        <v>218.0598</v>
      </c>
      <c r="I99" s="1147">
        <v>156.207</v>
      </c>
      <c r="J99" s="1147">
        <v>30.669</v>
      </c>
      <c r="K99" s="1231">
        <v>0</v>
      </c>
      <c r="L99" s="1231">
        <v>0</v>
      </c>
      <c r="M99" s="1232">
        <v>0</v>
      </c>
      <c r="N99" s="1232">
        <v>0</v>
      </c>
      <c r="O99" s="1232">
        <v>0</v>
      </c>
      <c r="P99" s="1232">
        <v>193.563</v>
      </c>
      <c r="Q99" s="1147">
        <f t="shared" si="5"/>
        <v>1792.029</v>
      </c>
    </row>
    <row r="100" ht="15.75" spans="1:17">
      <c r="A100" s="1144" t="s">
        <v>492</v>
      </c>
      <c r="B100" s="1229">
        <v>0.75</v>
      </c>
      <c r="C100" s="1159"/>
      <c r="D100" s="1163" t="s">
        <v>462</v>
      </c>
      <c r="E100" s="1147">
        <v>50.7520000000004</v>
      </c>
      <c r="F100" s="1147">
        <v>146.542000000001</v>
      </c>
      <c r="G100" s="1147">
        <v>161.653999999999</v>
      </c>
      <c r="H100" s="1147">
        <v>113.685000000001</v>
      </c>
      <c r="I100" s="1147">
        <v>23.532000000001</v>
      </c>
      <c r="J100" s="1147">
        <v>0</v>
      </c>
      <c r="K100" s="1147">
        <v>0</v>
      </c>
      <c r="L100" s="1147">
        <v>0</v>
      </c>
      <c r="M100" s="1232">
        <v>12.717</v>
      </c>
      <c r="N100" s="1232">
        <v>0</v>
      </c>
      <c r="O100" s="1232">
        <v>0</v>
      </c>
      <c r="P100" s="1232">
        <v>0</v>
      </c>
      <c r="Q100" s="1147">
        <f t="shared" si="5"/>
        <v>508.882000000003</v>
      </c>
    </row>
    <row r="101" ht="15.75" spans="1:17">
      <c r="A101" s="1144" t="s">
        <v>493</v>
      </c>
      <c r="B101" s="1229">
        <v>3.7</v>
      </c>
      <c r="C101" s="1144" t="s">
        <v>494</v>
      </c>
      <c r="D101" s="1163" t="s">
        <v>466</v>
      </c>
      <c r="E101" s="1147">
        <v>0</v>
      </c>
      <c r="F101" s="1147">
        <v>0</v>
      </c>
      <c r="G101" s="1147">
        <v>0.0979999999992742</v>
      </c>
      <c r="H101" s="1147">
        <v>0</v>
      </c>
      <c r="I101" s="1147">
        <v>94.283</v>
      </c>
      <c r="J101" s="1147">
        <v>1470.763</v>
      </c>
      <c r="K101" s="1231">
        <v>1477.203</v>
      </c>
      <c r="L101" s="1231">
        <v>1105.594</v>
      </c>
      <c r="M101" s="1232">
        <v>87.199</v>
      </c>
      <c r="N101" s="1232">
        <v>0</v>
      </c>
      <c r="O101" s="1232">
        <v>0</v>
      </c>
      <c r="P101" s="1232">
        <v>1154.888</v>
      </c>
      <c r="Q101" s="1147">
        <f t="shared" si="5"/>
        <v>5390.028</v>
      </c>
    </row>
    <row r="102" ht="15.75" spans="1:17">
      <c r="A102" s="1144" t="s">
        <v>495</v>
      </c>
      <c r="B102" s="1229">
        <v>2.5</v>
      </c>
      <c r="C102" s="1144" t="s">
        <v>496</v>
      </c>
      <c r="D102" s="1163" t="s">
        <v>466</v>
      </c>
      <c r="E102" s="1147">
        <v>1224.6675</v>
      </c>
      <c r="F102" s="1147">
        <v>558.4845</v>
      </c>
      <c r="G102" s="1147">
        <v>1347.01</v>
      </c>
      <c r="H102" s="1147">
        <v>1054.193</v>
      </c>
      <c r="I102" s="1147">
        <v>903.318500000001</v>
      </c>
      <c r="J102" s="1147">
        <v>230.4225</v>
      </c>
      <c r="K102" s="1147">
        <v>33.0330000000004</v>
      </c>
      <c r="L102" s="1147">
        <v>0</v>
      </c>
      <c r="M102" s="1232">
        <v>306.999</v>
      </c>
      <c r="N102" s="1232">
        <v>175.521499999998</v>
      </c>
      <c r="O102" s="1232">
        <v>67.7390000000009</v>
      </c>
      <c r="P102" s="1232">
        <v>1160.495</v>
      </c>
      <c r="Q102" s="1147">
        <f t="shared" si="5"/>
        <v>7061.8835</v>
      </c>
    </row>
    <row r="103" ht="15.75" spans="1:17">
      <c r="A103" s="1144" t="s">
        <v>497</v>
      </c>
      <c r="B103" s="1229">
        <v>0.57</v>
      </c>
      <c r="C103" s="1144" t="s">
        <v>498</v>
      </c>
      <c r="D103" s="1163" t="s">
        <v>462</v>
      </c>
      <c r="E103" s="1147">
        <v>232.4</v>
      </c>
      <c r="F103" s="1147">
        <v>205.712</v>
      </c>
      <c r="G103" s="1147">
        <v>211.966</v>
      </c>
      <c r="H103" s="1147">
        <v>194.721</v>
      </c>
      <c r="I103" s="1147">
        <v>208.551</v>
      </c>
      <c r="J103" s="1147">
        <v>142.143</v>
      </c>
      <c r="K103" s="1147">
        <v>87.3969999999999</v>
      </c>
      <c r="L103" s="1147">
        <v>53.1030000000001</v>
      </c>
      <c r="M103" s="1232">
        <v>50.564</v>
      </c>
      <c r="N103" s="1232">
        <v>73.787</v>
      </c>
      <c r="O103" s="1232">
        <v>81.6210000000001</v>
      </c>
      <c r="P103" s="1232">
        <v>180.54</v>
      </c>
      <c r="Q103" s="1147">
        <f t="shared" si="5"/>
        <v>1722.505</v>
      </c>
    </row>
    <row r="104" ht="15.75" spans="1:17">
      <c r="A104" s="1144" t="s">
        <v>499</v>
      </c>
      <c r="B104" s="1229">
        <v>4.6</v>
      </c>
      <c r="C104" s="1144" t="s">
        <v>500</v>
      </c>
      <c r="D104" s="1163" t="s">
        <v>459</v>
      </c>
      <c r="E104" s="1147">
        <v>2367.183</v>
      </c>
      <c r="F104" s="1147">
        <v>1427.496</v>
      </c>
      <c r="G104" s="1147">
        <v>1630.062</v>
      </c>
      <c r="H104" s="1147">
        <v>1361.304</v>
      </c>
      <c r="I104" s="1147">
        <v>1219.6065</v>
      </c>
      <c r="J104" s="1147">
        <v>259.139999999998</v>
      </c>
      <c r="K104" s="1147">
        <v>0</v>
      </c>
      <c r="L104" s="1147">
        <v>0</v>
      </c>
      <c r="M104" s="1232">
        <v>0</v>
      </c>
      <c r="N104" s="1232">
        <v>0</v>
      </c>
      <c r="O104" s="1232">
        <v>733.656</v>
      </c>
      <c r="P104" s="1232">
        <v>2783.3575</v>
      </c>
      <c r="Q104" s="1147">
        <f t="shared" si="5"/>
        <v>11781.805</v>
      </c>
    </row>
    <row r="105" ht="15.75" spans="1:17">
      <c r="A105" s="1144" t="s">
        <v>501</v>
      </c>
      <c r="B105" s="1229">
        <v>3</v>
      </c>
      <c r="C105" s="1144"/>
      <c r="D105" s="1163" t="s">
        <v>459</v>
      </c>
      <c r="E105" s="1147">
        <v>1914.066</v>
      </c>
      <c r="F105" s="1147">
        <v>1256.871</v>
      </c>
      <c r="G105" s="1147">
        <v>1325.53575</v>
      </c>
      <c r="H105" s="1147">
        <v>1121.67825</v>
      </c>
      <c r="I105" s="1147">
        <v>1159.158</v>
      </c>
      <c r="J105" s="1147">
        <v>454.839000000002</v>
      </c>
      <c r="K105" s="1147">
        <v>197.504999999998</v>
      </c>
      <c r="L105" s="1147">
        <v>96.9622500000018</v>
      </c>
      <c r="M105" s="1232">
        <v>328.5975</v>
      </c>
      <c r="N105" s="1232">
        <v>467.659500000001</v>
      </c>
      <c r="O105" s="1232">
        <v>514.206</v>
      </c>
      <c r="P105" s="1232">
        <v>1726.6095</v>
      </c>
      <c r="Q105" s="1147">
        <f t="shared" si="5"/>
        <v>10563.68775</v>
      </c>
    </row>
    <row r="106" ht="15.75" spans="1:17">
      <c r="A106" s="1144" t="s">
        <v>502</v>
      </c>
      <c r="B106" s="1229">
        <v>1.95</v>
      </c>
      <c r="C106" s="1144" t="s">
        <v>503</v>
      </c>
      <c r="D106" s="1163" t="s">
        <v>471</v>
      </c>
      <c r="E106" s="1147">
        <v>628.4352</v>
      </c>
      <c r="F106" s="1147">
        <v>321.220800000001</v>
      </c>
      <c r="G106" s="1147">
        <v>349.4784</v>
      </c>
      <c r="H106" s="1147">
        <v>317.675999999999</v>
      </c>
      <c r="I106" s="1147">
        <v>352.214399999999</v>
      </c>
      <c r="J106" s="1147">
        <v>114.364799999999</v>
      </c>
      <c r="K106" s="1231">
        <v>0</v>
      </c>
      <c r="L106" s="1231">
        <v>0</v>
      </c>
      <c r="M106" s="1232">
        <v>0</v>
      </c>
      <c r="N106" s="1232">
        <v>0</v>
      </c>
      <c r="O106" s="1232">
        <v>0</v>
      </c>
      <c r="P106" s="1232">
        <v>0</v>
      </c>
      <c r="Q106" s="1147">
        <f t="shared" si="5"/>
        <v>2083.3896</v>
      </c>
    </row>
    <row r="107" ht="14.45" customHeight="1" spans="1:17">
      <c r="A107" s="1144" t="s">
        <v>504</v>
      </c>
      <c r="B107" s="1229">
        <v>1.5</v>
      </c>
      <c r="C107" s="1149" t="s">
        <v>505</v>
      </c>
      <c r="D107" s="1230" t="s">
        <v>459</v>
      </c>
      <c r="E107" s="1147">
        <v>2649.66072299999</v>
      </c>
      <c r="F107" s="1147">
        <v>1839.64762400001</v>
      </c>
      <c r="G107" s="1147">
        <v>2585.00629299999</v>
      </c>
      <c r="H107" s="1147">
        <v>3333.877683</v>
      </c>
      <c r="I107" s="1147">
        <v>3096.998106</v>
      </c>
      <c r="J107" s="1147">
        <v>1329.79398899999</v>
      </c>
      <c r="K107" s="1147">
        <v>460.675540999999</v>
      </c>
      <c r="L107" s="1147">
        <v>245.839561000009</v>
      </c>
      <c r="M107" s="1232">
        <v>456.857365999997</v>
      </c>
      <c r="N107" s="1232">
        <v>585.758954000004</v>
      </c>
      <c r="O107" s="1232">
        <v>635.80250099999</v>
      </c>
      <c r="P107" s="1232">
        <v>1556.491766</v>
      </c>
      <c r="Q107" s="1147">
        <f t="shared" si="5"/>
        <v>18776.410107</v>
      </c>
    </row>
    <row r="108" ht="15.75" spans="1:17">
      <c r="A108" s="1144" t="s">
        <v>506</v>
      </c>
      <c r="B108" s="1229">
        <v>2.95</v>
      </c>
      <c r="C108" s="1158"/>
      <c r="D108" s="1230" t="s">
        <v>459</v>
      </c>
      <c r="E108" s="1147">
        <v>1133.699</v>
      </c>
      <c r="F108" s="1147">
        <v>768.719</v>
      </c>
      <c r="G108" s="1147">
        <v>1100.911</v>
      </c>
      <c r="H108" s="1147">
        <v>1429.295</v>
      </c>
      <c r="I108" s="1147">
        <v>1227.121</v>
      </c>
      <c r="J108" s="1147">
        <v>491.742999999999</v>
      </c>
      <c r="K108" s="1147">
        <v>232.729000000002</v>
      </c>
      <c r="L108" s="1147">
        <v>153.649999999999</v>
      </c>
      <c r="M108" s="1232">
        <v>136.338999999999</v>
      </c>
      <c r="N108" s="1232">
        <v>193.865000000004</v>
      </c>
      <c r="O108" s="1232">
        <v>211.848000000001</v>
      </c>
      <c r="P108" s="1232">
        <v>661.940999999994</v>
      </c>
      <c r="Q108" s="1147">
        <f t="shared" si="5"/>
        <v>7741.86</v>
      </c>
    </row>
    <row r="109" ht="15.75" spans="1:17">
      <c r="A109" s="1144" t="s">
        <v>507</v>
      </c>
      <c r="B109" s="1229">
        <v>3.27</v>
      </c>
      <c r="C109" s="1159"/>
      <c r="D109" s="1230" t="s">
        <v>459</v>
      </c>
      <c r="E109" s="1147">
        <v>1284.437</v>
      </c>
      <c r="F109" s="1147">
        <v>860.034000000001</v>
      </c>
      <c r="G109" s="1147">
        <v>1193.766</v>
      </c>
      <c r="H109" s="1147">
        <v>1584.744</v>
      </c>
      <c r="I109" s="1147">
        <v>1354.01</v>
      </c>
      <c r="J109" s="1147">
        <v>552.327999999997</v>
      </c>
      <c r="K109" s="1147">
        <v>265.895000000004</v>
      </c>
      <c r="L109" s="1147">
        <v>167.782999999994</v>
      </c>
      <c r="M109" s="1232">
        <v>198.625</v>
      </c>
      <c r="N109" s="1232">
        <v>218.211000000005</v>
      </c>
      <c r="O109" s="1232">
        <v>241.205999999997</v>
      </c>
      <c r="P109" s="1232">
        <v>732.830000000004</v>
      </c>
      <c r="Q109" s="1147">
        <f t="shared" si="5"/>
        <v>8653.869</v>
      </c>
    </row>
    <row r="110" ht="15.75" spans="1:17">
      <c r="A110" s="1144" t="s">
        <v>508</v>
      </c>
      <c r="B110" s="1229">
        <v>2.68</v>
      </c>
      <c r="C110" s="1144" t="s">
        <v>509</v>
      </c>
      <c r="D110" s="1163" t="s">
        <v>462</v>
      </c>
      <c r="E110" s="1147">
        <v>1509.84</v>
      </c>
      <c r="F110" s="1147">
        <v>544.881600000001</v>
      </c>
      <c r="G110" s="1147">
        <v>1241.784</v>
      </c>
      <c r="H110" s="1147">
        <v>740.664</v>
      </c>
      <c r="I110" s="1147">
        <v>1167.168</v>
      </c>
      <c r="J110" s="1147">
        <v>230.1024</v>
      </c>
      <c r="K110" s="1147">
        <v>18.048</v>
      </c>
      <c r="L110" s="1147">
        <v>63.0335999999998</v>
      </c>
      <c r="M110" s="1232">
        <v>175.5072</v>
      </c>
      <c r="N110" s="1232">
        <v>240.8832</v>
      </c>
      <c r="O110" s="1232">
        <v>628.3104</v>
      </c>
      <c r="P110" s="1232">
        <v>1764.1488</v>
      </c>
      <c r="Q110" s="1147">
        <f t="shared" si="5"/>
        <v>8324.3712</v>
      </c>
    </row>
    <row r="111" ht="15.75" spans="1:17">
      <c r="A111" s="1144" t="s">
        <v>510</v>
      </c>
      <c r="B111" s="1229">
        <v>1</v>
      </c>
      <c r="C111" s="1144"/>
      <c r="D111" s="1163" t="s">
        <v>462</v>
      </c>
      <c r="E111" s="1147">
        <v>973.6728</v>
      </c>
      <c r="F111" s="1147">
        <v>364.041600000001</v>
      </c>
      <c r="G111" s="1147">
        <v>795.4176</v>
      </c>
      <c r="H111" s="1147">
        <v>448.8384</v>
      </c>
      <c r="I111" s="1147">
        <v>561.2424</v>
      </c>
      <c r="J111" s="1147">
        <v>134.7528</v>
      </c>
      <c r="K111" s="1147">
        <v>10.8432000000001</v>
      </c>
      <c r="L111" s="1147">
        <v>38.2103999999999</v>
      </c>
      <c r="M111" s="1232">
        <v>103.452</v>
      </c>
      <c r="N111" s="1232">
        <v>145.4088</v>
      </c>
      <c r="O111" s="1232">
        <v>425.5392</v>
      </c>
      <c r="P111" s="1232">
        <v>1198.2216</v>
      </c>
      <c r="Q111" s="1147">
        <f t="shared" si="5"/>
        <v>5199.6408</v>
      </c>
    </row>
    <row r="112" ht="15.75" spans="1:17">
      <c r="A112" s="1144" t="s">
        <v>511</v>
      </c>
      <c r="B112" s="1229">
        <v>0.2</v>
      </c>
      <c r="C112" s="1144" t="s">
        <v>512</v>
      </c>
      <c r="D112" s="1163" t="s">
        <v>462</v>
      </c>
      <c r="E112" s="1147">
        <v>46.1584000000001</v>
      </c>
      <c r="F112" s="1147">
        <v>47.9487999999999</v>
      </c>
      <c r="G112" s="1147">
        <v>92.1879999999999</v>
      </c>
      <c r="H112" s="1147">
        <v>66.934</v>
      </c>
      <c r="I112" s="1147">
        <v>49.5244000000001</v>
      </c>
      <c r="J112" s="1147">
        <v>21.0544</v>
      </c>
      <c r="K112" s="1147">
        <v>11.1044</v>
      </c>
      <c r="L112" s="1147">
        <v>5.3344000000001</v>
      </c>
      <c r="M112" s="1232">
        <v>6.04279999999999</v>
      </c>
      <c r="N112" s="1232">
        <v>6.01319999999996</v>
      </c>
      <c r="O112" s="1232">
        <v>8.14480000000003</v>
      </c>
      <c r="P112" s="1232">
        <v>26.4243999999999</v>
      </c>
      <c r="Q112" s="1147">
        <f t="shared" si="5"/>
        <v>386.872</v>
      </c>
    </row>
    <row r="113" ht="15.75" spans="1:17">
      <c r="A113" s="1144" t="s">
        <v>513</v>
      </c>
      <c r="B113" s="1229">
        <v>0.3</v>
      </c>
      <c r="C113" s="1144" t="s">
        <v>514</v>
      </c>
      <c r="D113" s="1163" t="s">
        <v>462</v>
      </c>
      <c r="E113" s="1147">
        <v>145.569</v>
      </c>
      <c r="F113" s="1147">
        <v>80.603</v>
      </c>
      <c r="G113" s="1147">
        <v>119.133</v>
      </c>
      <c r="H113" s="1147">
        <v>60.982</v>
      </c>
      <c r="I113" s="1147">
        <v>46.08</v>
      </c>
      <c r="J113" s="1147">
        <v>6.99799999999993</v>
      </c>
      <c r="K113" s="1147">
        <v>0</v>
      </c>
      <c r="L113" s="1147">
        <v>0</v>
      </c>
      <c r="M113" s="1232">
        <v>0</v>
      </c>
      <c r="N113" s="1232">
        <v>0</v>
      </c>
      <c r="O113" s="1232">
        <v>0</v>
      </c>
      <c r="P113" s="1232">
        <v>99.8290000000001</v>
      </c>
      <c r="Q113" s="1147">
        <f t="shared" si="5"/>
        <v>559.194</v>
      </c>
    </row>
    <row r="114" ht="15.75" spans="1:17">
      <c r="A114" s="1144" t="s">
        <v>515</v>
      </c>
      <c r="B114" s="1229">
        <v>3.43</v>
      </c>
      <c r="C114" s="1144" t="s">
        <v>516</v>
      </c>
      <c r="D114" s="1163" t="s">
        <v>459</v>
      </c>
      <c r="E114" s="1147">
        <v>1860.81</v>
      </c>
      <c r="F114" s="1147">
        <v>1139.915</v>
      </c>
      <c r="G114" s="1147">
        <v>1886.675</v>
      </c>
      <c r="H114" s="1147">
        <v>1481.76</v>
      </c>
      <c r="I114" s="1147">
        <v>1196.195</v>
      </c>
      <c r="J114" s="1147">
        <v>351.085000000002</v>
      </c>
      <c r="K114" s="1147">
        <v>33.4249999999975</v>
      </c>
      <c r="L114" s="1147">
        <v>57.2250000000037</v>
      </c>
      <c r="M114" s="1232">
        <v>306.634999999999</v>
      </c>
      <c r="N114" s="1232">
        <v>723.834999999997</v>
      </c>
      <c r="O114" s="1232">
        <v>724.535000000001</v>
      </c>
      <c r="P114" s="1232">
        <v>2142.735</v>
      </c>
      <c r="Q114" s="1147">
        <f t="shared" si="5"/>
        <v>11904.83</v>
      </c>
    </row>
    <row r="115" ht="15.75" spans="1:17">
      <c r="A115" s="1144" t="s">
        <v>517</v>
      </c>
      <c r="B115" s="1229">
        <v>0.25</v>
      </c>
      <c r="C115" s="1144" t="s">
        <v>518</v>
      </c>
      <c r="D115" s="1163" t="s">
        <v>471</v>
      </c>
      <c r="E115" s="1147">
        <v>43.1112000000001</v>
      </c>
      <c r="F115" s="1147">
        <v>39.4991999999999</v>
      </c>
      <c r="G115" s="1147">
        <v>36.0695999999997</v>
      </c>
      <c r="H115" s="1147">
        <v>37.6962000000003</v>
      </c>
      <c r="I115" s="1147">
        <v>38.0501999999997</v>
      </c>
      <c r="J115" s="1147">
        <v>18.4878000000001</v>
      </c>
      <c r="K115" s="1147">
        <v>4.64039999999995</v>
      </c>
      <c r="L115" s="1147">
        <v>0</v>
      </c>
      <c r="M115" s="1232">
        <v>0</v>
      </c>
      <c r="N115" s="1232">
        <v>0</v>
      </c>
      <c r="O115" s="1232">
        <v>4.3601999999999</v>
      </c>
      <c r="P115" s="1232">
        <v>34.4298</v>
      </c>
      <c r="Q115" s="1147">
        <f t="shared" si="5"/>
        <v>256.3446</v>
      </c>
    </row>
    <row r="116" ht="15.75" spans="1:17">
      <c r="A116" s="1144" t="s">
        <v>519</v>
      </c>
      <c r="B116" s="1229">
        <v>12.3</v>
      </c>
      <c r="C116" s="1144" t="s">
        <v>520</v>
      </c>
      <c r="D116" s="1163" t="s">
        <v>459</v>
      </c>
      <c r="E116" s="1147">
        <v>6461.448</v>
      </c>
      <c r="F116" s="1147">
        <v>3430.64399999999</v>
      </c>
      <c r="G116" s="1147">
        <v>5311.74000000001</v>
      </c>
      <c r="H116" s="1147">
        <v>6786.864</v>
      </c>
      <c r="I116" s="1147">
        <v>6518.31599999999</v>
      </c>
      <c r="J116" s="1147">
        <v>1784.49599999999</v>
      </c>
      <c r="K116" s="1147">
        <v>205.296000000016</v>
      </c>
      <c r="L116" s="1147">
        <v>57.7919999999895</v>
      </c>
      <c r="M116" s="1232">
        <v>709.800000000004</v>
      </c>
      <c r="N116" s="1232">
        <v>1162.476</v>
      </c>
      <c r="O116" s="1232">
        <v>1449.42000000001</v>
      </c>
      <c r="P116" s="1232">
        <v>5057.052</v>
      </c>
      <c r="Q116" s="1147">
        <f t="shared" si="5"/>
        <v>38935.344</v>
      </c>
    </row>
    <row r="117" ht="15.75" spans="1:17">
      <c r="A117" s="1144" t="s">
        <v>521</v>
      </c>
      <c r="B117" s="1229">
        <v>14.2</v>
      </c>
      <c r="C117" s="1144" t="s">
        <v>522</v>
      </c>
      <c r="D117" s="1163" t="s">
        <v>459</v>
      </c>
      <c r="E117" s="1147">
        <v>6263.264</v>
      </c>
      <c r="F117" s="1147">
        <v>2957.752</v>
      </c>
      <c r="G117" s="1147">
        <v>7200.172</v>
      </c>
      <c r="H117" s="1147">
        <v>4821.32</v>
      </c>
      <c r="I117" s="1147">
        <v>2765.56</v>
      </c>
      <c r="J117" s="1147">
        <v>618.044000000003</v>
      </c>
      <c r="K117" s="1147">
        <v>151.955999999997</v>
      </c>
      <c r="L117" s="1147">
        <v>0</v>
      </c>
      <c r="M117" s="1232">
        <v>968.016000000003</v>
      </c>
      <c r="N117" s="1232">
        <v>504.532</v>
      </c>
      <c r="O117" s="1232">
        <v>1634.808</v>
      </c>
      <c r="P117" s="1232">
        <v>5087.096</v>
      </c>
      <c r="Q117" s="1147">
        <f t="shared" si="5"/>
        <v>32972.52</v>
      </c>
    </row>
    <row r="118" ht="15.75" spans="1:17">
      <c r="A118" s="1144" t="s">
        <v>523</v>
      </c>
      <c r="B118" s="1229">
        <v>0.15</v>
      </c>
      <c r="C118" s="1144" t="s">
        <v>524</v>
      </c>
      <c r="D118" s="1163" t="s">
        <v>471</v>
      </c>
      <c r="E118" s="1147">
        <v>0</v>
      </c>
      <c r="F118" s="1147">
        <v>0</v>
      </c>
      <c r="G118" s="1147">
        <v>0</v>
      </c>
      <c r="H118" s="1147">
        <v>0</v>
      </c>
      <c r="I118" s="1147">
        <v>0</v>
      </c>
      <c r="J118" s="1147">
        <v>0</v>
      </c>
      <c r="K118" s="1231">
        <v>0</v>
      </c>
      <c r="L118" s="1231">
        <v>0</v>
      </c>
      <c r="M118" s="1231">
        <v>0</v>
      </c>
      <c r="N118" s="1231">
        <v>0</v>
      </c>
      <c r="O118" s="1231">
        <v>0</v>
      </c>
      <c r="P118" s="1231">
        <v>0</v>
      </c>
      <c r="Q118" s="1147">
        <f t="shared" si="5"/>
        <v>0</v>
      </c>
    </row>
    <row r="119" ht="15.75" spans="1:17">
      <c r="A119" s="1144" t="s">
        <v>525</v>
      </c>
      <c r="B119" s="1229">
        <v>6.4</v>
      </c>
      <c r="C119" s="1144" t="s">
        <v>526</v>
      </c>
      <c r="D119" s="1230" t="s">
        <v>459</v>
      </c>
      <c r="E119" s="1147">
        <v>2064.0878</v>
      </c>
      <c r="F119" s="1147">
        <v>1221.7456</v>
      </c>
      <c r="G119" s="1147">
        <v>2084.4064</v>
      </c>
      <c r="H119" s="1147">
        <v>2617.212</v>
      </c>
      <c r="I119" s="1147">
        <v>1402.656</v>
      </c>
      <c r="J119" s="1147">
        <v>326.496</v>
      </c>
      <c r="K119" s="1147">
        <v>78.888</v>
      </c>
      <c r="L119" s="1147">
        <v>0</v>
      </c>
      <c r="M119" s="1232">
        <v>372.248</v>
      </c>
      <c r="N119" s="1232">
        <v>184.452</v>
      </c>
      <c r="O119" s="1232">
        <v>725.268</v>
      </c>
      <c r="P119" s="1232">
        <v>1995.532</v>
      </c>
      <c r="Q119" s="1147">
        <f t="shared" si="5"/>
        <v>13072.9918</v>
      </c>
    </row>
    <row r="120" ht="15.75" spans="1:17">
      <c r="A120" s="1144" t="s">
        <v>527</v>
      </c>
      <c r="B120" s="1229">
        <v>1</v>
      </c>
      <c r="C120" s="1144" t="s">
        <v>528</v>
      </c>
      <c r="D120" s="1150">
        <v>10</v>
      </c>
      <c r="E120" s="1147">
        <v>426.456</v>
      </c>
      <c r="F120" s="1147">
        <v>157.173</v>
      </c>
      <c r="G120" s="1147">
        <v>305.058</v>
      </c>
      <c r="H120" s="1147">
        <v>247.167</v>
      </c>
      <c r="I120" s="1147">
        <v>223.944</v>
      </c>
      <c r="J120" s="1147">
        <v>4.63800000000015</v>
      </c>
      <c r="K120" s="1147">
        <v>0</v>
      </c>
      <c r="L120" s="1147">
        <v>0</v>
      </c>
      <c r="M120" s="1232">
        <v>0</v>
      </c>
      <c r="N120" s="1232">
        <v>57.0510000000002</v>
      </c>
      <c r="O120" s="1232">
        <v>66.1380000000001</v>
      </c>
      <c r="P120" s="1232">
        <v>427.749</v>
      </c>
      <c r="Q120" s="1147">
        <f t="shared" si="5"/>
        <v>1915.374</v>
      </c>
    </row>
    <row r="121" ht="15.75" spans="1:17">
      <c r="A121" s="1144" t="s">
        <v>529</v>
      </c>
      <c r="B121" s="1229">
        <v>0.28</v>
      </c>
      <c r="C121" s="1144"/>
      <c r="D121" s="1163" t="s">
        <v>462</v>
      </c>
      <c r="E121" s="1147">
        <v>267.2055</v>
      </c>
      <c r="F121" s="1147">
        <v>223.6155</v>
      </c>
      <c r="G121" s="1147">
        <v>247.709999999999</v>
      </c>
      <c r="H121" s="1147">
        <v>229.678500000001</v>
      </c>
      <c r="I121" s="1147">
        <v>233.256</v>
      </c>
      <c r="J121" s="1147">
        <v>11.6985</v>
      </c>
      <c r="K121" s="1147">
        <v>0</v>
      </c>
      <c r="L121" s="1147">
        <v>0</v>
      </c>
      <c r="M121" s="1232">
        <v>2.13900000000058</v>
      </c>
      <c r="N121" s="1232">
        <v>78.7214999999997</v>
      </c>
      <c r="O121" s="1232">
        <v>70.8825</v>
      </c>
      <c r="P121" s="1232">
        <v>290.6235</v>
      </c>
      <c r="Q121" s="1147">
        <f t="shared" si="5"/>
        <v>1655.5305</v>
      </c>
    </row>
    <row r="122" ht="15.75" spans="1:17">
      <c r="A122" s="1144" t="s">
        <v>530</v>
      </c>
      <c r="B122" s="1229">
        <v>0.6</v>
      </c>
      <c r="C122" s="1144" t="s">
        <v>531</v>
      </c>
      <c r="D122" s="1163" t="s">
        <v>462</v>
      </c>
      <c r="E122" s="1147">
        <v>705.48</v>
      </c>
      <c r="F122" s="1147">
        <v>349.401</v>
      </c>
      <c r="G122" s="1147">
        <v>571.898999999999</v>
      </c>
      <c r="H122" s="1147">
        <v>414.021</v>
      </c>
      <c r="I122" s="1147">
        <v>398.847</v>
      </c>
      <c r="J122" s="1147">
        <v>0</v>
      </c>
      <c r="K122" s="1147">
        <v>0</v>
      </c>
      <c r="L122" s="1147">
        <v>0</v>
      </c>
      <c r="M122" s="1232">
        <v>33.4589999999994</v>
      </c>
      <c r="N122" s="1232">
        <v>344.526</v>
      </c>
      <c r="O122" s="1232">
        <v>296.433</v>
      </c>
      <c r="P122" s="1232">
        <v>763.659</v>
      </c>
      <c r="Q122" s="1147">
        <f t="shared" si="5"/>
        <v>3877.725</v>
      </c>
    </row>
    <row r="123" ht="15.75" spans="1:17">
      <c r="A123" s="1144" t="s">
        <v>532</v>
      </c>
      <c r="B123" s="1229">
        <v>2</v>
      </c>
      <c r="C123" s="1144" t="s">
        <v>533</v>
      </c>
      <c r="D123" s="1163" t="s">
        <v>459</v>
      </c>
      <c r="E123" s="1147">
        <v>1088.334</v>
      </c>
      <c r="F123" s="1147">
        <v>590.388</v>
      </c>
      <c r="G123" s="1147">
        <v>923.16</v>
      </c>
      <c r="H123" s="1147">
        <v>810.048</v>
      </c>
      <c r="I123" s="1147">
        <v>615.438</v>
      </c>
      <c r="J123" s="1147">
        <v>186.474</v>
      </c>
      <c r="K123" s="1147">
        <v>83.5620000000008</v>
      </c>
      <c r="L123" s="1147">
        <v>10.2419999999993</v>
      </c>
      <c r="M123" s="1232">
        <v>35.0399999999995</v>
      </c>
      <c r="N123" s="1232">
        <v>78.3780000000006</v>
      </c>
      <c r="O123" s="1232">
        <v>14.3759999999997</v>
      </c>
      <c r="P123" s="1232">
        <v>0</v>
      </c>
      <c r="Q123" s="1147">
        <f t="shared" si="5"/>
        <v>4435.44</v>
      </c>
    </row>
    <row r="124" ht="15.75" spans="1:17">
      <c r="A124" s="1144" t="s">
        <v>534</v>
      </c>
      <c r="B124" s="1229">
        <v>1.5</v>
      </c>
      <c r="C124" s="1149" t="s">
        <v>535</v>
      </c>
      <c r="D124" s="1163" t="s">
        <v>462</v>
      </c>
      <c r="E124" s="1147">
        <v>502.528</v>
      </c>
      <c r="F124" s="1147">
        <v>377.522</v>
      </c>
      <c r="G124" s="1147">
        <v>593.466</v>
      </c>
      <c r="H124" s="1147">
        <v>229.942</v>
      </c>
      <c r="I124" s="1147">
        <v>102.948</v>
      </c>
      <c r="J124" s="1147">
        <v>20.502</v>
      </c>
      <c r="K124" s="1147">
        <v>0</v>
      </c>
      <c r="L124" s="1147">
        <v>0</v>
      </c>
      <c r="M124" s="1232">
        <v>22.1480000000001</v>
      </c>
      <c r="N124" s="1232">
        <v>2.61599999999999</v>
      </c>
      <c r="O124" s="1232">
        <v>29.4380000000001</v>
      </c>
      <c r="P124" s="1232">
        <v>312.398</v>
      </c>
      <c r="Q124" s="1147">
        <f t="shared" si="5"/>
        <v>2193.508</v>
      </c>
    </row>
    <row r="125" ht="15.75" spans="1:17">
      <c r="A125" s="1144" t="s">
        <v>536</v>
      </c>
      <c r="B125" s="1229">
        <v>1.2</v>
      </c>
      <c r="C125" s="1159"/>
      <c r="D125" s="1163" t="s">
        <v>462</v>
      </c>
      <c r="E125" s="1147">
        <v>1662.4</v>
      </c>
      <c r="F125" s="1147">
        <v>878.4</v>
      </c>
      <c r="G125" s="1147">
        <v>1741.6</v>
      </c>
      <c r="H125" s="1147">
        <v>956.799999999999</v>
      </c>
      <c r="I125" s="1147">
        <v>493.6</v>
      </c>
      <c r="J125" s="1147">
        <v>40.7999999999993</v>
      </c>
      <c r="K125" s="1147">
        <v>30.4000000000015</v>
      </c>
      <c r="L125" s="1147">
        <v>13.5999999999985</v>
      </c>
      <c r="M125" s="1232">
        <v>85.6000000000004</v>
      </c>
      <c r="N125" s="1232">
        <v>21.6000000000004</v>
      </c>
      <c r="O125" s="1232">
        <v>182.4</v>
      </c>
      <c r="P125" s="1232">
        <v>991.200000000001</v>
      </c>
      <c r="Q125" s="1147">
        <f t="shared" si="5"/>
        <v>7098.4</v>
      </c>
    </row>
    <row r="126" ht="15.75" spans="1:17">
      <c r="A126" s="1144" t="s">
        <v>537</v>
      </c>
      <c r="B126" s="1229">
        <v>0.5</v>
      </c>
      <c r="C126" s="1144" t="s">
        <v>538</v>
      </c>
      <c r="D126" s="1163" t="s">
        <v>462</v>
      </c>
      <c r="E126" s="1147">
        <v>0</v>
      </c>
      <c r="F126" s="1147">
        <v>0</v>
      </c>
      <c r="G126" s="1147">
        <v>0</v>
      </c>
      <c r="H126" s="1147">
        <v>0</v>
      </c>
      <c r="I126" s="1147">
        <v>0</v>
      </c>
      <c r="J126" s="1147">
        <v>0</v>
      </c>
      <c r="K126" s="1147">
        <v>0</v>
      </c>
      <c r="L126" s="1147">
        <v>0</v>
      </c>
      <c r="M126" s="1232">
        <v>0</v>
      </c>
      <c r="N126" s="1232">
        <v>0</v>
      </c>
      <c r="O126" s="1232">
        <v>0</v>
      </c>
      <c r="P126" s="1232">
        <v>0</v>
      </c>
      <c r="Q126" s="1147">
        <f t="shared" si="5"/>
        <v>0</v>
      </c>
    </row>
    <row r="127" ht="15.75" spans="1:17">
      <c r="A127" s="1144" t="s">
        <v>539</v>
      </c>
      <c r="B127" s="1229">
        <v>3.2</v>
      </c>
      <c r="C127" s="1144" t="s">
        <v>540</v>
      </c>
      <c r="D127" s="1163" t="s">
        <v>459</v>
      </c>
      <c r="E127" s="1147">
        <v>906.900000000001</v>
      </c>
      <c r="F127" s="1147">
        <v>393.959999999999</v>
      </c>
      <c r="G127" s="1147">
        <v>853.459999999999</v>
      </c>
      <c r="H127" s="1147">
        <v>644.588400000001</v>
      </c>
      <c r="I127" s="1147">
        <v>522.7344</v>
      </c>
      <c r="J127" s="1147">
        <v>65.2175999999999</v>
      </c>
      <c r="K127" s="1147">
        <v>3.22560000000005</v>
      </c>
      <c r="L127" s="1147">
        <v>0</v>
      </c>
      <c r="M127" s="1232">
        <v>41.0976</v>
      </c>
      <c r="N127" s="1232">
        <v>256.3344</v>
      </c>
      <c r="O127" s="1232">
        <v>327.8304</v>
      </c>
      <c r="P127" s="1233">
        <v>756.8064</v>
      </c>
      <c r="Q127" s="1147">
        <f t="shared" si="5"/>
        <v>4772.1548</v>
      </c>
    </row>
    <row r="128" ht="15.75" spans="1:17">
      <c r="A128" s="1144" t="s">
        <v>541</v>
      </c>
      <c r="B128" s="1229">
        <v>3.6</v>
      </c>
      <c r="C128" s="1144" t="s">
        <v>542</v>
      </c>
      <c r="D128" s="1163" t="s">
        <v>459</v>
      </c>
      <c r="E128" s="1147">
        <v>2111.1084</v>
      </c>
      <c r="F128" s="1147">
        <v>1222.7436</v>
      </c>
      <c r="G128" s="1147">
        <v>1470.8196</v>
      </c>
      <c r="H128" s="1147">
        <v>1334.1024</v>
      </c>
      <c r="I128" s="1147">
        <v>1231.3944</v>
      </c>
      <c r="J128" s="1147">
        <v>368.496</v>
      </c>
      <c r="K128" s="1147">
        <v>53.2116000000002</v>
      </c>
      <c r="L128" s="1147">
        <v>22.2155999999999</v>
      </c>
      <c r="M128" s="1232">
        <v>380.7108</v>
      </c>
      <c r="N128" s="1232">
        <v>574.236</v>
      </c>
      <c r="O128" s="1232">
        <v>560.8116</v>
      </c>
      <c r="P128" s="1232">
        <v>2039.58</v>
      </c>
      <c r="Q128" s="1147">
        <f t="shared" si="5"/>
        <v>11369.43</v>
      </c>
    </row>
    <row r="129" ht="15.75" spans="1:17">
      <c r="A129" s="1144" t="s">
        <v>543</v>
      </c>
      <c r="B129" s="1229">
        <v>0.2</v>
      </c>
      <c r="C129" s="1144" t="s">
        <v>544</v>
      </c>
      <c r="D129" s="1163" t="s">
        <v>471</v>
      </c>
      <c r="E129" s="1147">
        <v>54.82224</v>
      </c>
      <c r="F129" s="1147">
        <v>60.12576</v>
      </c>
      <c r="G129" s="1147">
        <v>89.3638799999999</v>
      </c>
      <c r="H129" s="1147">
        <v>67.2400800000001</v>
      </c>
      <c r="I129" s="1147">
        <v>47.6154</v>
      </c>
      <c r="J129" s="1147">
        <v>32.9219999999999</v>
      </c>
      <c r="K129" s="1147">
        <v>20.96172</v>
      </c>
      <c r="L129" s="1147">
        <v>10.1163599999999</v>
      </c>
      <c r="M129" s="1232">
        <v>0</v>
      </c>
      <c r="N129" s="1232">
        <v>0</v>
      </c>
      <c r="O129" s="1232">
        <v>0</v>
      </c>
      <c r="P129" s="1232">
        <v>0</v>
      </c>
      <c r="Q129" s="1147">
        <f t="shared" si="5"/>
        <v>383.16744</v>
      </c>
    </row>
    <row r="130" ht="15.75" spans="1:17">
      <c r="A130" s="1144" t="s">
        <v>545</v>
      </c>
      <c r="B130" s="1229">
        <v>1.52</v>
      </c>
      <c r="C130" s="1144" t="s">
        <v>546</v>
      </c>
      <c r="D130" s="1150" t="s">
        <v>547</v>
      </c>
      <c r="E130" s="1147">
        <v>310.0188</v>
      </c>
      <c r="F130" s="1147">
        <v>168.895999999999</v>
      </c>
      <c r="G130" s="1147">
        <v>292.972400000001</v>
      </c>
      <c r="H130" s="1147">
        <v>262.0268</v>
      </c>
      <c r="I130" s="1147">
        <v>296.7244</v>
      </c>
      <c r="J130" s="1147">
        <v>136.4104</v>
      </c>
      <c r="K130" s="1147">
        <v>10.3656</v>
      </c>
      <c r="L130" s="1147">
        <v>0</v>
      </c>
      <c r="M130" s="1232">
        <v>47.0315999999999</v>
      </c>
      <c r="N130" s="1232">
        <v>109.592</v>
      </c>
      <c r="O130" s="1232">
        <v>48.4035999999999</v>
      </c>
      <c r="P130" s="1232">
        <v>312.4772</v>
      </c>
      <c r="Q130" s="1147">
        <f t="shared" si="5"/>
        <v>1994.9188</v>
      </c>
    </row>
    <row r="131" ht="15.75" spans="1:17">
      <c r="A131" s="1144" t="s">
        <v>548</v>
      </c>
      <c r="B131" s="1229">
        <v>10.5</v>
      </c>
      <c r="C131" s="1144" t="s">
        <v>549</v>
      </c>
      <c r="D131" s="1163" t="s">
        <v>459</v>
      </c>
      <c r="E131" s="1147">
        <v>2950.7184</v>
      </c>
      <c r="F131" s="1147">
        <v>1608.2496</v>
      </c>
      <c r="G131" s="1147">
        <v>3070.5408</v>
      </c>
      <c r="H131" s="1147">
        <v>2151.1584</v>
      </c>
      <c r="I131" s="1147">
        <v>1869.3072</v>
      </c>
      <c r="J131" s="1147">
        <v>374.8176</v>
      </c>
      <c r="K131" s="1147">
        <v>0.201600000001781</v>
      </c>
      <c r="L131" s="1147">
        <v>7.79040000000241</v>
      </c>
      <c r="M131" s="1232">
        <v>356.327999999999</v>
      </c>
      <c r="N131" s="1232">
        <v>1086.9696</v>
      </c>
      <c r="O131" s="1232">
        <v>702.864</v>
      </c>
      <c r="P131" s="1232">
        <v>3102.3504</v>
      </c>
      <c r="Q131" s="1147">
        <f t="shared" si="5"/>
        <v>17281.296</v>
      </c>
    </row>
    <row r="132" ht="15.75" spans="1:17">
      <c r="A132" s="1144" t="s">
        <v>550</v>
      </c>
      <c r="B132" s="1229">
        <v>5</v>
      </c>
      <c r="C132" s="1144" t="s">
        <v>551</v>
      </c>
      <c r="D132" s="1230" t="s">
        <v>459</v>
      </c>
      <c r="E132" s="1147">
        <v>815.293500000009</v>
      </c>
      <c r="F132" s="1147">
        <v>390.116999999995</v>
      </c>
      <c r="G132" s="1147">
        <v>827.368499999995</v>
      </c>
      <c r="H132" s="1147">
        <v>1393.896</v>
      </c>
      <c r="I132" s="1147">
        <v>1149.057</v>
      </c>
      <c r="J132" s="1147">
        <v>325.101</v>
      </c>
      <c r="K132" s="1147">
        <v>151.347</v>
      </c>
      <c r="L132" s="1147">
        <v>81.0810000000004</v>
      </c>
      <c r="M132" s="1232">
        <v>710.2305</v>
      </c>
      <c r="N132" s="1232">
        <v>400.6695</v>
      </c>
      <c r="O132" s="1232">
        <v>412.8285</v>
      </c>
      <c r="P132" s="1232">
        <v>849.45</v>
      </c>
      <c r="Q132" s="1147">
        <f t="shared" si="5"/>
        <v>7506.4395</v>
      </c>
    </row>
    <row r="133" ht="15.75" spans="1:17">
      <c r="A133" s="1144" t="s">
        <v>552</v>
      </c>
      <c r="B133" s="1229">
        <v>1.08</v>
      </c>
      <c r="C133" s="1144" t="s">
        <v>553</v>
      </c>
      <c r="D133" s="1230" t="s">
        <v>459</v>
      </c>
      <c r="E133" s="1147">
        <v>902.298800000001</v>
      </c>
      <c r="F133" s="1147">
        <v>647.144800000004</v>
      </c>
      <c r="G133" s="1147">
        <v>956.266399999998</v>
      </c>
      <c r="H133" s="1147">
        <v>732.584000000005</v>
      </c>
      <c r="I133" s="1147">
        <v>652.914599999998</v>
      </c>
      <c r="J133" s="1147">
        <v>497.644399999997</v>
      </c>
      <c r="K133" s="1147">
        <v>438.646399999994</v>
      </c>
      <c r="L133" s="1147">
        <v>388.265200000007</v>
      </c>
      <c r="M133" s="1232">
        <v>352.523400000001</v>
      </c>
      <c r="N133" s="1232">
        <v>302.311399999997</v>
      </c>
      <c r="O133" s="1232">
        <v>245.919000000003</v>
      </c>
      <c r="P133" s="1232">
        <v>547.532499999998</v>
      </c>
      <c r="Q133" s="1147">
        <f t="shared" si="5"/>
        <v>6664.0509</v>
      </c>
    </row>
    <row r="134" ht="15.75" spans="1:17">
      <c r="A134" s="1144" t="s">
        <v>554</v>
      </c>
      <c r="B134" s="1229">
        <v>0.32</v>
      </c>
      <c r="C134" s="1144" t="s">
        <v>555</v>
      </c>
      <c r="D134" s="1163" t="s">
        <v>462</v>
      </c>
      <c r="E134" s="1147">
        <v>111.3</v>
      </c>
      <c r="F134" s="1147">
        <v>106.92</v>
      </c>
      <c r="G134" s="1147">
        <v>112.953</v>
      </c>
      <c r="H134" s="1147">
        <v>109.247</v>
      </c>
      <c r="I134" s="1147">
        <v>107.391</v>
      </c>
      <c r="J134" s="1147">
        <v>80.538</v>
      </c>
      <c r="K134" s="1147">
        <v>58.3620000000001</v>
      </c>
      <c r="L134" s="1147">
        <v>59.189</v>
      </c>
      <c r="M134" s="1232">
        <v>50.526</v>
      </c>
      <c r="N134" s="1232">
        <v>45.727</v>
      </c>
      <c r="O134" s="1232">
        <v>39.524</v>
      </c>
      <c r="P134" s="1232">
        <v>79.1660000000001</v>
      </c>
      <c r="Q134" s="1147">
        <f t="shared" si="5"/>
        <v>960.843</v>
      </c>
    </row>
    <row r="135" ht="15.75" spans="1:17">
      <c r="A135" s="1144" t="s">
        <v>556</v>
      </c>
      <c r="B135" s="1229">
        <v>0.5</v>
      </c>
      <c r="C135" s="1144" t="s">
        <v>557</v>
      </c>
      <c r="D135" s="1163" t="s">
        <v>462</v>
      </c>
      <c r="E135" s="1147">
        <v>141.809999999999</v>
      </c>
      <c r="F135" s="1147">
        <v>108.530000000001</v>
      </c>
      <c r="G135" s="1147">
        <v>113.809999999999</v>
      </c>
      <c r="H135" s="1147">
        <v>105.210000000001</v>
      </c>
      <c r="I135" s="1147">
        <v>53.2099999999991</v>
      </c>
      <c r="J135" s="1147">
        <v>0</v>
      </c>
      <c r="K135" s="1147">
        <v>0</v>
      </c>
      <c r="L135" s="1147">
        <v>0</v>
      </c>
      <c r="M135" s="1232">
        <v>0</v>
      </c>
      <c r="N135" s="1232">
        <v>0</v>
      </c>
      <c r="O135" s="1232">
        <v>30.7200000000012</v>
      </c>
      <c r="P135" s="1232">
        <v>133.08</v>
      </c>
      <c r="Q135" s="1147">
        <f t="shared" si="5"/>
        <v>686.370000000001</v>
      </c>
    </row>
    <row r="136" ht="15.75" spans="1:17">
      <c r="A136" s="1144" t="s">
        <v>558</v>
      </c>
      <c r="B136" s="1229">
        <v>0.8</v>
      </c>
      <c r="C136" s="1144"/>
      <c r="D136" s="1163" t="s">
        <v>462</v>
      </c>
      <c r="E136" s="1147">
        <v>426.132</v>
      </c>
      <c r="F136" s="1147">
        <v>251.476</v>
      </c>
      <c r="G136" s="1147">
        <v>450.86</v>
      </c>
      <c r="H136" s="1147">
        <v>248.346</v>
      </c>
      <c r="I136" s="1147">
        <v>125.944000000001</v>
      </c>
      <c r="J136" s="1147">
        <v>10.1799999999994</v>
      </c>
      <c r="K136" s="1147">
        <v>0</v>
      </c>
      <c r="L136" s="1147">
        <v>0</v>
      </c>
      <c r="M136" s="1232">
        <v>0</v>
      </c>
      <c r="N136" s="1232">
        <v>0.0159999999996217</v>
      </c>
      <c r="O136" s="1232">
        <v>9.962</v>
      </c>
      <c r="P136" s="1232">
        <v>256.266</v>
      </c>
      <c r="Q136" s="1147">
        <f t="shared" si="5"/>
        <v>1779.182</v>
      </c>
    </row>
    <row r="137" ht="15.75" spans="1:17">
      <c r="A137" s="1144" t="s">
        <v>559</v>
      </c>
      <c r="B137" s="1229">
        <v>0.5</v>
      </c>
      <c r="C137" s="1144"/>
      <c r="D137" s="1163" t="s">
        <v>462</v>
      </c>
      <c r="E137" s="1147">
        <v>241.475200000001</v>
      </c>
      <c r="F137" s="1147">
        <v>152.4696</v>
      </c>
      <c r="G137" s="1147">
        <v>232.4416</v>
      </c>
      <c r="H137" s="1147">
        <v>150.2792</v>
      </c>
      <c r="I137" s="1147">
        <v>87.1151999999995</v>
      </c>
      <c r="J137" s="1147">
        <v>22.0335999999996</v>
      </c>
      <c r="K137" s="1147">
        <v>0</v>
      </c>
      <c r="L137" s="1147">
        <v>0</v>
      </c>
      <c r="M137" s="1232">
        <v>0</v>
      </c>
      <c r="N137" s="1232">
        <v>0</v>
      </c>
      <c r="O137" s="1232">
        <v>0</v>
      </c>
      <c r="P137" s="1232">
        <v>132.357600000001</v>
      </c>
      <c r="Q137" s="1147">
        <f t="shared" si="5"/>
        <v>1018.172</v>
      </c>
    </row>
    <row r="138" ht="15.75" spans="1:17">
      <c r="A138" s="1144" t="s">
        <v>560</v>
      </c>
      <c r="B138" s="1229">
        <v>0.4</v>
      </c>
      <c r="C138" s="1144" t="s">
        <v>561</v>
      </c>
      <c r="D138" s="1163" t="s">
        <v>462</v>
      </c>
      <c r="E138" s="1147">
        <v>583.799999999998</v>
      </c>
      <c r="F138" s="1147">
        <v>541.200000000002</v>
      </c>
      <c r="G138" s="1147">
        <v>610.596</v>
      </c>
      <c r="H138" s="1147">
        <v>406.908</v>
      </c>
      <c r="I138" s="1147">
        <v>274.632</v>
      </c>
      <c r="J138" s="1147">
        <v>57.7830000000001</v>
      </c>
      <c r="K138" s="1147">
        <v>20.9459999999999</v>
      </c>
      <c r="L138" s="1147">
        <v>18.3930000000001</v>
      </c>
      <c r="M138" s="1232">
        <v>46.8629999999999</v>
      </c>
      <c r="N138" s="1232">
        <v>14.919</v>
      </c>
      <c r="O138" s="1232">
        <v>104.88</v>
      </c>
      <c r="P138" s="1232">
        <v>517.419</v>
      </c>
      <c r="Q138" s="1147">
        <f t="shared" si="5"/>
        <v>3198.339</v>
      </c>
    </row>
    <row r="139" ht="15.75" spans="1:17">
      <c r="A139" s="1144" t="s">
        <v>562</v>
      </c>
      <c r="B139" s="1229">
        <v>1.775</v>
      </c>
      <c r="C139" s="1144" t="s">
        <v>563</v>
      </c>
      <c r="D139" s="1163" t="s">
        <v>462</v>
      </c>
      <c r="E139" s="1147">
        <v>615.75</v>
      </c>
      <c r="F139" s="1147">
        <v>396.555000000004</v>
      </c>
      <c r="G139" s="1147">
        <v>598.481999999996</v>
      </c>
      <c r="H139" s="1147">
        <v>578.775000000003</v>
      </c>
      <c r="I139" s="1147">
        <v>444.386999999997</v>
      </c>
      <c r="J139" s="1147">
        <v>19.6140000000014</v>
      </c>
      <c r="K139" s="1147">
        <v>18.096</v>
      </c>
      <c r="L139" s="1147">
        <v>0</v>
      </c>
      <c r="M139" s="1232">
        <v>0</v>
      </c>
      <c r="N139" s="1232">
        <v>0</v>
      </c>
      <c r="O139" s="1232">
        <v>0</v>
      </c>
      <c r="P139" s="1232">
        <v>0</v>
      </c>
      <c r="Q139" s="1147">
        <f t="shared" si="5"/>
        <v>2671.659</v>
      </c>
    </row>
    <row r="140" ht="15.75" spans="1:17">
      <c r="A140" s="1144" t="s">
        <v>564</v>
      </c>
      <c r="B140" s="1229">
        <v>0.6</v>
      </c>
      <c r="C140" s="1144" t="s">
        <v>565</v>
      </c>
      <c r="D140" s="1163" t="s">
        <v>462</v>
      </c>
      <c r="E140" s="1147">
        <v>142.912</v>
      </c>
      <c r="F140" s="1147">
        <v>124.148</v>
      </c>
      <c r="G140" s="1147">
        <v>138.016</v>
      </c>
      <c r="H140" s="1147">
        <v>66.5380000000004</v>
      </c>
      <c r="I140" s="1147">
        <v>48.146</v>
      </c>
      <c r="J140" s="1147">
        <v>0</v>
      </c>
      <c r="K140" s="1147">
        <v>0</v>
      </c>
      <c r="L140" s="1147">
        <v>0</v>
      </c>
      <c r="M140" s="1232">
        <v>0</v>
      </c>
      <c r="N140" s="1232">
        <v>0</v>
      </c>
      <c r="O140" s="1232">
        <v>0</v>
      </c>
      <c r="P140" s="1232">
        <v>160.194</v>
      </c>
      <c r="Q140" s="1147">
        <f t="shared" ref="Q140:Q173" si="6">E140+F140+G140+H140+I140+J140+K140+L140+M140+N140+O140+P140</f>
        <v>679.954</v>
      </c>
    </row>
    <row r="141" ht="15.75" spans="1:17">
      <c r="A141" s="1144" t="s">
        <v>566</v>
      </c>
      <c r="B141" s="1229">
        <v>0.4</v>
      </c>
      <c r="C141" s="1144" t="s">
        <v>567</v>
      </c>
      <c r="D141" s="1163" t="s">
        <v>462</v>
      </c>
      <c r="E141" s="1147">
        <v>298.61232</v>
      </c>
      <c r="F141" s="1147">
        <v>285.81588</v>
      </c>
      <c r="G141" s="1147">
        <v>292.00416</v>
      </c>
      <c r="H141" s="1147">
        <v>290.42052</v>
      </c>
      <c r="I141" s="1147">
        <v>290.72616</v>
      </c>
      <c r="J141" s="1147">
        <v>233.97672</v>
      </c>
      <c r="K141" s="1147">
        <v>196.28052</v>
      </c>
      <c r="L141" s="1147">
        <v>232.50072</v>
      </c>
      <c r="M141" s="1232">
        <v>213.672</v>
      </c>
      <c r="N141" s="1232">
        <v>194.856</v>
      </c>
      <c r="O141" s="1232">
        <v>199.236</v>
      </c>
      <c r="P141" s="1232">
        <v>275.184</v>
      </c>
      <c r="Q141" s="1147">
        <f t="shared" si="6"/>
        <v>3003.285</v>
      </c>
    </row>
    <row r="142" ht="15.75" spans="1:17">
      <c r="A142" s="1144" t="s">
        <v>568</v>
      </c>
      <c r="B142" s="1229">
        <v>3.6</v>
      </c>
      <c r="C142" s="1149" t="s">
        <v>569</v>
      </c>
      <c r="D142" s="1163" t="s">
        <v>459</v>
      </c>
      <c r="E142" s="1147">
        <v>1601.558</v>
      </c>
      <c r="F142" s="1147">
        <v>1061.55</v>
      </c>
      <c r="G142" s="1147">
        <v>1670.508</v>
      </c>
      <c r="H142" s="1147">
        <v>846.761999999999</v>
      </c>
      <c r="I142" s="1147">
        <v>673.190000000001</v>
      </c>
      <c r="J142" s="1147">
        <v>380.800000000001</v>
      </c>
      <c r="K142" s="1147">
        <v>214.801999999999</v>
      </c>
      <c r="L142" s="1147">
        <v>155.834</v>
      </c>
      <c r="M142" s="1232">
        <v>248.374</v>
      </c>
      <c r="N142" s="1232">
        <v>189.196</v>
      </c>
      <c r="O142" s="1232">
        <v>276.5</v>
      </c>
      <c r="P142" s="1232">
        <v>1002.274</v>
      </c>
      <c r="Q142" s="1147">
        <f t="shared" si="6"/>
        <v>8321.348</v>
      </c>
    </row>
    <row r="143" ht="15.75" spans="1:17">
      <c r="A143" s="1144" t="s">
        <v>570</v>
      </c>
      <c r="B143" s="1229">
        <v>0.4</v>
      </c>
      <c r="C143" s="1158"/>
      <c r="D143" s="1163" t="s">
        <v>459</v>
      </c>
      <c r="E143" s="1147">
        <v>197.4056</v>
      </c>
      <c r="F143" s="1147">
        <v>151.9336</v>
      </c>
      <c r="G143" s="1147">
        <v>222.2192</v>
      </c>
      <c r="H143" s="1147">
        <v>133.6244</v>
      </c>
      <c r="I143" s="1147">
        <v>88.7656</v>
      </c>
      <c r="J143" s="1147">
        <v>42.6104000000002</v>
      </c>
      <c r="K143" s="1147">
        <v>18.6395999999998</v>
      </c>
      <c r="L143" s="1147">
        <v>10.4076</v>
      </c>
      <c r="M143" s="1232">
        <v>41.3840000000002</v>
      </c>
      <c r="N143" s="1232">
        <v>25.2447999999999</v>
      </c>
      <c r="O143" s="1232">
        <v>48.608</v>
      </c>
      <c r="P143" s="1232">
        <v>164.8304</v>
      </c>
      <c r="Q143" s="1147">
        <f t="shared" si="6"/>
        <v>1145.6732</v>
      </c>
    </row>
    <row r="144" ht="15.75" spans="1:17">
      <c r="A144" s="1144" t="s">
        <v>571</v>
      </c>
      <c r="B144" s="1229">
        <v>0.62</v>
      </c>
      <c r="C144" s="1159"/>
      <c r="D144" s="1163" t="s">
        <v>459</v>
      </c>
      <c r="E144" s="1147">
        <v>390.957</v>
      </c>
      <c r="F144" s="1147">
        <v>280.2555</v>
      </c>
      <c r="G144" s="1147">
        <v>425.8485</v>
      </c>
      <c r="H144" s="1147">
        <v>264.222</v>
      </c>
      <c r="I144" s="1147">
        <v>197.967</v>
      </c>
      <c r="J144" s="1147">
        <v>105.9345</v>
      </c>
      <c r="K144" s="1147">
        <v>51.8070000000003</v>
      </c>
      <c r="L144" s="1147">
        <v>36.3509999999999</v>
      </c>
      <c r="M144" s="1232">
        <v>52.9515000000001</v>
      </c>
      <c r="N144" s="1232">
        <v>42.0839999999998</v>
      </c>
      <c r="O144" s="1232">
        <v>67.0320000000001</v>
      </c>
      <c r="P144" s="1232">
        <v>240.009</v>
      </c>
      <c r="Q144" s="1147">
        <f t="shared" si="6"/>
        <v>2155.419</v>
      </c>
    </row>
    <row r="145" ht="15.75" spans="1:17">
      <c r="A145" s="1144" t="s">
        <v>572</v>
      </c>
      <c r="B145" s="1229">
        <v>2.2</v>
      </c>
      <c r="C145" s="1144" t="s">
        <v>573</v>
      </c>
      <c r="D145" s="1163" t="s">
        <v>459</v>
      </c>
      <c r="E145" s="1147">
        <v>641.538</v>
      </c>
      <c r="F145" s="1147">
        <v>347.148</v>
      </c>
      <c r="G145" s="1147">
        <v>549.18</v>
      </c>
      <c r="H145" s="1147">
        <v>665.784</v>
      </c>
      <c r="I145" s="1147">
        <v>648.216</v>
      </c>
      <c r="J145" s="1147">
        <v>310.139999999999</v>
      </c>
      <c r="K145" s="1147">
        <v>50.9220000000001</v>
      </c>
      <c r="L145" s="1147">
        <v>24.3720000000008</v>
      </c>
      <c r="M145" s="1232">
        <v>105.678</v>
      </c>
      <c r="N145" s="1232">
        <v>148.23</v>
      </c>
      <c r="O145" s="1232">
        <v>124.775999999999</v>
      </c>
      <c r="P145" s="1232">
        <v>703.512</v>
      </c>
      <c r="Q145" s="1147">
        <f t="shared" si="6"/>
        <v>4319.496</v>
      </c>
    </row>
    <row r="146" ht="15.75" spans="1:17">
      <c r="A146" s="1144" t="s">
        <v>574</v>
      </c>
      <c r="B146" s="1229">
        <v>2.4</v>
      </c>
      <c r="C146" s="1144" t="s">
        <v>575</v>
      </c>
      <c r="D146" s="1163" t="s">
        <v>462</v>
      </c>
      <c r="E146" s="1147">
        <v>563.504</v>
      </c>
      <c r="F146" s="1147">
        <v>344.672</v>
      </c>
      <c r="G146" s="1147">
        <v>618.82</v>
      </c>
      <c r="H146" s="1147">
        <v>418.556</v>
      </c>
      <c r="I146" s="1147">
        <v>344.348000000001</v>
      </c>
      <c r="J146" s="1147">
        <v>18.2799999999997</v>
      </c>
      <c r="K146" s="1147">
        <v>0</v>
      </c>
      <c r="L146" s="1147">
        <v>0</v>
      </c>
      <c r="M146" s="1232">
        <v>144.264</v>
      </c>
      <c r="N146" s="1232">
        <v>322.331999999999</v>
      </c>
      <c r="O146" s="1232">
        <v>209.440000000001</v>
      </c>
      <c r="P146" s="1232">
        <v>718.392</v>
      </c>
      <c r="Q146" s="1147">
        <f t="shared" si="6"/>
        <v>3702.608</v>
      </c>
    </row>
    <row r="147" ht="15.75" spans="1:17">
      <c r="A147" s="1144" t="s">
        <v>576</v>
      </c>
      <c r="B147" s="1229">
        <v>0.66</v>
      </c>
      <c r="C147" s="1144" t="s">
        <v>577</v>
      </c>
      <c r="D147" s="1230" t="s">
        <v>471</v>
      </c>
      <c r="E147" s="1147">
        <v>416.373599999999</v>
      </c>
      <c r="F147" s="1147">
        <v>411.9648</v>
      </c>
      <c r="G147" s="1147">
        <v>452.5308</v>
      </c>
      <c r="H147" s="1147">
        <v>350.4852</v>
      </c>
      <c r="I147" s="1147">
        <v>361.7304</v>
      </c>
      <c r="J147" s="1147">
        <v>409.656</v>
      </c>
      <c r="K147" s="1147">
        <v>413.7156</v>
      </c>
      <c r="L147" s="1147">
        <v>396.5352</v>
      </c>
      <c r="M147" s="1232">
        <v>381.9024</v>
      </c>
      <c r="N147" s="1232">
        <v>425.1264</v>
      </c>
      <c r="O147" s="1232">
        <v>407.5464</v>
      </c>
      <c r="P147" s="1232">
        <v>429.0468</v>
      </c>
      <c r="Q147" s="1147">
        <f t="shared" si="6"/>
        <v>4856.6136</v>
      </c>
    </row>
    <row r="148" ht="15.75" spans="1:17">
      <c r="A148" s="1144" t="s">
        <v>578</v>
      </c>
      <c r="B148" s="1229">
        <v>1</v>
      </c>
      <c r="C148" s="1144" t="s">
        <v>579</v>
      </c>
      <c r="D148" s="1230" t="s">
        <v>459</v>
      </c>
      <c r="E148" s="1147">
        <v>775.733000000001</v>
      </c>
      <c r="F148" s="1147">
        <v>580.7025</v>
      </c>
      <c r="G148" s="1147">
        <v>571.3785</v>
      </c>
      <c r="H148" s="1147">
        <v>351.2775</v>
      </c>
      <c r="I148" s="1147">
        <v>288.806</v>
      </c>
      <c r="J148" s="1147">
        <v>124.705</v>
      </c>
      <c r="K148" s="1147">
        <v>74.3365000000001</v>
      </c>
      <c r="L148" s="1147">
        <v>123.6375</v>
      </c>
      <c r="M148" s="1232">
        <v>168.504</v>
      </c>
      <c r="N148" s="1232">
        <v>58.1594999999999</v>
      </c>
      <c r="O148" s="1232">
        <v>276.863999999999</v>
      </c>
      <c r="P148" s="1232">
        <v>611.821</v>
      </c>
      <c r="Q148" s="1147">
        <f t="shared" si="6"/>
        <v>4005.925</v>
      </c>
    </row>
    <row r="149" ht="15.75" spans="1:17">
      <c r="A149" s="1144" t="s">
        <v>580</v>
      </c>
      <c r="B149" s="1229">
        <v>1.3</v>
      </c>
      <c r="C149" s="1144" t="s">
        <v>581</v>
      </c>
      <c r="D149" s="1150" t="s">
        <v>582</v>
      </c>
      <c r="E149" s="1147">
        <v>665.208</v>
      </c>
      <c r="F149" s="1147">
        <v>431.52</v>
      </c>
      <c r="G149" s="1147">
        <v>388.08</v>
      </c>
      <c r="H149" s="1147">
        <v>422.4</v>
      </c>
      <c r="I149" s="1147">
        <v>520.320000000001</v>
      </c>
      <c r="J149" s="1147">
        <v>242.88</v>
      </c>
      <c r="K149" s="1147">
        <v>34.8</v>
      </c>
      <c r="L149" s="1147">
        <v>0</v>
      </c>
      <c r="M149" s="1232">
        <v>63.6</v>
      </c>
      <c r="N149" s="1232">
        <v>547.680000000001</v>
      </c>
      <c r="O149" s="1232">
        <v>277.68</v>
      </c>
      <c r="P149" s="1232">
        <v>855.840000000001</v>
      </c>
      <c r="Q149" s="1147">
        <f t="shared" si="6"/>
        <v>4450.008</v>
      </c>
    </row>
    <row r="150" ht="15.75" spans="1:17">
      <c r="A150" s="1144" t="s">
        <v>583</v>
      </c>
      <c r="B150" s="1229">
        <v>1.08</v>
      </c>
      <c r="C150" s="1149" t="s">
        <v>584</v>
      </c>
      <c r="D150" s="1163" t="s">
        <v>459</v>
      </c>
      <c r="E150" s="1147">
        <v>60.2000000000002</v>
      </c>
      <c r="F150" s="1147">
        <v>0</v>
      </c>
      <c r="G150" s="1147">
        <v>0</v>
      </c>
      <c r="H150" s="1147">
        <v>128.8</v>
      </c>
      <c r="I150" s="1147">
        <v>151.2</v>
      </c>
      <c r="J150" s="1147">
        <v>25.1999999999998</v>
      </c>
      <c r="K150" s="1147">
        <v>0</v>
      </c>
      <c r="L150" s="1147">
        <v>0</v>
      </c>
      <c r="M150" s="1147">
        <v>0</v>
      </c>
      <c r="N150" s="1147">
        <v>2</v>
      </c>
      <c r="O150" s="1147">
        <v>68.5999999999997</v>
      </c>
      <c r="P150" s="1147">
        <v>229.6</v>
      </c>
      <c r="Q150" s="1147">
        <f t="shared" si="6"/>
        <v>665.6</v>
      </c>
    </row>
    <row r="151" ht="15.75" spans="1:17">
      <c r="A151" s="1144" t="s">
        <v>585</v>
      </c>
      <c r="B151" s="1229">
        <v>1.174</v>
      </c>
      <c r="C151" s="1159"/>
      <c r="D151" s="1163" t="s">
        <v>459</v>
      </c>
      <c r="E151" s="1147">
        <v>597.800000000001</v>
      </c>
      <c r="F151" s="1147">
        <v>336</v>
      </c>
      <c r="G151" s="1147">
        <v>628.600000000001</v>
      </c>
      <c r="H151" s="1147">
        <v>620.199999999999</v>
      </c>
      <c r="I151" s="1147">
        <v>476</v>
      </c>
      <c r="J151" s="1147">
        <v>98</v>
      </c>
      <c r="K151" s="1147">
        <v>0</v>
      </c>
      <c r="L151" s="1147">
        <v>0</v>
      </c>
      <c r="M151" s="1232">
        <v>112</v>
      </c>
      <c r="N151" s="1232">
        <v>91</v>
      </c>
      <c r="O151" s="1232">
        <v>190.399999999999</v>
      </c>
      <c r="P151" s="1232">
        <v>789.600000000001</v>
      </c>
      <c r="Q151" s="1147">
        <f t="shared" si="6"/>
        <v>3939.6</v>
      </c>
    </row>
    <row r="152" ht="15.75" spans="1:17">
      <c r="A152" s="1144" t="s">
        <v>586</v>
      </c>
      <c r="B152" s="1229">
        <v>0.4</v>
      </c>
      <c r="C152" s="1144" t="s">
        <v>587</v>
      </c>
      <c r="D152" s="1163" t="s">
        <v>462</v>
      </c>
      <c r="E152" s="1147">
        <v>205.76615</v>
      </c>
      <c r="F152" s="1147">
        <v>109.405600000001</v>
      </c>
      <c r="G152" s="1147">
        <v>186.8568</v>
      </c>
      <c r="H152" s="1147">
        <v>186.381</v>
      </c>
      <c r="I152" s="1147">
        <v>147.429349999999</v>
      </c>
      <c r="J152" s="1147">
        <v>36.9019500000014</v>
      </c>
      <c r="K152" s="1147">
        <v>21.65175</v>
      </c>
      <c r="L152" s="1147">
        <v>12.8559</v>
      </c>
      <c r="M152" s="1232">
        <v>39.2094500000002</v>
      </c>
      <c r="N152" s="1232">
        <v>43.87095</v>
      </c>
      <c r="O152" s="1232">
        <v>63.3842</v>
      </c>
      <c r="P152" s="1232">
        <v>212.1409</v>
      </c>
      <c r="Q152" s="1147">
        <f t="shared" si="6"/>
        <v>1265.854</v>
      </c>
    </row>
    <row r="153" ht="15.75" spans="1:17">
      <c r="A153" s="1144" t="s">
        <v>588</v>
      </c>
      <c r="B153" s="1229">
        <v>3.1</v>
      </c>
      <c r="C153" s="1144" t="s">
        <v>589</v>
      </c>
      <c r="D153" s="1163" t="s">
        <v>462</v>
      </c>
      <c r="E153" s="1191">
        <v>0</v>
      </c>
      <c r="F153" s="1191">
        <v>0</v>
      </c>
      <c r="G153" s="1205">
        <v>0</v>
      </c>
      <c r="H153" s="1147">
        <v>0</v>
      </c>
      <c r="I153" s="1147">
        <v>0</v>
      </c>
      <c r="J153" s="1147">
        <v>0</v>
      </c>
      <c r="K153" s="1147">
        <v>0</v>
      </c>
      <c r="L153" s="1147">
        <v>0</v>
      </c>
      <c r="M153" s="1232">
        <v>0</v>
      </c>
      <c r="N153" s="1232">
        <v>0</v>
      </c>
      <c r="O153" s="1232">
        <v>0</v>
      </c>
      <c r="P153" s="1232">
        <v>925.435</v>
      </c>
      <c r="Q153" s="1147">
        <f t="shared" si="6"/>
        <v>925.435</v>
      </c>
    </row>
    <row r="154" ht="15.75" spans="1:17">
      <c r="A154" s="1144" t="s">
        <v>590</v>
      </c>
      <c r="B154" s="1229">
        <v>1.072</v>
      </c>
      <c r="C154" s="1144" t="s">
        <v>591</v>
      </c>
      <c r="D154" s="1230" t="s">
        <v>462</v>
      </c>
      <c r="E154" s="1147">
        <v>44.4000000000001</v>
      </c>
      <c r="F154" s="1147">
        <v>40.8</v>
      </c>
      <c r="G154" s="1147">
        <v>41.5</v>
      </c>
      <c r="H154" s="1147">
        <v>38.5</v>
      </c>
      <c r="I154" s="1147">
        <v>35</v>
      </c>
      <c r="J154" s="1147">
        <v>14.8</v>
      </c>
      <c r="K154" s="1231">
        <v>0</v>
      </c>
      <c r="L154" s="1231">
        <v>0</v>
      </c>
      <c r="M154" s="1232">
        <v>0</v>
      </c>
      <c r="N154" s="1232">
        <v>2.8</v>
      </c>
      <c r="O154" s="1232">
        <v>3.5</v>
      </c>
      <c r="P154" s="1232">
        <v>32.4</v>
      </c>
      <c r="Q154" s="1147">
        <f t="shared" si="6"/>
        <v>253.7</v>
      </c>
    </row>
    <row r="155" ht="15.75" spans="1:17">
      <c r="A155" s="1144" t="s">
        <v>592</v>
      </c>
      <c r="B155" s="1229">
        <v>1.1</v>
      </c>
      <c r="C155" s="1144"/>
      <c r="D155" s="1230" t="s">
        <v>462</v>
      </c>
      <c r="E155" s="1147">
        <v>59.3296</v>
      </c>
      <c r="F155" s="1147">
        <v>56.53456</v>
      </c>
      <c r="G155" s="1147">
        <v>62.18044</v>
      </c>
      <c r="H155" s="1147">
        <v>16.44168</v>
      </c>
      <c r="I155" s="1147">
        <v>51.6646</v>
      </c>
      <c r="J155" s="1147">
        <v>29.22428</v>
      </c>
      <c r="K155" s="1231">
        <v>0</v>
      </c>
      <c r="L155" s="1231">
        <v>0</v>
      </c>
      <c r="M155" s="1232">
        <v>0</v>
      </c>
      <c r="N155" s="1232">
        <v>6.84987999999999</v>
      </c>
      <c r="O155" s="1232">
        <v>5.91544000000002</v>
      </c>
      <c r="P155" s="1232">
        <v>42.07556</v>
      </c>
      <c r="Q155" s="1147">
        <f t="shared" si="6"/>
        <v>330.21604</v>
      </c>
    </row>
    <row r="156" ht="15.75" spans="1:17">
      <c r="A156" s="1144" t="s">
        <v>593</v>
      </c>
      <c r="B156" s="1229">
        <v>0.875</v>
      </c>
      <c r="C156" s="1144" t="s">
        <v>594</v>
      </c>
      <c r="D156" s="1163" t="s">
        <v>462</v>
      </c>
      <c r="E156" s="1147">
        <v>187.1476</v>
      </c>
      <c r="F156" s="1147">
        <v>167.6092</v>
      </c>
      <c r="G156" s="1147">
        <v>149.1895</v>
      </c>
      <c r="H156" s="1147">
        <v>152.5384</v>
      </c>
      <c r="I156" s="1147">
        <v>136.247</v>
      </c>
      <c r="J156" s="1147">
        <v>64.6518999999998</v>
      </c>
      <c r="K156" s="1147">
        <v>0</v>
      </c>
      <c r="L156" s="1147">
        <v>0</v>
      </c>
      <c r="M156" s="1232">
        <v>0.00759999999991123</v>
      </c>
      <c r="N156" s="1232">
        <v>0</v>
      </c>
      <c r="O156" s="1232">
        <v>0</v>
      </c>
      <c r="P156" s="1232">
        <v>141.776</v>
      </c>
      <c r="Q156" s="1147">
        <f t="shared" si="6"/>
        <v>999.1672</v>
      </c>
    </row>
    <row r="157" ht="15.75" spans="1:17">
      <c r="A157" s="1144" t="s">
        <v>595</v>
      </c>
      <c r="B157" s="1229">
        <v>0.75</v>
      </c>
      <c r="C157" s="1144" t="s">
        <v>596</v>
      </c>
      <c r="D157" s="1163" t="s">
        <v>462</v>
      </c>
      <c r="E157" s="1191">
        <v>0</v>
      </c>
      <c r="F157" s="1191">
        <v>0</v>
      </c>
      <c r="G157" s="1205">
        <v>0</v>
      </c>
      <c r="H157" s="1147">
        <v>0</v>
      </c>
      <c r="I157" s="1147">
        <v>0</v>
      </c>
      <c r="J157" s="1147">
        <v>0</v>
      </c>
      <c r="K157" s="1231">
        <v>0</v>
      </c>
      <c r="L157" s="1231">
        <v>0</v>
      </c>
      <c r="M157" s="1232">
        <v>0</v>
      </c>
      <c r="N157" s="1232">
        <v>0</v>
      </c>
      <c r="O157" s="1232">
        <v>0</v>
      </c>
      <c r="P157" s="1232">
        <v>0</v>
      </c>
      <c r="Q157" s="1147">
        <f t="shared" si="6"/>
        <v>0</v>
      </c>
    </row>
    <row r="158" ht="15.75" spans="1:17">
      <c r="A158" s="1144" t="s">
        <v>597</v>
      </c>
      <c r="B158" s="1229">
        <v>1</v>
      </c>
      <c r="C158" s="1144" t="s">
        <v>598</v>
      </c>
      <c r="D158" s="1163" t="s">
        <v>471</v>
      </c>
      <c r="E158" s="1147">
        <v>123.87468</v>
      </c>
      <c r="F158" s="1147">
        <v>153.15156</v>
      </c>
      <c r="G158" s="1147">
        <v>180.57072</v>
      </c>
      <c r="H158" s="1147">
        <v>161.6124</v>
      </c>
      <c r="I158" s="1147">
        <v>164.82336</v>
      </c>
      <c r="J158" s="1147">
        <v>42.0775200000001</v>
      </c>
      <c r="K158" s="1147">
        <v>0</v>
      </c>
      <c r="L158" s="1147">
        <v>0</v>
      </c>
      <c r="M158" s="1232">
        <v>59.08932</v>
      </c>
      <c r="N158" s="1232">
        <v>169.17936</v>
      </c>
      <c r="O158" s="1232">
        <v>106.76136</v>
      </c>
      <c r="P158" s="1232">
        <v>173.47896</v>
      </c>
      <c r="Q158" s="1147">
        <f t="shared" si="6"/>
        <v>1334.61924</v>
      </c>
    </row>
    <row r="159" ht="15.75" spans="1:17">
      <c r="A159" s="1144" t="s">
        <v>599</v>
      </c>
      <c r="B159" s="1229"/>
      <c r="C159" s="1235" t="s">
        <v>600</v>
      </c>
      <c r="D159" s="1163"/>
      <c r="E159" s="1147">
        <v>0</v>
      </c>
      <c r="F159" s="1147">
        <v>0</v>
      </c>
      <c r="G159" s="1147">
        <v>0</v>
      </c>
      <c r="H159" s="1147">
        <v>0</v>
      </c>
      <c r="I159" s="1147">
        <v>732.186</v>
      </c>
      <c r="J159" s="1147">
        <v>198.3156</v>
      </c>
      <c r="K159" s="1147">
        <v>0</v>
      </c>
      <c r="L159" s="1147">
        <v>0</v>
      </c>
      <c r="M159" s="1147">
        <v>0</v>
      </c>
      <c r="N159" s="1147">
        <v>0</v>
      </c>
      <c r="O159" s="1147">
        <v>384.3882</v>
      </c>
      <c r="P159" s="1147">
        <v>1459.4034</v>
      </c>
      <c r="Q159" s="1147">
        <f t="shared" si="6"/>
        <v>2774.2932</v>
      </c>
    </row>
    <row r="160" ht="15.75" spans="1:17">
      <c r="A160" s="1144" t="s">
        <v>601</v>
      </c>
      <c r="B160" s="1229">
        <v>2.715</v>
      </c>
      <c r="C160" s="1236"/>
      <c r="D160" s="1163" t="s">
        <v>602</v>
      </c>
      <c r="E160" s="1147">
        <v>1418.256</v>
      </c>
      <c r="F160" s="1147">
        <v>1252.0674</v>
      </c>
      <c r="G160" s="1147">
        <v>1414.1526</v>
      </c>
      <c r="H160" s="1147">
        <v>1024.4388</v>
      </c>
      <c r="I160" s="1147">
        <v>0</v>
      </c>
      <c r="J160" s="1147">
        <v>0</v>
      </c>
      <c r="K160" s="1231">
        <v>71.1690000000002</v>
      </c>
      <c r="L160" s="1231">
        <v>23.0831999999999</v>
      </c>
      <c r="M160" s="1232">
        <v>287.6412</v>
      </c>
      <c r="N160" s="1232">
        <v>62.8194000000004</v>
      </c>
      <c r="O160" s="1232">
        <v>0</v>
      </c>
      <c r="P160" s="1232">
        <v>0</v>
      </c>
      <c r="Q160" s="1147">
        <f t="shared" si="6"/>
        <v>5553.6276</v>
      </c>
    </row>
    <row r="161" ht="15.75" spans="1:17">
      <c r="A161" s="1144" t="s">
        <v>603</v>
      </c>
      <c r="B161" s="1229">
        <v>1.98</v>
      </c>
      <c r="C161" s="1144" t="s">
        <v>604</v>
      </c>
      <c r="D161" s="1163" t="s">
        <v>462</v>
      </c>
      <c r="E161" s="1147">
        <v>1240.956</v>
      </c>
      <c r="F161" s="1147">
        <v>1134.042</v>
      </c>
      <c r="G161" s="1147">
        <v>1259.028</v>
      </c>
      <c r="H161" s="1147">
        <v>1268.352</v>
      </c>
      <c r="I161" s="1147">
        <v>1099.74</v>
      </c>
      <c r="J161" s="1147">
        <v>544.539</v>
      </c>
      <c r="K161" s="1147">
        <v>0</v>
      </c>
      <c r="L161" s="1147">
        <v>0</v>
      </c>
      <c r="M161" s="1147">
        <v>708.693000000002</v>
      </c>
      <c r="N161" s="1147">
        <v>892</v>
      </c>
      <c r="O161" s="1147">
        <v>479.418</v>
      </c>
      <c r="P161" s="1147">
        <v>1246.701</v>
      </c>
      <c r="Q161" s="1147">
        <f t="shared" si="6"/>
        <v>9873.469</v>
      </c>
    </row>
    <row r="162" ht="15.75" spans="1:17">
      <c r="A162" s="1144" t="s">
        <v>605</v>
      </c>
      <c r="B162" s="1229">
        <v>0.83</v>
      </c>
      <c r="C162" s="1144" t="s">
        <v>606</v>
      </c>
      <c r="D162" s="1163" t="s">
        <v>471</v>
      </c>
      <c r="E162" s="1147">
        <v>197.604</v>
      </c>
      <c r="F162" s="1147">
        <v>92.1395999999999</v>
      </c>
      <c r="G162" s="1147">
        <v>212.316</v>
      </c>
      <c r="H162" s="1147">
        <v>332.0808</v>
      </c>
      <c r="I162" s="1147">
        <v>224.1732</v>
      </c>
      <c r="J162" s="1147">
        <v>43.2288000000004</v>
      </c>
      <c r="K162" s="1147">
        <v>0</v>
      </c>
      <c r="L162" s="1147">
        <v>0</v>
      </c>
      <c r="M162" s="1232">
        <v>99.0407999999996</v>
      </c>
      <c r="N162" s="1232">
        <v>159.9636</v>
      </c>
      <c r="O162" s="1232">
        <v>128.466</v>
      </c>
      <c r="P162" s="1232">
        <v>254.9076</v>
      </c>
      <c r="Q162" s="1147">
        <f t="shared" si="6"/>
        <v>1743.9204</v>
      </c>
    </row>
    <row r="163" ht="15.75" spans="1:17">
      <c r="A163" s="1144" t="s">
        <v>607</v>
      </c>
      <c r="B163" s="1229">
        <v>8.6</v>
      </c>
      <c r="C163" s="1144" t="s">
        <v>608</v>
      </c>
      <c r="D163" s="1163" t="s">
        <v>459</v>
      </c>
      <c r="E163" s="1147">
        <v>2865.33799999999</v>
      </c>
      <c r="F163" s="1147">
        <v>2393.34200000002</v>
      </c>
      <c r="G163" s="1147">
        <v>3064.75399999998</v>
      </c>
      <c r="H163" s="1147">
        <v>2531.62</v>
      </c>
      <c r="I163" s="1147">
        <v>2234.19</v>
      </c>
      <c r="J163" s="1147">
        <v>696.626</v>
      </c>
      <c r="K163" s="1147">
        <v>434.84</v>
      </c>
      <c r="L163" s="1147">
        <v>0</v>
      </c>
      <c r="M163" s="1232">
        <v>0</v>
      </c>
      <c r="N163" s="1232">
        <v>0</v>
      </c>
      <c r="O163" s="1232">
        <v>795.690000000001</v>
      </c>
      <c r="P163" s="1232">
        <v>2526.748</v>
      </c>
      <c r="Q163" s="1147">
        <f t="shared" si="6"/>
        <v>17543.148</v>
      </c>
    </row>
    <row r="164" ht="15.75" spans="1:17">
      <c r="A164" s="1144" t="s">
        <v>609</v>
      </c>
      <c r="B164" s="1229">
        <v>10.6</v>
      </c>
      <c r="C164" s="1144" t="s">
        <v>610</v>
      </c>
      <c r="D164" s="1163" t="s">
        <v>459</v>
      </c>
      <c r="E164" s="1147">
        <v>4952.68199999999</v>
      </c>
      <c r="F164" s="1147">
        <v>1636.803</v>
      </c>
      <c r="G164" s="1147">
        <v>4700.262</v>
      </c>
      <c r="H164" s="1147">
        <v>3505.404</v>
      </c>
      <c r="I164" s="1147">
        <v>2921.625</v>
      </c>
      <c r="J164" s="1147">
        <v>592.262999999999</v>
      </c>
      <c r="K164" s="1147">
        <v>252.587999999996</v>
      </c>
      <c r="L164" s="1147">
        <v>235.536000000007</v>
      </c>
      <c r="M164" s="1232">
        <v>1432.01394</v>
      </c>
      <c r="N164" s="1232">
        <v>1623.04884</v>
      </c>
      <c r="O164" s="1232">
        <v>1504.9818</v>
      </c>
      <c r="P164" s="1232">
        <v>5233.95117</v>
      </c>
      <c r="Q164" s="1147">
        <f t="shared" si="6"/>
        <v>28591.15875</v>
      </c>
    </row>
    <row r="165" ht="15.75" spans="1:17">
      <c r="A165" s="1144" t="s">
        <v>611</v>
      </c>
      <c r="B165" s="1229">
        <v>2.5</v>
      </c>
      <c r="C165" s="1144" t="s">
        <v>612</v>
      </c>
      <c r="D165" s="1163" t="s">
        <v>462</v>
      </c>
      <c r="E165" s="1147">
        <v>1293.05</v>
      </c>
      <c r="F165" s="1147">
        <v>940.899999999999</v>
      </c>
      <c r="G165" s="1147">
        <v>1434.075</v>
      </c>
      <c r="H165" s="1147">
        <v>721.175</v>
      </c>
      <c r="I165" s="1147">
        <v>428.399999999999</v>
      </c>
      <c r="J165" s="1147">
        <v>234.174999999999</v>
      </c>
      <c r="K165" s="1147">
        <v>162.25</v>
      </c>
      <c r="L165" s="1147">
        <v>125.35</v>
      </c>
      <c r="M165" s="1232">
        <v>222.725</v>
      </c>
      <c r="N165" s="1232">
        <v>153.450000000001</v>
      </c>
      <c r="O165" s="1232">
        <v>218.225000000001</v>
      </c>
      <c r="P165" s="1232">
        <v>880.175</v>
      </c>
      <c r="Q165" s="1147">
        <f t="shared" si="6"/>
        <v>6813.95</v>
      </c>
    </row>
    <row r="166" ht="15.75" spans="1:17">
      <c r="A166" s="1144" t="s">
        <v>613</v>
      </c>
      <c r="B166" s="1229">
        <v>0.84</v>
      </c>
      <c r="C166" s="1144" t="s">
        <v>614</v>
      </c>
      <c r="D166" s="1230" t="s">
        <v>462</v>
      </c>
      <c r="E166" s="1147">
        <v>703.290000000001</v>
      </c>
      <c r="F166" s="1147">
        <v>579.302999999999</v>
      </c>
      <c r="G166" s="1147">
        <v>474.660000000001</v>
      </c>
      <c r="H166" s="1147">
        <v>439.079999999999</v>
      </c>
      <c r="I166" s="1147">
        <v>553.560000000001</v>
      </c>
      <c r="J166" s="1147">
        <v>196.400999999998</v>
      </c>
      <c r="K166" s="1147">
        <v>29.898</v>
      </c>
      <c r="L166" s="1147">
        <v>43.674</v>
      </c>
      <c r="M166" s="1232">
        <v>189.609</v>
      </c>
      <c r="N166" s="1232">
        <v>222.594</v>
      </c>
      <c r="O166" s="1232">
        <v>232.218</v>
      </c>
      <c r="P166" s="1232">
        <v>613.341</v>
      </c>
      <c r="Q166" s="1147">
        <f t="shared" si="6"/>
        <v>4277.628</v>
      </c>
    </row>
    <row r="167" ht="15.75" spans="1:17">
      <c r="A167" s="1144" t="s">
        <v>615</v>
      </c>
      <c r="B167" s="1229">
        <v>0.83</v>
      </c>
      <c r="C167" s="1144"/>
      <c r="D167" s="1230" t="s">
        <v>462</v>
      </c>
      <c r="E167" s="1147">
        <v>815.73</v>
      </c>
      <c r="F167" s="1147">
        <v>525.209999999999</v>
      </c>
      <c r="G167" s="1147">
        <v>581.535000000003</v>
      </c>
      <c r="H167" s="1147">
        <v>509.639999999998</v>
      </c>
      <c r="I167" s="1147">
        <v>630.063000000002</v>
      </c>
      <c r="J167" s="1147">
        <v>181.530000000001</v>
      </c>
      <c r="K167" s="1147">
        <v>47.208</v>
      </c>
      <c r="L167" s="1147">
        <v>63.492</v>
      </c>
      <c r="M167" s="1232">
        <v>133.605</v>
      </c>
      <c r="N167" s="1232">
        <v>278.289</v>
      </c>
      <c r="O167" s="1232">
        <v>295.752</v>
      </c>
      <c r="P167" s="1232">
        <v>752.13</v>
      </c>
      <c r="Q167" s="1147">
        <f t="shared" si="6"/>
        <v>4814.184</v>
      </c>
    </row>
    <row r="168" ht="15.75" spans="1:17">
      <c r="A168" s="1144" t="s">
        <v>616</v>
      </c>
      <c r="B168" s="1237">
        <v>1.57</v>
      </c>
      <c r="C168" s="1149" t="s">
        <v>617</v>
      </c>
      <c r="D168" s="1150" t="s">
        <v>582</v>
      </c>
      <c r="E168" s="1147">
        <v>916.829999999996</v>
      </c>
      <c r="F168" s="1147">
        <v>683.370000000003</v>
      </c>
      <c r="G168" s="1147">
        <v>858.314999999999</v>
      </c>
      <c r="H168" s="1147">
        <v>747.564</v>
      </c>
      <c r="I168" s="1147">
        <v>466.998</v>
      </c>
      <c r="J168" s="1147">
        <v>0</v>
      </c>
      <c r="K168" s="1147">
        <v>343.635</v>
      </c>
      <c r="L168" s="1147">
        <v>478.914</v>
      </c>
      <c r="M168" s="1232">
        <v>528.507</v>
      </c>
      <c r="N168" s="1232">
        <v>524.202</v>
      </c>
      <c r="O168" s="1232">
        <v>457.182</v>
      </c>
      <c r="P168" s="1232">
        <v>791.193</v>
      </c>
      <c r="Q168" s="1147">
        <f t="shared" si="6"/>
        <v>6796.71</v>
      </c>
    </row>
    <row r="169" ht="15.75" spans="1:17">
      <c r="A169" s="1144" t="s">
        <v>618</v>
      </c>
      <c r="B169" s="1229">
        <v>1.71</v>
      </c>
      <c r="C169" s="1144" t="s">
        <v>619</v>
      </c>
      <c r="D169" s="1163" t="s">
        <v>471</v>
      </c>
      <c r="E169" s="1147">
        <v>2349.2763</v>
      </c>
      <c r="F169" s="1147">
        <v>1196.9622</v>
      </c>
      <c r="G169" s="1147">
        <v>1851.7653</v>
      </c>
      <c r="H169" s="1147">
        <v>1869.0966</v>
      </c>
      <c r="I169" s="1147">
        <v>1624.8267</v>
      </c>
      <c r="J169" s="1147">
        <v>436.564799999996</v>
      </c>
      <c r="K169" s="1147">
        <v>36.0045000000009</v>
      </c>
      <c r="L169" s="1147">
        <v>0</v>
      </c>
      <c r="M169" s="1232">
        <v>404.019000000001</v>
      </c>
      <c r="N169" s="1232">
        <v>758.154599999998</v>
      </c>
      <c r="O169" s="1232">
        <v>773.539200000004</v>
      </c>
      <c r="P169" s="1232">
        <v>2724.1074</v>
      </c>
      <c r="Q169" s="1147">
        <f t="shared" si="6"/>
        <v>14024.3166</v>
      </c>
    </row>
    <row r="170" ht="15.75" spans="1:17">
      <c r="A170" s="1144" t="s">
        <v>620</v>
      </c>
      <c r="B170" s="1229">
        <v>0.5</v>
      </c>
      <c r="C170" s="1144" t="s">
        <v>621</v>
      </c>
      <c r="D170" s="1163" t="s">
        <v>462</v>
      </c>
      <c r="E170" s="1147">
        <v>179.8164</v>
      </c>
      <c r="F170" s="1147">
        <v>49.1915999999999</v>
      </c>
      <c r="G170" s="1147">
        <v>75.5340000000002</v>
      </c>
      <c r="H170" s="1147">
        <v>80.4791999999998</v>
      </c>
      <c r="I170" s="1147">
        <v>33.1800000000001</v>
      </c>
      <c r="J170" s="1147">
        <v>0</v>
      </c>
      <c r="K170" s="1231">
        <v>0</v>
      </c>
      <c r="L170" s="1231">
        <v>0</v>
      </c>
      <c r="M170" s="1232">
        <v>0</v>
      </c>
      <c r="N170" s="1232">
        <v>12.9084000000001</v>
      </c>
      <c r="O170" s="1232">
        <v>35.412</v>
      </c>
      <c r="P170" s="1232">
        <v>285.342</v>
      </c>
      <c r="Q170" s="1147">
        <f t="shared" si="6"/>
        <v>751.8636</v>
      </c>
    </row>
    <row r="171" ht="15.75" spans="1:17">
      <c r="A171" s="1144" t="s">
        <v>622</v>
      </c>
      <c r="B171" s="1229">
        <v>0.62</v>
      </c>
      <c r="C171" s="1144" t="s">
        <v>623</v>
      </c>
      <c r="D171" s="1150" t="s">
        <v>624</v>
      </c>
      <c r="E171" s="1147">
        <v>252.4</v>
      </c>
      <c r="F171" s="1147">
        <v>159.45</v>
      </c>
      <c r="G171" s="1147">
        <v>250.978</v>
      </c>
      <c r="H171" s="1147">
        <v>209.518</v>
      </c>
      <c r="I171" s="1147">
        <v>156.942</v>
      </c>
      <c r="J171" s="1147">
        <v>71.9080000000003</v>
      </c>
      <c r="K171" s="1147">
        <v>36.6059999999998</v>
      </c>
      <c r="L171" s="1147">
        <v>36.2700000000004</v>
      </c>
      <c r="M171" s="1232">
        <v>54.3519999999999</v>
      </c>
      <c r="N171" s="1232">
        <v>101.959999999999</v>
      </c>
      <c r="O171" s="1232">
        <v>107.168000000001</v>
      </c>
      <c r="P171" s="1232">
        <v>321.320000000001</v>
      </c>
      <c r="Q171" s="1147">
        <f t="shared" si="6"/>
        <v>1758.872</v>
      </c>
    </row>
    <row r="172" ht="15.75" spans="1:17">
      <c r="A172" s="1144" t="s">
        <v>625</v>
      </c>
      <c r="B172" s="1229">
        <v>3.87</v>
      </c>
      <c r="C172" s="1144" t="s">
        <v>626</v>
      </c>
      <c r="D172" s="1163" t="s">
        <v>473</v>
      </c>
      <c r="E172" s="1147">
        <v>1066.05</v>
      </c>
      <c r="F172" s="1147">
        <v>355.68</v>
      </c>
      <c r="G172" s="1147">
        <v>786.36</v>
      </c>
      <c r="H172" s="1147">
        <v>826.44</v>
      </c>
      <c r="I172" s="1147">
        <v>408.72</v>
      </c>
      <c r="J172" s="1147">
        <v>135.15</v>
      </c>
      <c r="K172" s="1147">
        <v>125.46</v>
      </c>
      <c r="L172" s="1147">
        <v>96.3299999999995</v>
      </c>
      <c r="M172" s="1232">
        <v>236.13</v>
      </c>
      <c r="N172" s="1232">
        <v>387.33</v>
      </c>
      <c r="O172" s="1232">
        <v>483.09</v>
      </c>
      <c r="P172" s="1232">
        <v>880.53</v>
      </c>
      <c r="Q172" s="1147">
        <f t="shared" si="6"/>
        <v>5787.27</v>
      </c>
    </row>
    <row r="173" ht="15.75" spans="1:17">
      <c r="A173" s="1144" t="s">
        <v>627</v>
      </c>
      <c r="B173" s="1229">
        <v>1.95</v>
      </c>
      <c r="C173" s="1144" t="s">
        <v>628</v>
      </c>
      <c r="D173" s="1230" t="s">
        <v>547</v>
      </c>
      <c r="E173" s="1152">
        <v>1095.4032</v>
      </c>
      <c r="F173" s="1152">
        <v>653.7824</v>
      </c>
      <c r="G173" s="1152">
        <v>1298.7336</v>
      </c>
      <c r="H173" s="1152">
        <v>863.7704</v>
      </c>
      <c r="I173" s="1152">
        <v>605.5984</v>
      </c>
      <c r="J173" s="1152">
        <v>64.1287999999999</v>
      </c>
      <c r="K173" s="1152">
        <v>0</v>
      </c>
      <c r="L173" s="1152">
        <v>0</v>
      </c>
      <c r="M173" s="1252">
        <v>0</v>
      </c>
      <c r="N173" s="1252">
        <v>358.3096</v>
      </c>
      <c r="O173" s="1252">
        <v>300.6256</v>
      </c>
      <c r="P173" s="1252">
        <v>1311.076</v>
      </c>
      <c r="Q173" s="1152">
        <f t="shared" si="6"/>
        <v>6551.428</v>
      </c>
    </row>
    <row r="174" ht="15.75" spans="1:17">
      <c r="A174" s="1144" t="s">
        <v>629</v>
      </c>
      <c r="B174" s="1229">
        <v>2.3</v>
      </c>
      <c r="C174" s="1144"/>
      <c r="D174" s="1230" t="s">
        <v>547</v>
      </c>
      <c r="E174" s="1165"/>
      <c r="F174" s="1165"/>
      <c r="G174" s="1165"/>
      <c r="H174" s="1165"/>
      <c r="I174" s="1165"/>
      <c r="J174" s="1165"/>
      <c r="K174" s="1165"/>
      <c r="L174" s="1165"/>
      <c r="M174" s="1253"/>
      <c r="N174" s="1253"/>
      <c r="O174" s="1253"/>
      <c r="P174" s="1253"/>
      <c r="Q174" s="1165"/>
    </row>
    <row r="175" ht="15.75" spans="1:17">
      <c r="A175" s="1144" t="s">
        <v>630</v>
      </c>
      <c r="B175" s="1229">
        <v>0.25</v>
      </c>
      <c r="C175" s="1144"/>
      <c r="D175" s="1230" t="s">
        <v>547</v>
      </c>
      <c r="E175" s="1155"/>
      <c r="F175" s="1155"/>
      <c r="G175" s="1155"/>
      <c r="H175" s="1155"/>
      <c r="I175" s="1155"/>
      <c r="J175" s="1155"/>
      <c r="K175" s="1155"/>
      <c r="L175" s="1155"/>
      <c r="M175" s="1254"/>
      <c r="N175" s="1254"/>
      <c r="O175" s="1254"/>
      <c r="P175" s="1254"/>
      <c r="Q175" s="1155"/>
    </row>
    <row r="176" ht="15.75" spans="1:17">
      <c r="A176" s="1144" t="s">
        <v>631</v>
      </c>
      <c r="B176" s="1229">
        <v>3.408</v>
      </c>
      <c r="C176" s="1144" t="s">
        <v>632</v>
      </c>
      <c r="D176" s="1163" t="s">
        <v>547</v>
      </c>
      <c r="E176" s="1147">
        <v>461.509999999999</v>
      </c>
      <c r="F176" s="1147">
        <v>290.234000000001</v>
      </c>
      <c r="G176" s="1147">
        <v>337.0325</v>
      </c>
      <c r="H176" s="1147">
        <v>252.7175</v>
      </c>
      <c r="I176" s="1147">
        <v>224.9765</v>
      </c>
      <c r="J176" s="1147">
        <v>179.6375</v>
      </c>
      <c r="K176" s="1147">
        <v>170.394</v>
      </c>
      <c r="L176" s="1147">
        <v>132.6955</v>
      </c>
      <c r="M176" s="1232">
        <v>5.50899999999984</v>
      </c>
      <c r="N176" s="1232">
        <v>58.128</v>
      </c>
      <c r="O176" s="1232">
        <v>53.7635</v>
      </c>
      <c r="P176" s="1232">
        <v>279.3105</v>
      </c>
      <c r="Q176" s="1191">
        <f>E176+F176+G176+H176+I176+J176+K176+L176+M176+N176+O176+P176</f>
        <v>2445.9085</v>
      </c>
    </row>
    <row r="177" ht="15.75" spans="1:17">
      <c r="A177" s="1144" t="s">
        <v>633</v>
      </c>
      <c r="B177" s="1229">
        <v>5.349</v>
      </c>
      <c r="C177" s="1144" t="s">
        <v>634</v>
      </c>
      <c r="D177" s="1163" t="s">
        <v>547</v>
      </c>
      <c r="E177" s="1147">
        <v>1306.3785</v>
      </c>
      <c r="F177" s="1147">
        <v>835.023</v>
      </c>
      <c r="G177" s="1147">
        <v>1462.692</v>
      </c>
      <c r="H177" s="1147">
        <v>1935.507</v>
      </c>
      <c r="I177" s="1147">
        <v>1468.6455</v>
      </c>
      <c r="J177" s="1147">
        <v>454.545000000001</v>
      </c>
      <c r="K177" s="1147">
        <v>227.9235</v>
      </c>
      <c r="L177" s="1147">
        <v>159.369</v>
      </c>
      <c r="M177" s="1232">
        <v>909.037499999999</v>
      </c>
      <c r="N177" s="1232">
        <v>625.548</v>
      </c>
      <c r="O177" s="1232">
        <v>660.849</v>
      </c>
      <c r="P177" s="1232">
        <v>1365.6825</v>
      </c>
      <c r="Q177" s="1191">
        <f t="shared" ref="Q177:Q185" si="7">E177+F177+G177+H177+I177+J177+K177+L177+M177+N177+O177+P177</f>
        <v>11411.2005</v>
      </c>
    </row>
    <row r="178" ht="15.75" spans="1:17">
      <c r="A178" s="1144" t="s">
        <v>635</v>
      </c>
      <c r="B178" s="1229">
        <v>2.5</v>
      </c>
      <c r="C178" s="1144" t="s">
        <v>636</v>
      </c>
      <c r="D178" s="1150" t="s">
        <v>547</v>
      </c>
      <c r="E178" s="1147">
        <v>1035.3595</v>
      </c>
      <c r="F178" s="1147">
        <v>498.151499999999</v>
      </c>
      <c r="G178" s="1147">
        <v>812.857500000001</v>
      </c>
      <c r="H178" s="1147">
        <v>752.185</v>
      </c>
      <c r="I178" s="1147">
        <v>433.755</v>
      </c>
      <c r="J178" s="1147">
        <v>32.4100000000001</v>
      </c>
      <c r="K178" s="1147">
        <v>0</v>
      </c>
      <c r="L178" s="1147">
        <v>0</v>
      </c>
      <c r="M178" s="1232">
        <v>274.435</v>
      </c>
      <c r="N178" s="1232">
        <v>120.645</v>
      </c>
      <c r="O178" s="1232">
        <v>220.57</v>
      </c>
      <c r="P178" s="1232">
        <v>939.435</v>
      </c>
      <c r="Q178" s="1191">
        <f t="shared" si="7"/>
        <v>5119.8035</v>
      </c>
    </row>
    <row r="179" ht="15.75" spans="1:17">
      <c r="A179" s="1144" t="s">
        <v>637</v>
      </c>
      <c r="B179" s="1229">
        <v>1.36</v>
      </c>
      <c r="C179" s="1144" t="s">
        <v>638</v>
      </c>
      <c r="D179" s="1150" t="s">
        <v>547</v>
      </c>
      <c r="E179" s="1147">
        <v>103.712</v>
      </c>
      <c r="F179" s="1147">
        <v>87.913</v>
      </c>
      <c r="G179" s="1147">
        <v>97.622</v>
      </c>
      <c r="H179" s="1147">
        <v>102.165</v>
      </c>
      <c r="I179" s="1147">
        <v>112.07</v>
      </c>
      <c r="J179" s="1147">
        <v>68.019</v>
      </c>
      <c r="K179" s="1231">
        <v>0</v>
      </c>
      <c r="L179" s="1231">
        <v>0</v>
      </c>
      <c r="M179" s="1232">
        <v>0</v>
      </c>
      <c r="N179" s="1232">
        <v>0</v>
      </c>
      <c r="O179" s="1232">
        <v>0</v>
      </c>
      <c r="P179" s="1232">
        <v>0</v>
      </c>
      <c r="Q179" s="1191">
        <f t="shared" si="7"/>
        <v>571.501</v>
      </c>
    </row>
    <row r="180" ht="15.75" spans="1:17">
      <c r="A180" s="1144" t="s">
        <v>639</v>
      </c>
      <c r="B180" s="1229">
        <v>1.3</v>
      </c>
      <c r="C180" s="1144" t="s">
        <v>640</v>
      </c>
      <c r="D180" s="1238" t="s">
        <v>624</v>
      </c>
      <c r="E180" s="1147">
        <v>396.704</v>
      </c>
      <c r="F180" s="1147">
        <v>254.844000000001</v>
      </c>
      <c r="G180" s="1147">
        <v>585.735999999998</v>
      </c>
      <c r="H180" s="1147">
        <v>382.292</v>
      </c>
      <c r="I180" s="1147">
        <v>257.392</v>
      </c>
      <c r="J180" s="1147">
        <v>10.172</v>
      </c>
      <c r="K180" s="1231">
        <v>0</v>
      </c>
      <c r="L180" s="1231">
        <v>0</v>
      </c>
      <c r="M180" s="1232">
        <v>0</v>
      </c>
      <c r="N180" s="1232">
        <v>0</v>
      </c>
      <c r="O180" s="1232">
        <v>5.98399999999992</v>
      </c>
      <c r="P180" s="1232">
        <v>49.404</v>
      </c>
      <c r="Q180" s="1191">
        <f t="shared" si="7"/>
        <v>1942.528</v>
      </c>
    </row>
    <row r="181" ht="15.75" spans="1:17">
      <c r="A181" s="1144" t="s">
        <v>641</v>
      </c>
      <c r="B181" s="1229">
        <v>1.9</v>
      </c>
      <c r="C181" s="1144" t="s">
        <v>642</v>
      </c>
      <c r="D181" s="1238" t="s">
        <v>547</v>
      </c>
      <c r="E181" s="1147">
        <v>485.120999999998</v>
      </c>
      <c r="F181" s="1147">
        <v>232.911</v>
      </c>
      <c r="G181" s="1147">
        <v>536.067</v>
      </c>
      <c r="H181" s="1147">
        <v>351.078</v>
      </c>
      <c r="I181" s="1147">
        <v>249.165</v>
      </c>
      <c r="J181" s="1147">
        <v>33.936</v>
      </c>
      <c r="K181" s="1231">
        <v>0</v>
      </c>
      <c r="L181" s="1231">
        <v>0</v>
      </c>
      <c r="M181" s="1232">
        <v>0</v>
      </c>
      <c r="N181" s="1232">
        <v>64.68</v>
      </c>
      <c r="O181" s="1232">
        <v>286.713</v>
      </c>
      <c r="P181" s="1232">
        <v>690.501</v>
      </c>
      <c r="Q181" s="1191">
        <f t="shared" si="7"/>
        <v>2930.172</v>
      </c>
    </row>
    <row r="182" ht="15.75" spans="1:17">
      <c r="A182" s="2049" t="s">
        <v>643</v>
      </c>
      <c r="B182" s="1239">
        <v>0.998</v>
      </c>
      <c r="C182" s="1240" t="s">
        <v>644</v>
      </c>
      <c r="D182" s="1241" t="s">
        <v>547</v>
      </c>
      <c r="E182" s="1147">
        <v>395.3005</v>
      </c>
      <c r="F182" s="1147">
        <v>225.141</v>
      </c>
      <c r="G182" s="1147">
        <v>270.347</v>
      </c>
      <c r="H182" s="1147">
        <v>250.46</v>
      </c>
      <c r="I182" s="1147">
        <v>247.9715</v>
      </c>
      <c r="J182" s="1147">
        <v>73.9094999999999</v>
      </c>
      <c r="K182" s="1147">
        <v>0</v>
      </c>
      <c r="L182" s="1147">
        <v>0</v>
      </c>
      <c r="M182" s="1147">
        <v>71</v>
      </c>
      <c r="N182" s="1147">
        <v>79</v>
      </c>
      <c r="O182" s="1255">
        <v>69.0515</v>
      </c>
      <c r="P182" s="1255">
        <v>291.0845</v>
      </c>
      <c r="Q182" s="1191">
        <f t="shared" si="7"/>
        <v>1973.2655</v>
      </c>
    </row>
    <row r="183" ht="15.75" spans="1:17">
      <c r="A183" s="1168" t="s">
        <v>645</v>
      </c>
      <c r="B183" s="1242">
        <v>1.215</v>
      </c>
      <c r="C183" s="1243" t="s">
        <v>644</v>
      </c>
      <c r="D183" s="1163" t="s">
        <v>459</v>
      </c>
      <c r="E183" s="1147">
        <v>516.53</v>
      </c>
      <c r="F183" s="1147">
        <v>291.375</v>
      </c>
      <c r="G183" s="1147">
        <v>339.7835</v>
      </c>
      <c r="H183" s="1147">
        <v>328.7445</v>
      </c>
      <c r="I183" s="1147">
        <v>300.1425</v>
      </c>
      <c r="J183" s="1147">
        <v>21.6965000000002</v>
      </c>
      <c r="K183" s="1147">
        <v>0</v>
      </c>
      <c r="L183" s="1147">
        <v>0</v>
      </c>
      <c r="M183" s="1147">
        <v>89</v>
      </c>
      <c r="N183" s="1147">
        <v>120</v>
      </c>
      <c r="O183" s="1255">
        <v>97.1985</v>
      </c>
      <c r="P183" s="1255">
        <v>460.6</v>
      </c>
      <c r="Q183" s="1191">
        <f t="shared" si="7"/>
        <v>2565.0705</v>
      </c>
    </row>
    <row r="184" ht="15.75" spans="1:17">
      <c r="A184" s="1168" t="s">
        <v>646</v>
      </c>
      <c r="B184" s="1242">
        <v>4</v>
      </c>
      <c r="C184" s="1243" t="s">
        <v>647</v>
      </c>
      <c r="D184" s="1163" t="s">
        <v>459</v>
      </c>
      <c r="E184" s="1147">
        <v>1179.07348664</v>
      </c>
      <c r="F184" s="1147">
        <v>663.848097519997</v>
      </c>
      <c r="G184" s="1147">
        <v>988.784874440003</v>
      </c>
      <c r="H184" s="1147">
        <v>1066.58986456</v>
      </c>
      <c r="I184" s="1147">
        <v>933.602608719999</v>
      </c>
      <c r="J184" s="1147">
        <v>354.77586404</v>
      </c>
      <c r="K184" s="1147">
        <v>226.169971280001</v>
      </c>
      <c r="L184" s="1147">
        <v>173.450432519997</v>
      </c>
      <c r="M184" s="1232">
        <v>409.328129840003</v>
      </c>
      <c r="N184" s="1232">
        <v>321.815413679998</v>
      </c>
      <c r="O184" s="1232">
        <v>392.91949556</v>
      </c>
      <c r="P184" s="1232">
        <v>1005.7089632</v>
      </c>
      <c r="Q184" s="1191">
        <f t="shared" si="7"/>
        <v>7716.067202</v>
      </c>
    </row>
    <row r="185" ht="15.75" spans="1:17">
      <c r="A185" s="2047" t="s">
        <v>648</v>
      </c>
      <c r="B185" s="1242">
        <v>2.2</v>
      </c>
      <c r="C185" s="1240" t="s">
        <v>649</v>
      </c>
      <c r="D185" s="1163" t="s">
        <v>459</v>
      </c>
      <c r="E185" s="1152">
        <v>1715.244</v>
      </c>
      <c r="F185" s="1152">
        <v>866.4</v>
      </c>
      <c r="G185" s="1152">
        <v>2034.1932</v>
      </c>
      <c r="H185" s="1152">
        <v>1493.0124</v>
      </c>
      <c r="I185" s="1152">
        <v>1228.4982</v>
      </c>
      <c r="J185" s="1152">
        <v>288.397199999997</v>
      </c>
      <c r="K185" s="1152">
        <v>130.530000000003</v>
      </c>
      <c r="L185" s="1152">
        <v>150.970199999999</v>
      </c>
      <c r="M185" s="1252">
        <v>546.3792</v>
      </c>
      <c r="N185" s="1252">
        <v>701.0316</v>
      </c>
      <c r="O185" s="1256">
        <v>727.035</v>
      </c>
      <c r="P185" s="1256">
        <v>2119.374</v>
      </c>
      <c r="Q185" s="1152">
        <f t="shared" si="7"/>
        <v>12001.065</v>
      </c>
    </row>
    <row r="186" ht="15.75" spans="1:17">
      <c r="A186" s="2047" t="s">
        <v>650</v>
      </c>
      <c r="B186" s="1242">
        <v>3.3</v>
      </c>
      <c r="C186" s="1244"/>
      <c r="D186" s="1163" t="s">
        <v>459</v>
      </c>
      <c r="E186" s="1155"/>
      <c r="F186" s="1155"/>
      <c r="G186" s="1155"/>
      <c r="H186" s="1155"/>
      <c r="I186" s="1155"/>
      <c r="J186" s="1155"/>
      <c r="K186" s="1155"/>
      <c r="L186" s="1155"/>
      <c r="M186" s="1254"/>
      <c r="N186" s="1254"/>
      <c r="O186" s="1257"/>
      <c r="P186" s="1257"/>
      <c r="Q186" s="1155"/>
    </row>
    <row r="187" ht="15.75" spans="1:17">
      <c r="A187" s="2047" t="s">
        <v>651</v>
      </c>
      <c r="B187" s="1242">
        <v>0.315</v>
      </c>
      <c r="C187" s="1243" t="s">
        <v>652</v>
      </c>
      <c r="D187" s="1163" t="s">
        <v>459</v>
      </c>
      <c r="E187" s="1147">
        <v>101.515</v>
      </c>
      <c r="F187" s="1147">
        <v>69.708</v>
      </c>
      <c r="G187" s="1147">
        <v>85.258</v>
      </c>
      <c r="H187" s="1147">
        <v>75.389</v>
      </c>
      <c r="I187" s="1147">
        <v>49.8349999999999</v>
      </c>
      <c r="J187" s="1147">
        <v>10.8390000000001</v>
      </c>
      <c r="K187" s="1147">
        <v>11.29</v>
      </c>
      <c r="L187" s="1147">
        <v>0</v>
      </c>
      <c r="M187" s="1232">
        <v>0</v>
      </c>
      <c r="N187" s="1232">
        <v>19.107</v>
      </c>
      <c r="O187" s="1232">
        <v>0</v>
      </c>
      <c r="P187" s="1232">
        <v>77.903</v>
      </c>
      <c r="Q187" s="1191">
        <f>E187+F187+G187+H187+I187+J187+K187+L187+M187+N187+O187+P187</f>
        <v>500.844</v>
      </c>
    </row>
    <row r="188" ht="15.75" spans="1:17">
      <c r="A188" s="2047" t="s">
        <v>653</v>
      </c>
      <c r="B188" s="1242">
        <v>1</v>
      </c>
      <c r="C188" s="1243" t="s">
        <v>654</v>
      </c>
      <c r="D188" s="1245" t="s">
        <v>459</v>
      </c>
      <c r="E188" s="1147">
        <v>499.200859999999</v>
      </c>
      <c r="F188" s="1147">
        <v>468.752880000001</v>
      </c>
      <c r="G188" s="1147">
        <v>503.92059</v>
      </c>
      <c r="H188" s="1147">
        <v>549.697199999999</v>
      </c>
      <c r="I188" s="1147">
        <v>546.038780000001</v>
      </c>
      <c r="J188" s="1147">
        <v>485.691439999999</v>
      </c>
      <c r="K188" s="1147">
        <v>361.5546</v>
      </c>
      <c r="L188" s="1147">
        <v>283.86598</v>
      </c>
      <c r="M188" s="1232">
        <v>165.5811</v>
      </c>
      <c r="N188" s="1232">
        <v>394.80134</v>
      </c>
      <c r="O188" s="1232">
        <v>0</v>
      </c>
      <c r="P188" s="1232">
        <v>752.810879999999</v>
      </c>
      <c r="Q188" s="1191">
        <f t="shared" ref="Q188:Q196" si="8">E188+F188+G188+H188+I188+J188+K188+L188+M188+N188+O188+P188</f>
        <v>5011.91565</v>
      </c>
    </row>
    <row r="189" ht="15.75" spans="1:17">
      <c r="A189" s="2050" t="s">
        <v>655</v>
      </c>
      <c r="B189" s="1246">
        <v>1.747</v>
      </c>
      <c r="C189" s="1247" t="s">
        <v>656</v>
      </c>
      <c r="D189" s="1245" t="s">
        <v>459</v>
      </c>
      <c r="E189" s="1147">
        <v>900.576</v>
      </c>
      <c r="F189" s="1147">
        <v>682.767</v>
      </c>
      <c r="G189" s="1147">
        <v>1084.122</v>
      </c>
      <c r="H189" s="1147">
        <v>760.293</v>
      </c>
      <c r="I189" s="1147">
        <v>503.43</v>
      </c>
      <c r="J189" s="1147">
        <v>46.8119999999995</v>
      </c>
      <c r="K189" s="1147">
        <v>0</v>
      </c>
      <c r="L189" s="1147">
        <v>0</v>
      </c>
      <c r="M189" s="1232">
        <v>0</v>
      </c>
      <c r="N189" s="1232">
        <v>0</v>
      </c>
      <c r="O189" s="1232">
        <v>166.911000000001</v>
      </c>
      <c r="P189" s="1232">
        <v>767.55</v>
      </c>
      <c r="Q189" s="1191">
        <f t="shared" si="8"/>
        <v>4912.461</v>
      </c>
    </row>
    <row r="190" ht="15.75" spans="1:17">
      <c r="A190" s="2050" t="s">
        <v>657</v>
      </c>
      <c r="B190" s="1242">
        <v>5.8</v>
      </c>
      <c r="C190" s="1247" t="s">
        <v>658</v>
      </c>
      <c r="D190" s="1245" t="s">
        <v>459</v>
      </c>
      <c r="E190" s="1147">
        <v>1180.704</v>
      </c>
      <c r="F190" s="1147">
        <v>450.523499999999</v>
      </c>
      <c r="G190" s="1147">
        <v>859.120500000001</v>
      </c>
      <c r="H190" s="1147">
        <v>658.549499999998</v>
      </c>
      <c r="I190" s="1147">
        <v>458.010000000001</v>
      </c>
      <c r="J190" s="1147">
        <v>0</v>
      </c>
      <c r="K190" s="1147">
        <v>0</v>
      </c>
      <c r="L190" s="1147">
        <v>0</v>
      </c>
      <c r="M190" s="1232">
        <v>103.235999999999</v>
      </c>
      <c r="N190" s="1232">
        <v>610.3965</v>
      </c>
      <c r="O190" s="1232">
        <v>530.911500000001</v>
      </c>
      <c r="P190" s="1232">
        <v>1404.6165</v>
      </c>
      <c r="Q190" s="1191">
        <f t="shared" si="8"/>
        <v>6256.068</v>
      </c>
    </row>
    <row r="191" ht="15.75" spans="1:17">
      <c r="A191" s="1178" t="s">
        <v>659</v>
      </c>
      <c r="B191" s="1242">
        <v>1.7</v>
      </c>
      <c r="C191" s="1248" t="s">
        <v>660</v>
      </c>
      <c r="D191" s="1245" t="s">
        <v>459</v>
      </c>
      <c r="E191" s="1147">
        <v>423.138</v>
      </c>
      <c r="F191" s="1147">
        <v>379.728</v>
      </c>
      <c r="G191" s="1147">
        <v>396.522</v>
      </c>
      <c r="H191" s="1147">
        <v>408.23</v>
      </c>
      <c r="I191" s="1147">
        <v>386.242</v>
      </c>
      <c r="J191" s="1147">
        <v>266.514</v>
      </c>
      <c r="K191" s="1147">
        <v>176.412</v>
      </c>
      <c r="L191" s="1147">
        <v>212.63</v>
      </c>
      <c r="M191" s="1232">
        <v>202.474</v>
      </c>
      <c r="N191" s="1232">
        <v>209.58</v>
      </c>
      <c r="O191" s="1232">
        <v>200.546</v>
      </c>
      <c r="P191" s="1232">
        <v>254.494</v>
      </c>
      <c r="Q191" s="1191">
        <f t="shared" si="8"/>
        <v>3516.51</v>
      </c>
    </row>
    <row r="192" ht="15.75" spans="1:17">
      <c r="A192" s="1249" t="s">
        <v>661</v>
      </c>
      <c r="B192" s="1242">
        <v>2.4</v>
      </c>
      <c r="C192" s="1250" t="s">
        <v>662</v>
      </c>
      <c r="D192" s="1251" t="s">
        <v>459</v>
      </c>
      <c r="E192" s="1147">
        <v>320.495</v>
      </c>
      <c r="F192" s="1147">
        <v>264.6</v>
      </c>
      <c r="G192" s="1147">
        <v>364.805</v>
      </c>
      <c r="H192" s="1147">
        <v>327.145</v>
      </c>
      <c r="I192" s="1147">
        <v>296.52</v>
      </c>
      <c r="J192" s="1147">
        <v>102.515</v>
      </c>
      <c r="K192" s="1147">
        <v>78.8899999999997</v>
      </c>
      <c r="L192" s="1147">
        <v>57.295</v>
      </c>
      <c r="M192" s="1232">
        <v>180.53</v>
      </c>
      <c r="N192" s="1232">
        <v>141.715</v>
      </c>
      <c r="O192" s="1232">
        <v>178.605</v>
      </c>
      <c r="P192" s="1232">
        <v>330.19</v>
      </c>
      <c r="Q192" s="1191">
        <f t="shared" si="8"/>
        <v>2643.305</v>
      </c>
    </row>
    <row r="193" ht="15.75" spans="1:17">
      <c r="A193" s="2050" t="s">
        <v>663</v>
      </c>
      <c r="B193" s="1242">
        <v>0.765</v>
      </c>
      <c r="C193" s="1248" t="s">
        <v>664</v>
      </c>
      <c r="D193" s="1251" t="s">
        <v>459</v>
      </c>
      <c r="E193" s="1147">
        <v>189.268000000001</v>
      </c>
      <c r="F193" s="1147">
        <v>141.078</v>
      </c>
      <c r="G193" s="1147">
        <v>341.862</v>
      </c>
      <c r="H193" s="1147">
        <v>296.384</v>
      </c>
      <c r="I193" s="1147">
        <v>120.752</v>
      </c>
      <c r="J193" s="1147">
        <v>108.15</v>
      </c>
      <c r="K193" s="1147">
        <v>37.2620000000002</v>
      </c>
      <c r="L193" s="1147">
        <v>0</v>
      </c>
      <c r="M193" s="1232">
        <v>64.53</v>
      </c>
      <c r="N193" s="1232">
        <v>24.4059999999999</v>
      </c>
      <c r="O193" s="1232">
        <v>94.2539999999999</v>
      </c>
      <c r="P193" s="1232">
        <v>214.65</v>
      </c>
      <c r="Q193" s="1191">
        <f t="shared" si="8"/>
        <v>1632.596</v>
      </c>
    </row>
    <row r="194" ht="15.75" spans="1:17">
      <c r="A194" s="2045" t="s">
        <v>665</v>
      </c>
      <c r="B194" s="1242">
        <v>3.1</v>
      </c>
      <c r="C194" s="1250" t="s">
        <v>666</v>
      </c>
      <c r="D194" s="1251" t="s">
        <v>459</v>
      </c>
      <c r="E194" s="1147">
        <v>3543.9075</v>
      </c>
      <c r="F194" s="1147">
        <v>952.181999999997</v>
      </c>
      <c r="G194" s="1147">
        <v>2271.2445</v>
      </c>
      <c r="H194" s="1147">
        <v>2460.465</v>
      </c>
      <c r="I194" s="1147">
        <v>1604.9355</v>
      </c>
      <c r="J194" s="1147">
        <v>70.4234999999987</v>
      </c>
      <c r="K194" s="1147">
        <v>0</v>
      </c>
      <c r="L194" s="1147">
        <v>0</v>
      </c>
      <c r="M194" s="1232">
        <v>1055.8695</v>
      </c>
      <c r="N194" s="1232">
        <v>1096.6935</v>
      </c>
      <c r="O194" s="1232">
        <v>1079.442</v>
      </c>
      <c r="P194" s="1232">
        <v>3733.443</v>
      </c>
      <c r="Q194" s="1191">
        <f t="shared" si="8"/>
        <v>17868.606</v>
      </c>
    </row>
    <row r="195" ht="15.75" spans="1:17">
      <c r="A195" s="2051" t="s">
        <v>667</v>
      </c>
      <c r="B195" s="1242">
        <v>3.4</v>
      </c>
      <c r="C195" s="1176" t="s">
        <v>668</v>
      </c>
      <c r="D195" s="1251" t="s">
        <v>459</v>
      </c>
      <c r="E195" s="1147">
        <v>468.5475</v>
      </c>
      <c r="F195" s="1147">
        <v>220.965000000001</v>
      </c>
      <c r="G195" s="1147">
        <v>402.4605</v>
      </c>
      <c r="H195" s="1147">
        <v>339.411</v>
      </c>
      <c r="I195" s="1147">
        <v>167.2965</v>
      </c>
      <c r="J195" s="1147">
        <v>10.6095</v>
      </c>
      <c r="K195" s="1147">
        <v>0</v>
      </c>
      <c r="L195" s="1147">
        <v>0</v>
      </c>
      <c r="M195" s="1232">
        <v>0</v>
      </c>
      <c r="N195" s="1232">
        <v>0</v>
      </c>
      <c r="O195" s="1232">
        <v>108.9945</v>
      </c>
      <c r="P195" s="1232">
        <v>422.4495</v>
      </c>
      <c r="Q195" s="1191">
        <f t="shared" si="8"/>
        <v>2140.734</v>
      </c>
    </row>
    <row r="196" ht="15.75" spans="1:17">
      <c r="A196" s="2045" t="s">
        <v>669</v>
      </c>
      <c r="B196" s="1242">
        <v>0.55</v>
      </c>
      <c r="C196" s="1259" t="s">
        <v>670</v>
      </c>
      <c r="D196" s="1251" t="s">
        <v>459</v>
      </c>
      <c r="E196" s="1152">
        <v>840.006</v>
      </c>
      <c r="F196" s="1152">
        <v>618.825</v>
      </c>
      <c r="G196" s="1152">
        <v>966.705</v>
      </c>
      <c r="H196" s="1152">
        <v>700.251</v>
      </c>
      <c r="I196" s="1152">
        <v>450.339000000001</v>
      </c>
      <c r="J196" s="1152">
        <v>135.696</v>
      </c>
      <c r="K196" s="1152">
        <v>25.0289999999995</v>
      </c>
      <c r="L196" s="1152">
        <v>0</v>
      </c>
      <c r="M196" s="1252">
        <v>0</v>
      </c>
      <c r="N196" s="1252">
        <v>40.239</v>
      </c>
      <c r="O196" s="1252">
        <v>115.62</v>
      </c>
      <c r="P196" s="1252">
        <v>636.87</v>
      </c>
      <c r="Q196" s="1152">
        <f t="shared" si="8"/>
        <v>4529.58</v>
      </c>
    </row>
    <row r="197" ht="15.75" spans="1:17">
      <c r="A197" s="2045" t="s">
        <v>671</v>
      </c>
      <c r="B197" s="1242">
        <v>1.315</v>
      </c>
      <c r="C197" s="1260"/>
      <c r="D197" s="1261"/>
      <c r="E197" s="1155"/>
      <c r="F197" s="1155"/>
      <c r="G197" s="1155"/>
      <c r="H197" s="1155"/>
      <c r="I197" s="1155"/>
      <c r="J197" s="1155"/>
      <c r="K197" s="1155"/>
      <c r="L197" s="1155"/>
      <c r="M197" s="1254"/>
      <c r="N197" s="1254"/>
      <c r="O197" s="1254"/>
      <c r="P197" s="1254"/>
      <c r="Q197" s="1155"/>
    </row>
    <row r="198" ht="15.75" spans="1:17">
      <c r="A198" s="2047" t="s">
        <v>672</v>
      </c>
      <c r="B198" s="1242">
        <v>0.651</v>
      </c>
      <c r="C198" s="1170" t="s">
        <v>673</v>
      </c>
      <c r="D198" s="1251" t="s">
        <v>459</v>
      </c>
      <c r="E198" s="1152">
        <v>465.0444</v>
      </c>
      <c r="F198" s="1152">
        <v>243.009</v>
      </c>
      <c r="G198" s="1152">
        <v>286.308</v>
      </c>
      <c r="H198" s="1152">
        <v>264.339</v>
      </c>
      <c r="I198" s="1152">
        <v>291.402</v>
      </c>
      <c r="J198" s="1152">
        <v>108.9504</v>
      </c>
      <c r="K198" s="1152">
        <v>15.5970000000008</v>
      </c>
      <c r="L198" s="1152">
        <v>0</v>
      </c>
      <c r="M198" s="1252">
        <v>0</v>
      </c>
      <c r="N198" s="1252">
        <v>201.285</v>
      </c>
      <c r="O198" s="1252">
        <v>122.4576</v>
      </c>
      <c r="P198" s="1252">
        <v>487.8072</v>
      </c>
      <c r="Q198" s="1152">
        <f>E198+F198+G198+H198+I198+J198+K198+L198+M198+N198+O198+P198</f>
        <v>2486.1996</v>
      </c>
    </row>
    <row r="199" ht="15.75" spans="1:17">
      <c r="A199" s="2047" t="s">
        <v>674</v>
      </c>
      <c r="B199" s="1242">
        <v>0.356</v>
      </c>
      <c r="C199" s="1171"/>
      <c r="D199" s="1261"/>
      <c r="E199" s="1155"/>
      <c r="F199" s="1155"/>
      <c r="G199" s="1155"/>
      <c r="H199" s="1155"/>
      <c r="I199" s="1155"/>
      <c r="J199" s="1155"/>
      <c r="K199" s="1155"/>
      <c r="L199" s="1155"/>
      <c r="M199" s="1254"/>
      <c r="N199" s="1254"/>
      <c r="O199" s="1254"/>
      <c r="P199" s="1254"/>
      <c r="Q199" s="1155"/>
    </row>
    <row r="200" ht="15.75" spans="1:17">
      <c r="A200" s="1168" t="s">
        <v>675</v>
      </c>
      <c r="B200" s="1242">
        <v>1.3</v>
      </c>
      <c r="C200" s="1178" t="s">
        <v>676</v>
      </c>
      <c r="D200" s="1245" t="s">
        <v>459</v>
      </c>
      <c r="E200" s="1147">
        <v>97.275</v>
      </c>
      <c r="F200" s="1147">
        <v>36.216</v>
      </c>
      <c r="G200" s="1147">
        <v>114.474</v>
      </c>
      <c r="H200" s="1147">
        <v>328.161</v>
      </c>
      <c r="I200" s="1147">
        <v>225.339</v>
      </c>
      <c r="J200" s="1147">
        <v>35.466</v>
      </c>
      <c r="K200" s="1147">
        <v>0</v>
      </c>
      <c r="L200" s="1147">
        <v>0</v>
      </c>
      <c r="M200" s="1232">
        <v>42.5280000000001</v>
      </c>
      <c r="N200" s="1232">
        <v>115.164</v>
      </c>
      <c r="O200" s="1232">
        <v>95.2740000000001</v>
      </c>
      <c r="P200" s="1232">
        <v>94.776</v>
      </c>
      <c r="Q200" s="1191">
        <f>E200+F200+G200+H200+I200+J200+K200+L200+M200+N200+O200+P200</f>
        <v>1184.673</v>
      </c>
    </row>
    <row r="201" ht="15.75" spans="1:17">
      <c r="A201" s="2047" t="s">
        <v>677</v>
      </c>
      <c r="B201" s="1242">
        <v>0.3</v>
      </c>
      <c r="C201" s="1178" t="s">
        <v>678</v>
      </c>
      <c r="D201" s="1245" t="s">
        <v>459</v>
      </c>
      <c r="E201" s="1147">
        <v>146.4528</v>
      </c>
      <c r="F201" s="1147">
        <v>79.10256</v>
      </c>
      <c r="G201" s="1147">
        <v>170.04168</v>
      </c>
      <c r="H201" s="1147">
        <v>193.77</v>
      </c>
      <c r="I201" s="1147">
        <v>149.76168</v>
      </c>
      <c r="J201" s="1147">
        <v>21.5417999999999</v>
      </c>
      <c r="K201" s="1147">
        <v>0</v>
      </c>
      <c r="L201" s="1147">
        <v>0</v>
      </c>
      <c r="M201" s="1232">
        <v>15.5767200000001</v>
      </c>
      <c r="N201" s="1232">
        <v>45.7159199999999</v>
      </c>
      <c r="O201" s="1232">
        <v>27.04896</v>
      </c>
      <c r="P201" s="1232">
        <v>113.70828</v>
      </c>
      <c r="Q201" s="1191">
        <f t="shared" ref="Q201:Q259" si="9">E201+F201+G201+H201+I201+J201+K201+L201+M201+N201+O201+P201</f>
        <v>962.7204</v>
      </c>
    </row>
    <row r="202" ht="15.75" spans="1:17">
      <c r="A202" s="2047" t="s">
        <v>679</v>
      </c>
      <c r="B202" s="1242">
        <v>0.456</v>
      </c>
      <c r="C202" s="1178" t="s">
        <v>680</v>
      </c>
      <c r="D202" s="1245" t="s">
        <v>459</v>
      </c>
      <c r="E202" s="1147">
        <v>99.272628</v>
      </c>
      <c r="F202" s="1147">
        <v>59.09085</v>
      </c>
      <c r="G202" s="1147">
        <v>115.818066</v>
      </c>
      <c r="H202" s="1147">
        <v>73.999926</v>
      </c>
      <c r="I202" s="1147">
        <v>73.63629</v>
      </c>
      <c r="J202" s="1147">
        <v>0</v>
      </c>
      <c r="K202" s="1231">
        <v>0</v>
      </c>
      <c r="L202" s="1231">
        <v>0</v>
      </c>
      <c r="M202" s="1232">
        <v>0</v>
      </c>
      <c r="N202" s="1232">
        <v>0</v>
      </c>
      <c r="O202" s="1232">
        <v>0</v>
      </c>
      <c r="P202" s="1232">
        <v>32.7272400000001</v>
      </c>
      <c r="Q202" s="1191">
        <f t="shared" si="9"/>
        <v>454.545</v>
      </c>
    </row>
    <row r="203" ht="15.75" spans="1:17">
      <c r="A203" s="1168" t="s">
        <v>681</v>
      </c>
      <c r="B203" s="1242">
        <v>1.105</v>
      </c>
      <c r="C203" s="1178" t="s">
        <v>682</v>
      </c>
      <c r="D203" s="1245" t="s">
        <v>459</v>
      </c>
      <c r="E203" s="1147">
        <v>492.714</v>
      </c>
      <c r="F203" s="1147">
        <v>161.193</v>
      </c>
      <c r="G203" s="1147">
        <v>298.59</v>
      </c>
      <c r="H203" s="1147">
        <v>331.257</v>
      </c>
      <c r="I203" s="1147">
        <v>165.9</v>
      </c>
      <c r="J203" s="1147">
        <v>0</v>
      </c>
      <c r="K203" s="1147">
        <v>0</v>
      </c>
      <c r="L203" s="1147">
        <v>0</v>
      </c>
      <c r="M203" s="1232">
        <v>17.7</v>
      </c>
      <c r="N203" s="1232">
        <v>86.3999999999999</v>
      </c>
      <c r="O203" s="1232">
        <v>182.4</v>
      </c>
      <c r="P203" s="1232">
        <v>697.8</v>
      </c>
      <c r="Q203" s="1191">
        <f t="shared" si="9"/>
        <v>2433.954</v>
      </c>
    </row>
    <row r="204" ht="15.75" spans="1:17">
      <c r="A204" s="1168" t="s">
        <v>683</v>
      </c>
      <c r="B204" s="1242">
        <v>0.973</v>
      </c>
      <c r="C204" s="1178" t="s">
        <v>684</v>
      </c>
      <c r="D204" s="1245" t="s">
        <v>462</v>
      </c>
      <c r="E204" s="1147">
        <v>507.495</v>
      </c>
      <c r="F204" s="1147">
        <v>324.69</v>
      </c>
      <c r="G204" s="1147">
        <v>388.65</v>
      </c>
      <c r="H204" s="1147">
        <v>290.1675</v>
      </c>
      <c r="I204" s="1147">
        <v>185.2725</v>
      </c>
      <c r="J204" s="1147">
        <v>64.455</v>
      </c>
      <c r="K204" s="1147">
        <v>19.3050000000001</v>
      </c>
      <c r="L204" s="1147">
        <v>0.0072</v>
      </c>
      <c r="M204" s="1232">
        <v>32.4599999999998</v>
      </c>
      <c r="N204" s="1232">
        <v>16.515</v>
      </c>
      <c r="O204" s="1232">
        <v>86.4750000000002</v>
      </c>
      <c r="P204" s="1232">
        <v>346.95</v>
      </c>
      <c r="Q204" s="1191">
        <f t="shared" si="9"/>
        <v>2262.4422</v>
      </c>
    </row>
    <row r="205" ht="15.75" spans="1:17">
      <c r="A205" s="1168" t="s">
        <v>685</v>
      </c>
      <c r="B205" s="1242">
        <v>0.25</v>
      </c>
      <c r="C205" s="1262" t="s">
        <v>686</v>
      </c>
      <c r="D205" s="1263" t="s">
        <v>462</v>
      </c>
      <c r="E205" s="1147">
        <v>365.0148</v>
      </c>
      <c r="F205" s="1147">
        <v>273.8592</v>
      </c>
      <c r="G205" s="1147">
        <v>359.5068</v>
      </c>
      <c r="H205" s="1147">
        <v>269.6964</v>
      </c>
      <c r="I205" s="1147">
        <v>196.9752</v>
      </c>
      <c r="J205" s="1147">
        <v>76.8924</v>
      </c>
      <c r="K205" s="1231">
        <v>35.4191999999998</v>
      </c>
      <c r="L205" s="1231">
        <v>16.6920000000001</v>
      </c>
      <c r="M205" s="1232">
        <v>28.6044</v>
      </c>
      <c r="N205" s="1232">
        <v>17.2968</v>
      </c>
      <c r="O205" s="1232">
        <v>37.9332000000001</v>
      </c>
      <c r="P205" s="1232">
        <v>245.3148</v>
      </c>
      <c r="Q205" s="1191">
        <f t="shared" si="9"/>
        <v>1923.2052</v>
      </c>
    </row>
    <row r="206" ht="15.75" spans="1:17">
      <c r="A206" s="1184" t="s">
        <v>687</v>
      </c>
      <c r="B206" s="1242">
        <v>0.63</v>
      </c>
      <c r="C206" s="144" t="s">
        <v>688</v>
      </c>
      <c r="D206" s="1263" t="s">
        <v>462</v>
      </c>
      <c r="E206" s="1147">
        <v>156.862</v>
      </c>
      <c r="F206" s="1147">
        <v>87.3119999999999</v>
      </c>
      <c r="G206" s="1147">
        <v>134.78</v>
      </c>
      <c r="H206" s="1147">
        <v>198.483</v>
      </c>
      <c r="I206" s="1147">
        <v>185.151</v>
      </c>
      <c r="J206" s="1147">
        <v>56.388</v>
      </c>
      <c r="K206" s="1231">
        <v>1.44400000000002</v>
      </c>
      <c r="L206" s="1231">
        <v>0</v>
      </c>
      <c r="M206" s="1232">
        <v>0</v>
      </c>
      <c r="N206" s="1232">
        <v>0</v>
      </c>
      <c r="O206" s="1232">
        <v>10.733</v>
      </c>
      <c r="P206" s="1232">
        <v>89.274</v>
      </c>
      <c r="Q206" s="1191">
        <f t="shared" si="9"/>
        <v>920.427</v>
      </c>
    </row>
    <row r="207" ht="15.75" spans="1:17">
      <c r="A207" s="2047" t="s">
        <v>689</v>
      </c>
      <c r="B207" s="1242">
        <v>2.677</v>
      </c>
      <c r="C207" s="1262" t="s">
        <v>690</v>
      </c>
      <c r="D207" s="1263" t="s">
        <v>462</v>
      </c>
      <c r="E207" s="1147">
        <v>1042.4</v>
      </c>
      <c r="F207" s="1147">
        <v>360.4</v>
      </c>
      <c r="G207" s="1147">
        <v>611.68</v>
      </c>
      <c r="H207" s="1147">
        <v>487.08</v>
      </c>
      <c r="I207" s="1147">
        <v>304.22</v>
      </c>
      <c r="J207" s="1147">
        <v>31.5200000000004</v>
      </c>
      <c r="K207" s="1147">
        <v>4.63999999999999</v>
      </c>
      <c r="L207" s="1147">
        <v>0.299999999999727</v>
      </c>
      <c r="M207" s="1232">
        <v>8.55999999999995</v>
      </c>
      <c r="N207" s="1232">
        <v>82.26</v>
      </c>
      <c r="O207" s="1232">
        <v>226.26</v>
      </c>
      <c r="P207" s="1232">
        <v>1403</v>
      </c>
      <c r="Q207" s="1191">
        <f t="shared" si="9"/>
        <v>4562.32</v>
      </c>
    </row>
    <row r="208" ht="15.75" spans="1:17">
      <c r="A208" s="1168" t="s">
        <v>691</v>
      </c>
      <c r="B208" s="1242">
        <v>0.2</v>
      </c>
      <c r="C208" s="1262" t="s">
        <v>692</v>
      </c>
      <c r="D208" s="1263" t="s">
        <v>462</v>
      </c>
      <c r="E208" s="1147">
        <v>36.2804399999999</v>
      </c>
      <c r="F208" s="1147">
        <v>56.26488</v>
      </c>
      <c r="G208" s="1147">
        <v>72.7096800000001</v>
      </c>
      <c r="H208" s="1147">
        <v>58.60908</v>
      </c>
      <c r="I208" s="1147">
        <v>42.3</v>
      </c>
      <c r="J208" s="1147">
        <v>0</v>
      </c>
      <c r="K208" s="1231">
        <v>0</v>
      </c>
      <c r="L208" s="1231">
        <v>0</v>
      </c>
      <c r="M208" s="1232">
        <v>0</v>
      </c>
      <c r="N208" s="1232">
        <v>0</v>
      </c>
      <c r="O208" s="1232">
        <v>0</v>
      </c>
      <c r="P208" s="1232">
        <v>0</v>
      </c>
      <c r="Q208" s="1191">
        <f t="shared" si="9"/>
        <v>266.16408</v>
      </c>
    </row>
    <row r="209" ht="15.75" spans="1:17">
      <c r="A209" s="2047" t="s">
        <v>693</v>
      </c>
      <c r="B209" s="1242">
        <v>0.54</v>
      </c>
      <c r="C209" s="1262" t="s">
        <v>694</v>
      </c>
      <c r="D209" s="1263" t="s">
        <v>462</v>
      </c>
      <c r="E209" s="1147">
        <v>147.2</v>
      </c>
      <c r="F209" s="1147">
        <v>76.8</v>
      </c>
      <c r="G209" s="1147">
        <v>130.4</v>
      </c>
      <c r="H209" s="1147">
        <v>118.4</v>
      </c>
      <c r="I209" s="1147">
        <v>75.2</v>
      </c>
      <c r="J209" s="1147">
        <v>24.8</v>
      </c>
      <c r="K209" s="1147">
        <v>14.0464</v>
      </c>
      <c r="L209" s="1147">
        <v>10.6808</v>
      </c>
      <c r="M209" s="1232">
        <v>26.7024</v>
      </c>
      <c r="N209" s="1232">
        <v>59.6144</v>
      </c>
      <c r="O209" s="1232">
        <v>70.3488</v>
      </c>
      <c r="P209" s="1232">
        <v>188.6688</v>
      </c>
      <c r="Q209" s="1191">
        <f t="shared" si="9"/>
        <v>942.8616</v>
      </c>
    </row>
    <row r="210" ht="15.75" spans="1:17">
      <c r="A210" s="144" t="s">
        <v>695</v>
      </c>
      <c r="B210" s="1242">
        <v>2.27</v>
      </c>
      <c r="C210" s="1264" t="s">
        <v>696</v>
      </c>
      <c r="D210" s="1265" t="s">
        <v>459</v>
      </c>
      <c r="E210" s="1147">
        <v>282.9015</v>
      </c>
      <c r="F210" s="1147">
        <v>145.845</v>
      </c>
      <c r="G210" s="1147">
        <v>206.444</v>
      </c>
      <c r="H210" s="1147">
        <v>128.9505</v>
      </c>
      <c r="I210" s="1147">
        <v>182.6685</v>
      </c>
      <c r="J210" s="1147">
        <v>65.1840000000001</v>
      </c>
      <c r="K210" s="1147">
        <v>37.919</v>
      </c>
      <c r="L210" s="1147">
        <v>28.8470000000001</v>
      </c>
      <c r="M210" s="1232">
        <v>40.7715</v>
      </c>
      <c r="N210" s="1232">
        <v>32.2874999999999</v>
      </c>
      <c r="O210" s="1232">
        <v>43.9985000000001</v>
      </c>
      <c r="P210" s="1232">
        <v>166.943</v>
      </c>
      <c r="Q210" s="1191">
        <f t="shared" si="9"/>
        <v>1362.76</v>
      </c>
    </row>
    <row r="211" ht="15.75" spans="1:17">
      <c r="A211" s="1168" t="s">
        <v>697</v>
      </c>
      <c r="B211" s="1242">
        <v>1.3</v>
      </c>
      <c r="C211" s="1262" t="s">
        <v>698</v>
      </c>
      <c r="D211" s="1263" t="s">
        <v>462</v>
      </c>
      <c r="E211" s="1147">
        <v>1144.305</v>
      </c>
      <c r="F211" s="1147">
        <v>686.88</v>
      </c>
      <c r="G211" s="1147">
        <v>1009.74</v>
      </c>
      <c r="H211" s="1147">
        <v>826.335</v>
      </c>
      <c r="I211" s="1147">
        <v>674.145000000001</v>
      </c>
      <c r="J211" s="1147">
        <v>96.2700000000001</v>
      </c>
      <c r="K211" s="1147">
        <v>6.17999999999966</v>
      </c>
      <c r="L211" s="1147">
        <v>0</v>
      </c>
      <c r="M211" s="1232">
        <v>201</v>
      </c>
      <c r="N211" s="1232">
        <v>583.365</v>
      </c>
      <c r="O211" s="1232">
        <v>542.76</v>
      </c>
      <c r="P211" s="1232">
        <v>1205.265</v>
      </c>
      <c r="Q211" s="1191">
        <f t="shared" si="9"/>
        <v>6976.245</v>
      </c>
    </row>
    <row r="212" ht="15.75" spans="1:17">
      <c r="A212" s="1174" t="s">
        <v>699</v>
      </c>
      <c r="B212" s="1242">
        <v>2</v>
      </c>
      <c r="C212" s="1264" t="s">
        <v>700</v>
      </c>
      <c r="D212" s="1265" t="s">
        <v>459</v>
      </c>
      <c r="E212" s="1147">
        <v>1262.94</v>
      </c>
      <c r="F212" s="1147">
        <v>516.32</v>
      </c>
      <c r="G212" s="1147">
        <v>844.76</v>
      </c>
      <c r="H212" s="1147">
        <v>758.73</v>
      </c>
      <c r="I212" s="1147">
        <v>820.2075</v>
      </c>
      <c r="J212" s="1147">
        <v>94.6050000000001</v>
      </c>
      <c r="K212" s="1147">
        <v>13.1774999999998</v>
      </c>
      <c r="L212" s="1147">
        <v>0.64749999999961</v>
      </c>
      <c r="M212" s="1232">
        <v>73.6925000000002</v>
      </c>
      <c r="N212" s="1232">
        <v>584.535</v>
      </c>
      <c r="O212" s="1232">
        <v>517.352500000001</v>
      </c>
      <c r="P212" s="1232">
        <v>1436.995</v>
      </c>
      <c r="Q212" s="1191">
        <f t="shared" si="9"/>
        <v>6923.9625</v>
      </c>
    </row>
    <row r="213" ht="15.75" spans="1:17">
      <c r="A213" s="2050" t="s">
        <v>701</v>
      </c>
      <c r="B213" s="1242">
        <v>1.9</v>
      </c>
      <c r="C213" s="1178" t="s">
        <v>702</v>
      </c>
      <c r="D213" s="1212" t="s">
        <v>459</v>
      </c>
      <c r="E213" s="1147">
        <v>1381.72125</v>
      </c>
      <c r="F213" s="1147">
        <v>917.069999999999</v>
      </c>
      <c r="G213" s="1147">
        <v>1334.89125</v>
      </c>
      <c r="H213" s="1147">
        <v>881.81625</v>
      </c>
      <c r="I213" s="1147">
        <v>601.36125</v>
      </c>
      <c r="J213" s="1147">
        <v>252.183750000001</v>
      </c>
      <c r="K213" s="1147">
        <v>135.47625</v>
      </c>
      <c r="L213" s="1147">
        <v>132.195</v>
      </c>
      <c r="M213" s="1232">
        <v>219.26625</v>
      </c>
      <c r="N213" s="1232">
        <v>135.397499999999</v>
      </c>
      <c r="O213" s="1232">
        <v>320.22375</v>
      </c>
      <c r="P213" s="1232">
        <v>1301.2125</v>
      </c>
      <c r="Q213" s="1191">
        <f t="shared" si="9"/>
        <v>7612.815</v>
      </c>
    </row>
    <row r="214" ht="15.75" spans="1:17">
      <c r="A214" s="2052" t="s">
        <v>703</v>
      </c>
      <c r="B214" s="1242">
        <v>1.9</v>
      </c>
      <c r="C214" s="1178" t="s">
        <v>704</v>
      </c>
      <c r="D214" s="1212" t="s">
        <v>459</v>
      </c>
      <c r="E214" s="1147">
        <v>1008.945</v>
      </c>
      <c r="F214" s="1147">
        <v>653.6425</v>
      </c>
      <c r="G214" s="1147">
        <v>910.2625</v>
      </c>
      <c r="H214" s="1147">
        <v>579.6525</v>
      </c>
      <c r="I214" s="1147">
        <v>333.27</v>
      </c>
      <c r="J214" s="1147">
        <v>145.705</v>
      </c>
      <c r="K214" s="1147">
        <v>100.485</v>
      </c>
      <c r="L214" s="1147">
        <v>79.1349999999998</v>
      </c>
      <c r="M214" s="1232">
        <v>132.405</v>
      </c>
      <c r="N214" s="1232">
        <v>93.7125000000003</v>
      </c>
      <c r="O214" s="1232">
        <v>210.8925</v>
      </c>
      <c r="P214" s="1232">
        <v>951.79</v>
      </c>
      <c r="Q214" s="1191">
        <f t="shared" si="9"/>
        <v>5199.8975</v>
      </c>
    </row>
    <row r="215" ht="15.75" spans="1:17">
      <c r="A215" s="1267" t="s">
        <v>705</v>
      </c>
      <c r="B215" s="1242">
        <v>1.125</v>
      </c>
      <c r="C215" s="2053" t="s">
        <v>706</v>
      </c>
      <c r="D215" s="1245" t="s">
        <v>547</v>
      </c>
      <c r="E215" s="1147">
        <v>226.89</v>
      </c>
      <c r="F215" s="1147">
        <v>107.6008</v>
      </c>
      <c r="G215" s="1147">
        <v>242.7246</v>
      </c>
      <c r="H215" s="1147">
        <v>203.0427</v>
      </c>
      <c r="I215" s="1147">
        <v>115.9515</v>
      </c>
      <c r="J215" s="1147">
        <v>14.8391999999999</v>
      </c>
      <c r="K215" s="1147">
        <v>0</v>
      </c>
      <c r="L215" s="1147">
        <v>0</v>
      </c>
      <c r="M215" s="1232">
        <v>0</v>
      </c>
      <c r="N215" s="1232">
        <v>42.8895</v>
      </c>
      <c r="O215" s="1232">
        <v>136.5822</v>
      </c>
      <c r="P215" s="1232">
        <v>340.8966</v>
      </c>
      <c r="Q215" s="1191">
        <f t="shared" si="9"/>
        <v>1431.4171</v>
      </c>
    </row>
    <row r="216" ht="16.9" customHeight="1" spans="1:17">
      <c r="A216" s="2054" t="s">
        <v>707</v>
      </c>
      <c r="B216" s="1242">
        <v>0.38</v>
      </c>
      <c r="C216" s="1170" t="s">
        <v>708</v>
      </c>
      <c r="D216" s="1251" t="s">
        <v>462</v>
      </c>
      <c r="E216" s="1147">
        <v>143.12</v>
      </c>
      <c r="F216" s="1147">
        <v>127.84</v>
      </c>
      <c r="G216" s="1147">
        <v>147.2</v>
      </c>
      <c r="H216" s="1147">
        <v>163.56</v>
      </c>
      <c r="I216" s="1147">
        <v>140.360000000001</v>
      </c>
      <c r="J216" s="1147">
        <v>83.4</v>
      </c>
      <c r="K216" s="1147">
        <v>26.4399999999994</v>
      </c>
      <c r="L216" s="1147">
        <v>0</v>
      </c>
      <c r="M216" s="1232">
        <v>110.160000000001</v>
      </c>
      <c r="N216" s="1232">
        <v>96.0912</v>
      </c>
      <c r="O216" s="1232">
        <v>98.5112</v>
      </c>
      <c r="P216" s="1232">
        <v>133.186</v>
      </c>
      <c r="Q216" s="1191">
        <f t="shared" si="9"/>
        <v>1269.8684</v>
      </c>
    </row>
    <row r="217" ht="15.75" spans="1:17">
      <c r="A217" s="2053" t="s">
        <v>709</v>
      </c>
      <c r="B217" s="1242">
        <v>0.5</v>
      </c>
      <c r="C217" s="1178" t="s">
        <v>710</v>
      </c>
      <c r="D217" s="1245" t="s">
        <v>471</v>
      </c>
      <c r="E217" s="1147">
        <v>128.68569</v>
      </c>
      <c r="F217" s="1147">
        <v>115.22724</v>
      </c>
      <c r="G217" s="1147">
        <v>121.4124</v>
      </c>
      <c r="H217" s="1147">
        <v>113.50914</v>
      </c>
      <c r="I217" s="1147">
        <v>117.05988</v>
      </c>
      <c r="J217" s="1147">
        <v>91.5174599999995</v>
      </c>
      <c r="K217" s="1147">
        <v>0</v>
      </c>
      <c r="L217" s="1147">
        <v>35.1637799999999</v>
      </c>
      <c r="M217" s="1232">
        <v>62.5388400000004</v>
      </c>
      <c r="N217" s="1232">
        <v>62.25249</v>
      </c>
      <c r="O217" s="1232">
        <v>60.5916599999996</v>
      </c>
      <c r="P217" s="1232">
        <v>105.49134</v>
      </c>
      <c r="Q217" s="1191">
        <f t="shared" si="9"/>
        <v>1013.44992</v>
      </c>
    </row>
    <row r="218" ht="15.75" spans="1:17">
      <c r="A218" s="2047" t="s">
        <v>711</v>
      </c>
      <c r="B218" s="1242">
        <v>1.994</v>
      </c>
      <c r="C218" s="1178" t="s">
        <v>712</v>
      </c>
      <c r="D218" s="1269" t="s">
        <v>459</v>
      </c>
      <c r="E218" s="1147">
        <v>924.693000000001</v>
      </c>
      <c r="F218" s="1147">
        <v>554.554</v>
      </c>
      <c r="G218" s="1147">
        <v>894.277999999999</v>
      </c>
      <c r="H218" s="1147">
        <v>478.247000000001</v>
      </c>
      <c r="I218" s="1147">
        <v>243.127500000001</v>
      </c>
      <c r="J218" s="1147">
        <v>63.9023</v>
      </c>
      <c r="K218" s="1147">
        <v>33.9031</v>
      </c>
      <c r="L218" s="1147">
        <v>0.677600000000007</v>
      </c>
      <c r="M218" s="1232">
        <v>170.8938</v>
      </c>
      <c r="N218" s="1232">
        <v>93.0468</v>
      </c>
      <c r="O218" s="1232">
        <v>223.6157</v>
      </c>
      <c r="P218" s="1232">
        <v>873.9192</v>
      </c>
      <c r="Q218" s="1191">
        <f t="shared" si="9"/>
        <v>4554.858</v>
      </c>
    </row>
    <row r="219" ht="15.75" spans="1:17">
      <c r="A219" s="2047" t="s">
        <v>713</v>
      </c>
      <c r="B219" s="1242">
        <v>0.8</v>
      </c>
      <c r="C219" s="1178" t="s">
        <v>714</v>
      </c>
      <c r="D219" s="1245" t="s">
        <v>473</v>
      </c>
      <c r="E219" s="1147">
        <v>72</v>
      </c>
      <c r="F219" s="1147">
        <v>18</v>
      </c>
      <c r="G219" s="1147">
        <v>103.2</v>
      </c>
      <c r="H219" s="1147">
        <v>78</v>
      </c>
      <c r="I219" s="1147">
        <v>62.4</v>
      </c>
      <c r="J219" s="1147">
        <v>9.6</v>
      </c>
      <c r="K219" s="1147">
        <v>1.2</v>
      </c>
      <c r="L219" s="1147">
        <v>0</v>
      </c>
      <c r="M219" s="1232">
        <v>16.8</v>
      </c>
      <c r="N219" s="1232">
        <v>0</v>
      </c>
      <c r="O219" s="1232">
        <v>4.8</v>
      </c>
      <c r="P219" s="1232">
        <v>123.6</v>
      </c>
      <c r="Q219" s="1191">
        <f t="shared" si="9"/>
        <v>489.6</v>
      </c>
    </row>
    <row r="220" ht="15.75" spans="1:17">
      <c r="A220" s="2047" t="s">
        <v>715</v>
      </c>
      <c r="B220" s="1242">
        <v>1.75</v>
      </c>
      <c r="C220" s="1178" t="s">
        <v>716</v>
      </c>
      <c r="D220" s="1245" t="s">
        <v>459</v>
      </c>
      <c r="E220" s="1147">
        <v>1172.409</v>
      </c>
      <c r="F220" s="1147">
        <v>674.331000000002</v>
      </c>
      <c r="G220" s="1147">
        <v>1085.4375</v>
      </c>
      <c r="H220" s="1147">
        <v>964.939499999999</v>
      </c>
      <c r="I220" s="1147">
        <v>759.360000000002</v>
      </c>
      <c r="J220" s="1147">
        <v>183.939</v>
      </c>
      <c r="K220" s="1147">
        <v>53.6970000000003</v>
      </c>
      <c r="L220" s="1147">
        <v>25.2104999999983</v>
      </c>
      <c r="M220" s="1232">
        <v>85.8375000000015</v>
      </c>
      <c r="N220" s="1232">
        <v>264.4425</v>
      </c>
      <c r="O220" s="1232">
        <v>436.884</v>
      </c>
      <c r="P220" s="1232">
        <v>1305.7065</v>
      </c>
      <c r="Q220" s="1191">
        <f t="shared" si="9"/>
        <v>7012.194</v>
      </c>
    </row>
    <row r="221" ht="15.75" spans="1:17">
      <c r="A221" s="1168" t="s">
        <v>717</v>
      </c>
      <c r="B221" s="1242">
        <v>0.8</v>
      </c>
      <c r="C221" s="1178" t="s">
        <v>718</v>
      </c>
      <c r="D221" s="1245" t="s">
        <v>459</v>
      </c>
      <c r="E221" s="1147">
        <v>830.970000000001</v>
      </c>
      <c r="F221" s="1147">
        <v>757.171999999999</v>
      </c>
      <c r="G221" s="1147">
        <v>826.396000000001</v>
      </c>
      <c r="H221" s="1147">
        <v>760.561999999999</v>
      </c>
      <c r="I221" s="1147">
        <v>263.666</v>
      </c>
      <c r="J221" s="1147">
        <v>0</v>
      </c>
      <c r="K221" s="1147">
        <v>0</v>
      </c>
      <c r="L221" s="1147">
        <v>43.0500000000001</v>
      </c>
      <c r="M221" s="1232">
        <v>112.302</v>
      </c>
      <c r="N221" s="1232">
        <v>10.1819999999999</v>
      </c>
      <c r="O221" s="1232">
        <v>226.284</v>
      </c>
      <c r="P221" s="1232">
        <v>790.46</v>
      </c>
      <c r="Q221" s="1191">
        <f t="shared" si="9"/>
        <v>4621.044</v>
      </c>
    </row>
    <row r="222" ht="15.75" spans="1:17">
      <c r="A222" s="2055" t="s">
        <v>719</v>
      </c>
      <c r="B222" s="1242">
        <v>2</v>
      </c>
      <c r="C222" s="1178" t="s">
        <v>720</v>
      </c>
      <c r="D222" s="1245" t="s">
        <v>459</v>
      </c>
      <c r="E222" s="1147">
        <v>1691.67312</v>
      </c>
      <c r="F222" s="1147">
        <v>1003.43232</v>
      </c>
      <c r="G222" s="1147">
        <v>1635.0768</v>
      </c>
      <c r="H222" s="1147">
        <v>1230.58656</v>
      </c>
      <c r="I222" s="1147">
        <v>1040.45904</v>
      </c>
      <c r="J222" s="1147">
        <v>147.71808</v>
      </c>
      <c r="K222" s="1147">
        <v>8.51039999999505</v>
      </c>
      <c r="L222" s="1147">
        <v>49.6627200000043</v>
      </c>
      <c r="M222" s="1232">
        <v>520.987680000001</v>
      </c>
      <c r="N222" s="1232">
        <v>600.462719999997</v>
      </c>
      <c r="O222" s="1232">
        <v>536.43168</v>
      </c>
      <c r="P222" s="1232">
        <v>1706.75424</v>
      </c>
      <c r="Q222" s="1191">
        <f t="shared" si="9"/>
        <v>10171.75536</v>
      </c>
    </row>
    <row r="223" ht="15.75" spans="1:17">
      <c r="A223" s="1270" t="s">
        <v>721</v>
      </c>
      <c r="B223" s="1242">
        <v>1.94</v>
      </c>
      <c r="C223" s="1178" t="s">
        <v>722</v>
      </c>
      <c r="D223" s="1245" t="s">
        <v>459</v>
      </c>
      <c r="E223" s="1147">
        <v>534.569</v>
      </c>
      <c r="F223" s="1147">
        <v>472.528000000001</v>
      </c>
      <c r="G223" s="1147">
        <v>838.453</v>
      </c>
      <c r="H223" s="1147">
        <v>568.953</v>
      </c>
      <c r="I223" s="1147">
        <v>477.904</v>
      </c>
      <c r="J223" s="1147">
        <v>57.9599999999982</v>
      </c>
      <c r="K223" s="1147">
        <v>0</v>
      </c>
      <c r="L223" s="1147">
        <v>0</v>
      </c>
      <c r="M223" s="1232">
        <v>71.666</v>
      </c>
      <c r="N223" s="1232">
        <v>16.212</v>
      </c>
      <c r="O223" s="1232">
        <v>123.76</v>
      </c>
      <c r="P223" s="1232">
        <v>758.548</v>
      </c>
      <c r="Q223" s="1191">
        <f t="shared" si="9"/>
        <v>3920.553</v>
      </c>
    </row>
    <row r="224" ht="15" customHeight="1" spans="1:17">
      <c r="A224" s="2047" t="s">
        <v>723</v>
      </c>
      <c r="B224" s="1242">
        <v>1.038</v>
      </c>
      <c r="C224" s="1178" t="s">
        <v>724</v>
      </c>
      <c r="D224" s="1245" t="s">
        <v>462</v>
      </c>
      <c r="E224" s="1147">
        <v>590.868</v>
      </c>
      <c r="F224" s="1147">
        <v>429.314</v>
      </c>
      <c r="G224" s="1147">
        <v>177.295999999998</v>
      </c>
      <c r="H224" s="1147">
        <v>173.336000000001</v>
      </c>
      <c r="I224" s="1147">
        <v>93.8500000000004</v>
      </c>
      <c r="J224" s="1147">
        <v>89.7599999999984</v>
      </c>
      <c r="K224" s="1147">
        <v>3.73199999999997</v>
      </c>
      <c r="L224" s="1147">
        <v>0</v>
      </c>
      <c r="M224" s="1232">
        <v>0</v>
      </c>
      <c r="N224" s="1232">
        <v>0</v>
      </c>
      <c r="O224" s="1232">
        <v>5.87</v>
      </c>
      <c r="P224" s="1232">
        <v>338.58</v>
      </c>
      <c r="Q224" s="1191">
        <f t="shared" si="9"/>
        <v>1902.606</v>
      </c>
    </row>
    <row r="225" ht="15.75" spans="1:17">
      <c r="A225" s="1271" t="s">
        <v>725</v>
      </c>
      <c r="B225" s="1242">
        <v>0.6</v>
      </c>
      <c r="C225" s="1178" t="s">
        <v>726</v>
      </c>
      <c r="D225" s="1245" t="s">
        <v>462</v>
      </c>
      <c r="E225" s="1147">
        <v>251.406</v>
      </c>
      <c r="F225" s="1147">
        <v>108.419</v>
      </c>
      <c r="G225" s="1147">
        <v>134.914</v>
      </c>
      <c r="H225" s="1147">
        <v>134.726</v>
      </c>
      <c r="I225" s="1147">
        <v>90.0050000000001</v>
      </c>
      <c r="J225" s="1147">
        <v>0</v>
      </c>
      <c r="K225" s="1147">
        <v>0</v>
      </c>
      <c r="L225" s="1147">
        <v>0</v>
      </c>
      <c r="M225" s="1232">
        <v>27.6539999999995</v>
      </c>
      <c r="N225" s="1232">
        <v>29.3189999999998</v>
      </c>
      <c r="O225" s="1232">
        <v>55.399</v>
      </c>
      <c r="P225" s="1232">
        <v>239.977</v>
      </c>
      <c r="Q225" s="1191">
        <f t="shared" si="9"/>
        <v>1071.819</v>
      </c>
    </row>
    <row r="226" ht="15.75" spans="1:17">
      <c r="A226" s="2056" t="s">
        <v>727</v>
      </c>
      <c r="B226" s="1242">
        <v>2</v>
      </c>
      <c r="C226" s="1178" t="s">
        <v>728</v>
      </c>
      <c r="D226" s="1245" t="s">
        <v>462</v>
      </c>
      <c r="E226" s="1147">
        <v>373.431</v>
      </c>
      <c r="F226" s="1147">
        <v>102.807000000001</v>
      </c>
      <c r="G226" s="1147">
        <v>0</v>
      </c>
      <c r="H226" s="1147">
        <v>317.397</v>
      </c>
      <c r="I226" s="1147">
        <v>322.301999999999</v>
      </c>
      <c r="J226" s="1147">
        <v>207.093000000001</v>
      </c>
      <c r="K226" s="1147">
        <v>69.6389999999992</v>
      </c>
      <c r="L226" s="1147">
        <v>0</v>
      </c>
      <c r="M226" s="1232">
        <v>75.2459999999996</v>
      </c>
      <c r="N226" s="1232">
        <v>169.446</v>
      </c>
      <c r="O226" s="1232">
        <v>171.342</v>
      </c>
      <c r="P226" s="1232">
        <v>406.515</v>
      </c>
      <c r="Q226" s="1191">
        <f t="shared" si="9"/>
        <v>2215.218</v>
      </c>
    </row>
    <row r="227" ht="15.75" spans="1:17">
      <c r="A227" s="1271" t="s">
        <v>729</v>
      </c>
      <c r="B227" s="1242">
        <v>0.84</v>
      </c>
      <c r="C227" s="1178" t="s">
        <v>730</v>
      </c>
      <c r="D227" s="1245" t="s">
        <v>462</v>
      </c>
      <c r="E227" s="1147">
        <v>293.209999999999</v>
      </c>
      <c r="F227" s="1147">
        <v>348.958</v>
      </c>
      <c r="G227" s="1147">
        <v>460.244</v>
      </c>
      <c r="H227" s="1147">
        <v>466.236000000001</v>
      </c>
      <c r="I227" s="1147">
        <v>298.424000000001</v>
      </c>
      <c r="J227" s="1147">
        <v>120.803999999999</v>
      </c>
      <c r="K227" s="1147">
        <v>0</v>
      </c>
      <c r="L227" s="1147">
        <v>0</v>
      </c>
      <c r="M227" s="1232">
        <v>89.0180000000005</v>
      </c>
      <c r="N227" s="1232">
        <v>336.624</v>
      </c>
      <c r="O227" s="1232">
        <v>58.886</v>
      </c>
      <c r="P227" s="1232">
        <v>448.172</v>
      </c>
      <c r="Q227" s="1191">
        <f t="shared" si="9"/>
        <v>2920.576</v>
      </c>
    </row>
    <row r="228" ht="15.75" spans="1:17">
      <c r="A228" s="1271" t="s">
        <v>731</v>
      </c>
      <c r="B228" s="1242">
        <v>2</v>
      </c>
      <c r="C228" s="1178" t="s">
        <v>732</v>
      </c>
      <c r="D228" s="1272" t="s">
        <v>462</v>
      </c>
      <c r="E228" s="1147">
        <v>1252</v>
      </c>
      <c r="F228" s="1147">
        <v>820</v>
      </c>
      <c r="G228" s="1147">
        <v>1168</v>
      </c>
      <c r="H228" s="1147">
        <v>1208</v>
      </c>
      <c r="I228" s="1147">
        <v>712</v>
      </c>
      <c r="J228" s="1147">
        <v>276</v>
      </c>
      <c r="K228" s="1147">
        <v>4</v>
      </c>
      <c r="L228" s="1147">
        <v>0</v>
      </c>
      <c r="M228" s="1232">
        <v>432</v>
      </c>
      <c r="N228" s="1232">
        <v>688</v>
      </c>
      <c r="O228" s="1232">
        <v>396.792</v>
      </c>
      <c r="P228" s="1232">
        <v>1335.416</v>
      </c>
      <c r="Q228" s="1191">
        <f t="shared" si="9"/>
        <v>8292.208</v>
      </c>
    </row>
    <row r="229" ht="15.75" spans="1:17">
      <c r="A229" s="2056" t="s">
        <v>733</v>
      </c>
      <c r="B229" s="1242">
        <v>0.9</v>
      </c>
      <c r="C229" s="1178" t="s">
        <v>734</v>
      </c>
      <c r="D229" s="1245" t="s">
        <v>462</v>
      </c>
      <c r="E229" s="1147">
        <v>294</v>
      </c>
      <c r="F229" s="1147">
        <v>364</v>
      </c>
      <c r="G229" s="1147">
        <v>523.462</v>
      </c>
      <c r="H229" s="1147">
        <v>457.936</v>
      </c>
      <c r="I229" s="1147">
        <v>188.476</v>
      </c>
      <c r="J229" s="1147">
        <v>38.4179999999999</v>
      </c>
      <c r="K229" s="1147">
        <v>0</v>
      </c>
      <c r="L229" s="1147">
        <v>0</v>
      </c>
      <c r="M229" s="1232">
        <v>0</v>
      </c>
      <c r="N229" s="1232">
        <v>28.7960000000001</v>
      </c>
      <c r="O229" s="1232">
        <v>167</v>
      </c>
      <c r="P229" s="1232">
        <v>701.152</v>
      </c>
      <c r="Q229" s="1191">
        <f t="shared" si="9"/>
        <v>2763.24</v>
      </c>
    </row>
    <row r="230" ht="15.75" spans="1:17">
      <c r="A230" s="2056" t="s">
        <v>735</v>
      </c>
      <c r="B230" s="1242">
        <v>0.85</v>
      </c>
      <c r="C230" s="1178" t="s">
        <v>736</v>
      </c>
      <c r="D230" s="1245" t="s">
        <v>459</v>
      </c>
      <c r="E230" s="1147">
        <v>285.12</v>
      </c>
      <c r="F230" s="1147">
        <v>112.32</v>
      </c>
      <c r="G230" s="1147">
        <v>315.36</v>
      </c>
      <c r="H230" s="1147">
        <v>218.16</v>
      </c>
      <c r="I230" s="1147">
        <v>142.56</v>
      </c>
      <c r="J230" s="1147">
        <v>23.76</v>
      </c>
      <c r="K230" s="1147">
        <v>0.31536</v>
      </c>
      <c r="L230" s="1147">
        <v>0.36936</v>
      </c>
      <c r="M230" s="1232">
        <v>28.728</v>
      </c>
      <c r="N230" s="1232">
        <v>89.3592</v>
      </c>
      <c r="O230" s="1232">
        <v>132.98688</v>
      </c>
      <c r="P230" s="1232">
        <v>426.3948</v>
      </c>
      <c r="Q230" s="1191">
        <f t="shared" si="9"/>
        <v>1775.4336</v>
      </c>
    </row>
    <row r="231" ht="15.75" spans="1:17">
      <c r="A231" s="2051" t="s">
        <v>737</v>
      </c>
      <c r="B231" s="1242">
        <v>1.86</v>
      </c>
      <c r="C231" s="1178" t="s">
        <v>738</v>
      </c>
      <c r="D231" s="1245" t="s">
        <v>459</v>
      </c>
      <c r="E231" s="1147">
        <v>1109.58</v>
      </c>
      <c r="F231" s="1147">
        <v>343.932000000001</v>
      </c>
      <c r="G231" s="1147">
        <v>763.758000000001</v>
      </c>
      <c r="H231" s="1147">
        <v>723.186</v>
      </c>
      <c r="I231" s="1147">
        <v>643.062000000001</v>
      </c>
      <c r="J231" s="1147">
        <v>0</v>
      </c>
      <c r="K231" s="1147">
        <v>0</v>
      </c>
      <c r="L231" s="1147">
        <v>0</v>
      </c>
      <c r="M231" s="1232">
        <v>446.699999999999</v>
      </c>
      <c r="N231" s="1232">
        <v>498.384</v>
      </c>
      <c r="O231" s="1232">
        <v>348.27</v>
      </c>
      <c r="P231" s="1232">
        <v>1155.774</v>
      </c>
      <c r="Q231" s="1191">
        <f t="shared" si="9"/>
        <v>6032.646</v>
      </c>
    </row>
    <row r="232" ht="15.75" spans="1:17">
      <c r="A232" s="2051" t="s">
        <v>739</v>
      </c>
      <c r="B232" s="1242">
        <v>1.972</v>
      </c>
      <c r="C232" s="1178" t="s">
        <v>740</v>
      </c>
      <c r="D232" s="1245" t="s">
        <v>459</v>
      </c>
      <c r="E232" s="1147">
        <v>1635.393375</v>
      </c>
      <c r="F232" s="1147">
        <v>1530.692625</v>
      </c>
      <c r="G232" s="1147">
        <v>1597.047375</v>
      </c>
      <c r="H232" s="1147">
        <v>1543.13775</v>
      </c>
      <c r="I232" s="1147">
        <v>1538.893125</v>
      </c>
      <c r="J232" s="1147">
        <v>208.968374999996</v>
      </c>
      <c r="K232" s="1147">
        <v>0</v>
      </c>
      <c r="L232" s="1147">
        <v>0</v>
      </c>
      <c r="M232" s="1232">
        <v>0</v>
      </c>
      <c r="N232" s="1232">
        <v>410.660249999999</v>
      </c>
      <c r="O232" s="1232">
        <v>644.287875000003</v>
      </c>
      <c r="P232" s="1232">
        <v>1402.2855</v>
      </c>
      <c r="Q232" s="1191">
        <f t="shared" si="9"/>
        <v>10511.36625</v>
      </c>
    </row>
    <row r="233" ht="15.75" spans="1:17">
      <c r="A233" s="2056" t="s">
        <v>741</v>
      </c>
      <c r="B233" s="1242">
        <v>6.52</v>
      </c>
      <c r="C233" s="1178" t="s">
        <v>742</v>
      </c>
      <c r="D233" s="1245" t="s">
        <v>459</v>
      </c>
      <c r="E233" s="1147">
        <v>4610.4345</v>
      </c>
      <c r="F233" s="1147">
        <v>2792.6325</v>
      </c>
      <c r="G233" s="1147">
        <v>4024.6395</v>
      </c>
      <c r="H233" s="1147">
        <v>3484.78199999999</v>
      </c>
      <c r="I233" s="1147">
        <v>2680.545</v>
      </c>
      <c r="J233" s="1147">
        <v>1181.43900000001</v>
      </c>
      <c r="K233" s="1147">
        <v>531.184499999998</v>
      </c>
      <c r="L233" s="1147">
        <v>34.4714999999954</v>
      </c>
      <c r="M233" s="1232">
        <v>586.7505</v>
      </c>
      <c r="N233" s="1232">
        <v>1438.7625</v>
      </c>
      <c r="O233" s="1232">
        <v>1895.1975</v>
      </c>
      <c r="P233" s="1232">
        <v>4546.9305</v>
      </c>
      <c r="Q233" s="1191">
        <f t="shared" si="9"/>
        <v>27807.7695</v>
      </c>
    </row>
    <row r="234" ht="15.75" spans="1:17">
      <c r="A234" s="1184" t="s">
        <v>743</v>
      </c>
      <c r="B234" s="1242">
        <v>2.138</v>
      </c>
      <c r="C234" s="1178" t="s">
        <v>744</v>
      </c>
      <c r="D234" s="1245" t="s">
        <v>459</v>
      </c>
      <c r="E234" s="1147">
        <v>1376.73375</v>
      </c>
      <c r="F234" s="1147">
        <v>989.708999999998</v>
      </c>
      <c r="G234" s="1147">
        <v>1237.37775</v>
      </c>
      <c r="H234" s="1147">
        <v>1109.094</v>
      </c>
      <c r="I234" s="1147">
        <v>970.70925</v>
      </c>
      <c r="J234" s="1147">
        <v>419.13375</v>
      </c>
      <c r="K234" s="1147">
        <v>164.183250000001</v>
      </c>
      <c r="L234" s="1147">
        <v>100.983750000003</v>
      </c>
      <c r="M234" s="1232">
        <v>292.535249999998</v>
      </c>
      <c r="N234" s="1232">
        <v>400.3125</v>
      </c>
      <c r="O234" s="1232">
        <v>538.151250000001</v>
      </c>
      <c r="P234" s="1232">
        <v>1414.85925</v>
      </c>
      <c r="Q234" s="1191">
        <f t="shared" si="9"/>
        <v>9013.78275</v>
      </c>
    </row>
    <row r="235" ht="16.15" customHeight="1" spans="1:17">
      <c r="A235" s="2050" t="s">
        <v>745</v>
      </c>
      <c r="B235" s="1242">
        <v>0.83</v>
      </c>
      <c r="C235" s="1178" t="s">
        <v>746</v>
      </c>
      <c r="D235" s="1245" t="s">
        <v>462</v>
      </c>
      <c r="E235" s="1147">
        <v>220.991</v>
      </c>
      <c r="F235" s="1147">
        <v>99.355</v>
      </c>
      <c r="G235" s="1147">
        <v>162.48</v>
      </c>
      <c r="H235" s="1147">
        <v>133.811</v>
      </c>
      <c r="I235" s="1147">
        <v>118.082</v>
      </c>
      <c r="J235" s="1147">
        <v>42.2080000000001</v>
      </c>
      <c r="K235" s="1147">
        <v>25.973</v>
      </c>
      <c r="L235" s="1147">
        <v>21.7049999999999</v>
      </c>
      <c r="M235" s="1232">
        <v>76.3809999999999</v>
      </c>
      <c r="N235" s="1232">
        <v>73.1030000000001</v>
      </c>
      <c r="O235" s="1232">
        <v>79.431</v>
      </c>
      <c r="P235" s="1232">
        <v>242.251</v>
      </c>
      <c r="Q235" s="1191">
        <f t="shared" si="9"/>
        <v>1295.771</v>
      </c>
    </row>
    <row r="236" ht="15.75" spans="1:17">
      <c r="A236" s="2050" t="s">
        <v>747</v>
      </c>
      <c r="B236" s="1242">
        <v>3.36</v>
      </c>
      <c r="C236" s="1178" t="s">
        <v>748</v>
      </c>
      <c r="D236" s="1245" t="s">
        <v>459</v>
      </c>
      <c r="E236" s="1147">
        <v>2397.45</v>
      </c>
      <c r="F236" s="1147">
        <v>1195.128</v>
      </c>
      <c r="G236" s="1147">
        <v>2597.19</v>
      </c>
      <c r="H236" s="1147">
        <v>1732.36</v>
      </c>
      <c r="I236" s="1147">
        <v>1060.36</v>
      </c>
      <c r="J236" s="1147">
        <v>53.6199999999999</v>
      </c>
      <c r="K236" s="1147">
        <v>0</v>
      </c>
      <c r="L236" s="1147">
        <v>0</v>
      </c>
      <c r="M236" s="1232">
        <v>194.04</v>
      </c>
      <c r="N236" s="1232">
        <v>3.29000000000029</v>
      </c>
      <c r="O236" s="1232">
        <v>515.69</v>
      </c>
      <c r="P236" s="1232">
        <v>2031.89</v>
      </c>
      <c r="Q236" s="1191">
        <f t="shared" si="9"/>
        <v>11781.018</v>
      </c>
    </row>
    <row r="237" ht="15.75" spans="1:17">
      <c r="A237" s="2050" t="s">
        <v>749</v>
      </c>
      <c r="B237" s="1242">
        <v>2.28</v>
      </c>
      <c r="C237" s="1178" t="s">
        <v>750</v>
      </c>
      <c r="D237" s="1245" t="s">
        <v>459</v>
      </c>
      <c r="E237" s="1147">
        <v>376.95</v>
      </c>
      <c r="F237" s="1147">
        <v>218.4</v>
      </c>
      <c r="G237" s="1147">
        <v>359.1</v>
      </c>
      <c r="H237" s="1147">
        <v>317.625</v>
      </c>
      <c r="I237" s="1147">
        <v>253.575</v>
      </c>
      <c r="J237" s="1147">
        <v>88.7250000000005</v>
      </c>
      <c r="K237" s="1147">
        <v>44.625</v>
      </c>
      <c r="L237" s="1147">
        <v>27.8249999999998</v>
      </c>
      <c r="M237" s="1232">
        <v>30.4499999999998</v>
      </c>
      <c r="N237" s="1232">
        <v>131.775</v>
      </c>
      <c r="O237" s="1232">
        <v>158.55</v>
      </c>
      <c r="P237" s="1232">
        <v>361.2</v>
      </c>
      <c r="Q237" s="1191">
        <f t="shared" si="9"/>
        <v>2368.8</v>
      </c>
    </row>
    <row r="238" ht="15.75" spans="1:17">
      <c r="A238" s="1184" t="s">
        <v>751</v>
      </c>
      <c r="B238" s="1242">
        <v>4.7</v>
      </c>
      <c r="C238" s="1178" t="s">
        <v>752</v>
      </c>
      <c r="D238" s="1245" t="s">
        <v>459</v>
      </c>
      <c r="E238" s="1147">
        <v>1347.234</v>
      </c>
      <c r="F238" s="1147">
        <v>469.252</v>
      </c>
      <c r="G238" s="1147">
        <v>765.772000000001</v>
      </c>
      <c r="H238" s="1147">
        <v>803.823999999999</v>
      </c>
      <c r="I238" s="1147">
        <v>699.034000000001</v>
      </c>
      <c r="J238" s="1147">
        <v>206.850000000001</v>
      </c>
      <c r="K238" s="1147">
        <v>9.46399999999903</v>
      </c>
      <c r="L238" s="1147">
        <v>2.58999999999924</v>
      </c>
      <c r="M238" s="1232">
        <v>66.6960000000017</v>
      </c>
      <c r="N238" s="1232">
        <v>359.771999999998</v>
      </c>
      <c r="O238" s="1232">
        <v>276.864000000002</v>
      </c>
      <c r="P238" s="1232">
        <v>1257.48</v>
      </c>
      <c r="Q238" s="1191">
        <f t="shared" si="9"/>
        <v>6264.832</v>
      </c>
    </row>
    <row r="239" ht="15.75" spans="1:17">
      <c r="A239" s="2050" t="s">
        <v>753</v>
      </c>
      <c r="B239" s="1242">
        <v>1.911</v>
      </c>
      <c r="C239" s="1178" t="s">
        <v>754</v>
      </c>
      <c r="D239" s="1245" t="s">
        <v>459</v>
      </c>
      <c r="E239" s="1147">
        <v>61.502</v>
      </c>
      <c r="F239" s="1147">
        <v>59.7414999999999</v>
      </c>
      <c r="G239" s="1147">
        <v>55.0725</v>
      </c>
      <c r="H239" s="1147">
        <v>71.3580000000001</v>
      </c>
      <c r="I239" s="1147">
        <v>163.198</v>
      </c>
      <c r="J239" s="1147">
        <v>6.42949999999996</v>
      </c>
      <c r="K239" s="1147">
        <v>0</v>
      </c>
      <c r="L239" s="1147">
        <v>0</v>
      </c>
      <c r="M239" s="1232">
        <v>3.27950000000004</v>
      </c>
      <c r="N239" s="1232">
        <v>81.6060000000001</v>
      </c>
      <c r="O239" s="1232">
        <v>0</v>
      </c>
      <c r="P239" s="1232">
        <v>172.634</v>
      </c>
      <c r="Q239" s="1191">
        <f t="shared" si="9"/>
        <v>674.821</v>
      </c>
    </row>
    <row r="240" ht="15.75" spans="1:17">
      <c r="A240" s="2051" t="s">
        <v>755</v>
      </c>
      <c r="B240" s="1242">
        <v>4.9</v>
      </c>
      <c r="C240" s="1178" t="s">
        <v>756</v>
      </c>
      <c r="D240" s="1245" t="s">
        <v>459</v>
      </c>
      <c r="E240" s="1147">
        <v>959.472499999999</v>
      </c>
      <c r="F240" s="1147">
        <v>591.339000000001</v>
      </c>
      <c r="G240" s="1147">
        <v>602.252000000001</v>
      </c>
      <c r="H240" s="1147">
        <v>431.609499999998</v>
      </c>
      <c r="I240" s="1147">
        <v>429.4395</v>
      </c>
      <c r="J240" s="1147">
        <v>133.098000000001</v>
      </c>
      <c r="K240" s="1147">
        <v>22.8935000000006</v>
      </c>
      <c r="L240" s="1147">
        <v>70.9659999999995</v>
      </c>
      <c r="M240" s="1232">
        <v>246.141</v>
      </c>
      <c r="N240" s="1232">
        <v>335.342</v>
      </c>
      <c r="O240" s="1232">
        <v>311.835999999998</v>
      </c>
      <c r="P240" s="1232">
        <v>745.367000000002</v>
      </c>
      <c r="Q240" s="1191">
        <f t="shared" si="9"/>
        <v>4879.756</v>
      </c>
    </row>
    <row r="241" ht="15.75" spans="1:17">
      <c r="A241" s="2056" t="s">
        <v>757</v>
      </c>
      <c r="B241" s="1242">
        <v>1.719</v>
      </c>
      <c r="C241" s="1178" t="s">
        <v>758</v>
      </c>
      <c r="D241" s="1245" t="s">
        <v>459</v>
      </c>
      <c r="E241" s="1147">
        <v>469.055999999999</v>
      </c>
      <c r="F241" s="1147">
        <v>181.972000000001</v>
      </c>
      <c r="G241" s="1147">
        <v>401.113999999999</v>
      </c>
      <c r="H241" s="1147">
        <v>350.616000000001</v>
      </c>
      <c r="I241" s="1147">
        <v>404.572</v>
      </c>
      <c r="J241" s="1147">
        <v>158.746000000001</v>
      </c>
      <c r="K241" s="1147">
        <v>0</v>
      </c>
      <c r="L241" s="1147">
        <v>0</v>
      </c>
      <c r="M241" s="1232">
        <v>98.5599999999995</v>
      </c>
      <c r="N241" s="1232">
        <v>171.457999999999</v>
      </c>
      <c r="O241" s="1232">
        <v>267.316000000001</v>
      </c>
      <c r="P241" s="1232">
        <v>610.344</v>
      </c>
      <c r="Q241" s="1191">
        <f t="shared" si="9"/>
        <v>3113.754</v>
      </c>
    </row>
    <row r="242" ht="15.75" spans="1:17">
      <c r="A242" s="2057" t="s">
        <v>759</v>
      </c>
      <c r="B242" s="1242">
        <v>1.98</v>
      </c>
      <c r="C242" s="1170" t="s">
        <v>760</v>
      </c>
      <c r="D242" s="1251" t="s">
        <v>473</v>
      </c>
      <c r="E242" s="1147">
        <v>981.768709110001</v>
      </c>
      <c r="F242" s="1147">
        <v>788.219693470002</v>
      </c>
      <c r="G242" s="1147">
        <v>1197.19589806</v>
      </c>
      <c r="H242" s="1147">
        <v>1202.10498706</v>
      </c>
      <c r="I242" s="1147">
        <v>934.494182040003</v>
      </c>
      <c r="J242" s="1147">
        <v>284.64534385</v>
      </c>
      <c r="K242" s="1147">
        <v>49.2381626700002</v>
      </c>
      <c r="L242" s="1147">
        <v>34.3636229999985</v>
      </c>
      <c r="M242" s="1232">
        <v>125.509042100001</v>
      </c>
      <c r="N242" s="1232">
        <v>401.007116779998</v>
      </c>
      <c r="O242" s="1232">
        <v>358.658042340002</v>
      </c>
      <c r="P242" s="1232">
        <v>796.13969039</v>
      </c>
      <c r="Q242" s="1191">
        <f t="shared" si="9"/>
        <v>7153.34449087</v>
      </c>
    </row>
    <row r="243" ht="15.75" spans="1:17">
      <c r="A243" s="2057" t="s">
        <v>761</v>
      </c>
      <c r="B243" s="1242">
        <v>0.45</v>
      </c>
      <c r="C243" s="1170" t="s">
        <v>762</v>
      </c>
      <c r="D243" s="1251" t="s">
        <v>471</v>
      </c>
      <c r="E243" s="1147">
        <v>263.352</v>
      </c>
      <c r="F243" s="1147">
        <v>104.9916</v>
      </c>
      <c r="G243" s="1147">
        <v>140.5788</v>
      </c>
      <c r="H243" s="1147">
        <v>119.1036</v>
      </c>
      <c r="I243" s="1147">
        <v>129.7956</v>
      </c>
      <c r="J243" s="1147">
        <v>24.1464</v>
      </c>
      <c r="K243" s="1147">
        <v>0</v>
      </c>
      <c r="L243" s="1147">
        <v>0</v>
      </c>
      <c r="M243" s="1232">
        <v>0</v>
      </c>
      <c r="N243" s="1232">
        <v>55.9872</v>
      </c>
      <c r="O243" s="1232">
        <v>61.7448</v>
      </c>
      <c r="P243" s="1232">
        <v>246.7368</v>
      </c>
      <c r="Q243" s="1191">
        <f t="shared" si="9"/>
        <v>1146.4368</v>
      </c>
    </row>
    <row r="244" ht="15.75" spans="1:17">
      <c r="A244" s="2050" t="s">
        <v>763</v>
      </c>
      <c r="B244" s="1242">
        <v>1.98</v>
      </c>
      <c r="C244" s="1170" t="s">
        <v>764</v>
      </c>
      <c r="D244" s="1251" t="s">
        <v>462</v>
      </c>
      <c r="E244" s="1147">
        <v>869.960999999999</v>
      </c>
      <c r="F244" s="1147">
        <v>761.628000000001</v>
      </c>
      <c r="G244" s="1147">
        <v>948.087000000001</v>
      </c>
      <c r="H244" s="1147">
        <v>722.488499999999</v>
      </c>
      <c r="I244" s="1147">
        <v>1565.1825</v>
      </c>
      <c r="J244" s="1147">
        <v>448.7385</v>
      </c>
      <c r="K244" s="1147">
        <v>120.015</v>
      </c>
      <c r="L244" s="1147">
        <v>28.6020000000002</v>
      </c>
      <c r="M244" s="1232">
        <v>181.8915</v>
      </c>
      <c r="N244" s="1232">
        <v>275.037</v>
      </c>
      <c r="O244" s="1232">
        <v>412.5555</v>
      </c>
      <c r="P244" s="1232">
        <v>1046.157</v>
      </c>
      <c r="Q244" s="1191">
        <f t="shared" si="9"/>
        <v>7380.3435</v>
      </c>
    </row>
    <row r="245" ht="15.75" spans="1:17">
      <c r="A245" s="2058" t="s">
        <v>765</v>
      </c>
      <c r="B245" s="1242">
        <v>1.8</v>
      </c>
      <c r="C245" s="1178" t="s">
        <v>766</v>
      </c>
      <c r="D245" s="1245" t="s">
        <v>473</v>
      </c>
      <c r="E245" s="1147">
        <v>420.708</v>
      </c>
      <c r="F245" s="1147">
        <v>176.492</v>
      </c>
      <c r="G245" s="1147">
        <v>362.616</v>
      </c>
      <c r="H245" s="1147">
        <v>536.096</v>
      </c>
      <c r="I245" s="1147">
        <v>320.08</v>
      </c>
      <c r="J245" s="1147">
        <v>64.2560000000003</v>
      </c>
      <c r="K245" s="1147">
        <v>0.10399999999936</v>
      </c>
      <c r="L245" s="1147">
        <v>0</v>
      </c>
      <c r="M245" s="1232">
        <v>121.88</v>
      </c>
      <c r="N245" s="1232">
        <v>190.46</v>
      </c>
      <c r="O245" s="1232">
        <v>89.82</v>
      </c>
      <c r="P245" s="1232">
        <v>363.22</v>
      </c>
      <c r="Q245" s="1191">
        <f t="shared" si="9"/>
        <v>2645.732</v>
      </c>
    </row>
    <row r="246" ht="15.75" spans="1:17">
      <c r="A246" s="2058" t="s">
        <v>767</v>
      </c>
      <c r="B246" s="1242">
        <v>1.49</v>
      </c>
      <c r="C246" s="1178" t="s">
        <v>768</v>
      </c>
      <c r="D246" s="1245" t="s">
        <v>473</v>
      </c>
      <c r="E246" s="1147">
        <v>1246.512</v>
      </c>
      <c r="F246" s="1147">
        <v>1381.212</v>
      </c>
      <c r="G246" s="1147">
        <v>1057.556</v>
      </c>
      <c r="H246" s="1147">
        <v>908.464</v>
      </c>
      <c r="I246" s="1147">
        <v>1037.524</v>
      </c>
      <c r="J246" s="1147">
        <v>904.867999999999</v>
      </c>
      <c r="K246" s="1147">
        <v>819.404000000002</v>
      </c>
      <c r="L246" s="1147">
        <v>669.687999999998</v>
      </c>
      <c r="M246" s="1232">
        <v>227.600000000002</v>
      </c>
      <c r="N246" s="1232">
        <v>788.527999999998</v>
      </c>
      <c r="O246" s="1232">
        <v>763.972000000002</v>
      </c>
      <c r="P246" s="1232">
        <v>1051.56</v>
      </c>
      <c r="Q246" s="1191">
        <f t="shared" si="9"/>
        <v>10856.888</v>
      </c>
    </row>
    <row r="247" ht="15.75" spans="1:17">
      <c r="A247" s="2058" t="s">
        <v>769</v>
      </c>
      <c r="B247" s="1242">
        <v>1.518</v>
      </c>
      <c r="C247" s="1170" t="s">
        <v>770</v>
      </c>
      <c r="D247" s="1245" t="s">
        <v>459</v>
      </c>
      <c r="E247" s="1147">
        <v>826.245</v>
      </c>
      <c r="F247" s="1147">
        <v>362.67</v>
      </c>
      <c r="G247" s="1147">
        <v>673.953</v>
      </c>
      <c r="H247" s="1147">
        <v>363.6045</v>
      </c>
      <c r="I247" s="1147">
        <v>272.894999999999</v>
      </c>
      <c r="J247" s="1147">
        <v>29.3265000000001</v>
      </c>
      <c r="K247" s="1147">
        <v>0</v>
      </c>
      <c r="L247" s="1147">
        <v>0</v>
      </c>
      <c r="M247" s="1232">
        <v>0</v>
      </c>
      <c r="N247" s="1232">
        <v>0</v>
      </c>
      <c r="O247" s="1232">
        <v>263.077500000001</v>
      </c>
      <c r="P247" s="1232">
        <v>840.892499999999</v>
      </c>
      <c r="Q247" s="1191">
        <f t="shared" si="9"/>
        <v>3632.664</v>
      </c>
    </row>
    <row r="248" ht="15.75" spans="1:17">
      <c r="A248" s="2058" t="s">
        <v>771</v>
      </c>
      <c r="B248" s="1242">
        <v>1.518</v>
      </c>
      <c r="C248" s="1172"/>
      <c r="D248" s="1245" t="s">
        <v>459</v>
      </c>
      <c r="E248" s="1147">
        <v>369.9885</v>
      </c>
      <c r="F248" s="1147">
        <v>10.4160000000002</v>
      </c>
      <c r="G248" s="1147">
        <v>265.2405</v>
      </c>
      <c r="H248" s="1147">
        <v>468.7095</v>
      </c>
      <c r="I248" s="1147">
        <v>651.1785</v>
      </c>
      <c r="J248" s="1147">
        <v>301.518</v>
      </c>
      <c r="K248" s="1147">
        <v>0</v>
      </c>
      <c r="L248" s="1147">
        <v>0</v>
      </c>
      <c r="M248" s="1232">
        <v>0</v>
      </c>
      <c r="N248" s="1232">
        <v>337.008</v>
      </c>
      <c r="O248" s="1232">
        <v>239.053500000001</v>
      </c>
      <c r="P248" s="1232">
        <v>590.603999999999</v>
      </c>
      <c r="Q248" s="1191">
        <f t="shared" si="9"/>
        <v>3233.7165</v>
      </c>
    </row>
    <row r="249" ht="15.75" spans="1:17">
      <c r="A249" s="2058" t="s">
        <v>772</v>
      </c>
      <c r="B249" s="1242">
        <v>2.3</v>
      </c>
      <c r="C249" s="2053" t="s">
        <v>773</v>
      </c>
      <c r="D249" s="1245" t="s">
        <v>471</v>
      </c>
      <c r="E249" s="1191">
        <v>0</v>
      </c>
      <c r="F249" s="1191">
        <v>0</v>
      </c>
      <c r="G249" s="1205">
        <v>0</v>
      </c>
      <c r="H249" s="1147">
        <v>0</v>
      </c>
      <c r="I249" s="1147">
        <v>0</v>
      </c>
      <c r="J249" s="1147">
        <v>24.7422</v>
      </c>
      <c r="K249" s="1147">
        <v>6.4704</v>
      </c>
      <c r="L249" s="1147">
        <v>6.77700000000001</v>
      </c>
      <c r="M249" s="1232">
        <v>6.73019999999999</v>
      </c>
      <c r="N249" s="1232">
        <v>6.996</v>
      </c>
      <c r="O249" s="1232">
        <v>5.07780000000001</v>
      </c>
      <c r="P249" s="1232">
        <v>0</v>
      </c>
      <c r="Q249" s="1191">
        <f t="shared" si="9"/>
        <v>56.7936</v>
      </c>
    </row>
    <row r="250" ht="15.75" spans="1:17">
      <c r="A250" s="1175" t="s">
        <v>774</v>
      </c>
      <c r="B250" s="1242">
        <v>1.97</v>
      </c>
      <c r="C250" s="2053" t="s">
        <v>775</v>
      </c>
      <c r="D250" s="1245" t="s">
        <v>471</v>
      </c>
      <c r="E250" s="1147">
        <v>597.2688</v>
      </c>
      <c r="F250" s="1147">
        <v>153.3384</v>
      </c>
      <c r="G250" s="1147">
        <v>485.3304</v>
      </c>
      <c r="H250" s="1147">
        <v>467.2332</v>
      </c>
      <c r="I250" s="1147">
        <v>390.2004</v>
      </c>
      <c r="J250" s="1147">
        <v>91.1268</v>
      </c>
      <c r="K250" s="1147">
        <v>10.134</v>
      </c>
      <c r="L250" s="1147">
        <v>3.38040000000008</v>
      </c>
      <c r="M250" s="1232">
        <v>194.2812</v>
      </c>
      <c r="N250" s="1232">
        <v>292.4136</v>
      </c>
      <c r="O250" s="1232">
        <v>286.6032</v>
      </c>
      <c r="P250" s="1232">
        <v>754.2108</v>
      </c>
      <c r="Q250" s="1191">
        <f t="shared" si="9"/>
        <v>3725.5212</v>
      </c>
    </row>
    <row r="251" ht="15.75" spans="1:17">
      <c r="A251" s="1247" t="s">
        <v>776</v>
      </c>
      <c r="B251" s="1242">
        <v>0.43</v>
      </c>
      <c r="C251" s="1178" t="s">
        <v>777</v>
      </c>
      <c r="D251" s="1269" t="s">
        <v>462</v>
      </c>
      <c r="E251" s="1147">
        <v>188.129</v>
      </c>
      <c r="F251" s="1147">
        <v>95.068</v>
      </c>
      <c r="G251" s="1147">
        <v>113.881</v>
      </c>
      <c r="H251" s="1147">
        <v>99.549</v>
      </c>
      <c r="I251" s="1147">
        <v>82.3420000000001</v>
      </c>
      <c r="J251" s="1147">
        <v>66.359</v>
      </c>
      <c r="K251" s="1147">
        <v>105.445</v>
      </c>
      <c r="L251" s="1147">
        <v>103.112</v>
      </c>
      <c r="M251" s="1232">
        <v>100.999</v>
      </c>
      <c r="N251" s="1232">
        <v>25.059</v>
      </c>
      <c r="O251" s="1232">
        <v>62.122</v>
      </c>
      <c r="P251" s="1232">
        <v>190.534</v>
      </c>
      <c r="Q251" s="1191">
        <f t="shared" si="9"/>
        <v>1232.599</v>
      </c>
    </row>
    <row r="252" ht="15.75" spans="1:17">
      <c r="A252" s="2059" t="s">
        <v>778</v>
      </c>
      <c r="B252" s="1242">
        <v>0.25</v>
      </c>
      <c r="C252" s="1178" t="s">
        <v>779</v>
      </c>
      <c r="D252" s="1269" t="s">
        <v>462</v>
      </c>
      <c r="E252" s="1147">
        <v>44.5956</v>
      </c>
      <c r="F252" s="1147">
        <v>15.792</v>
      </c>
      <c r="G252" s="1147">
        <v>36.4464</v>
      </c>
      <c r="H252" s="1147">
        <v>35.6532</v>
      </c>
      <c r="I252" s="1147">
        <v>31.8144</v>
      </c>
      <c r="J252" s="1147">
        <v>0.883199999999988</v>
      </c>
      <c r="K252" s="1147">
        <v>0</v>
      </c>
      <c r="L252" s="1147">
        <v>0</v>
      </c>
      <c r="M252" s="1232">
        <v>0</v>
      </c>
      <c r="N252" s="1232">
        <v>0</v>
      </c>
      <c r="O252" s="1232">
        <v>0</v>
      </c>
      <c r="P252" s="1232">
        <v>53.4408</v>
      </c>
      <c r="Q252" s="1191">
        <f t="shared" si="9"/>
        <v>218.6256</v>
      </c>
    </row>
    <row r="253" ht="15.75" spans="1:17">
      <c r="A253" s="2060" t="s">
        <v>780</v>
      </c>
      <c r="B253" s="1169">
        <v>4.47</v>
      </c>
      <c r="C253" s="2061" t="s">
        <v>781</v>
      </c>
      <c r="D253" s="1191" t="s">
        <v>466</v>
      </c>
      <c r="E253" s="1147">
        <v>0</v>
      </c>
      <c r="F253" s="1147">
        <v>604.107</v>
      </c>
      <c r="G253" s="1147">
        <v>595.917</v>
      </c>
      <c r="H253" s="1147">
        <v>553.728</v>
      </c>
      <c r="I253" s="1147">
        <v>459.69</v>
      </c>
      <c r="J253" s="1147">
        <v>81.7320000000002</v>
      </c>
      <c r="K253" s="1147">
        <v>13.377</v>
      </c>
      <c r="L253" s="1147">
        <v>7.68599999999999</v>
      </c>
      <c r="M253" s="1232">
        <v>49.6439999999998</v>
      </c>
      <c r="N253" s="1232">
        <v>296.352</v>
      </c>
      <c r="O253" s="1232">
        <v>345.513</v>
      </c>
      <c r="P253" s="1232">
        <v>1057.791</v>
      </c>
      <c r="Q253" s="1191">
        <f t="shared" si="9"/>
        <v>4065.537</v>
      </c>
    </row>
    <row r="254" ht="15.75" spans="1:17">
      <c r="A254" s="2062" t="s">
        <v>782</v>
      </c>
      <c r="B254" s="1169">
        <v>1.9</v>
      </c>
      <c r="C254" s="1277" t="s">
        <v>783</v>
      </c>
      <c r="D254" s="1191" t="s">
        <v>784</v>
      </c>
      <c r="E254" s="1147">
        <v>1147.5</v>
      </c>
      <c r="F254" s="1147">
        <v>591.255</v>
      </c>
      <c r="G254" s="1147">
        <v>793.62</v>
      </c>
      <c r="H254" s="1147">
        <v>718.83</v>
      </c>
      <c r="I254" s="1147">
        <v>534.405</v>
      </c>
      <c r="J254" s="1147">
        <v>300.09</v>
      </c>
      <c r="K254" s="1147">
        <v>125.625</v>
      </c>
      <c r="L254" s="1147">
        <v>51.8549999999999</v>
      </c>
      <c r="M254" s="1232">
        <v>67.68</v>
      </c>
      <c r="N254" s="1232">
        <v>85.4999999999998</v>
      </c>
      <c r="O254" s="1232">
        <v>0</v>
      </c>
      <c r="P254" s="1232">
        <v>602.85</v>
      </c>
      <c r="Q254" s="1191">
        <f t="shared" si="9"/>
        <v>5019.21</v>
      </c>
    </row>
    <row r="255" ht="15.75" spans="1:17">
      <c r="A255" s="221" t="s">
        <v>785</v>
      </c>
      <c r="B255" s="1169">
        <v>1.254</v>
      </c>
      <c r="C255" s="1278" t="s">
        <v>786</v>
      </c>
      <c r="D255" s="1191" t="s">
        <v>466</v>
      </c>
      <c r="E255" s="1147">
        <v>0</v>
      </c>
      <c r="F255" s="1147">
        <v>0</v>
      </c>
      <c r="G255" s="1147">
        <v>0</v>
      </c>
      <c r="H255" s="1147">
        <v>190.323</v>
      </c>
      <c r="I255" s="1147">
        <v>327.439</v>
      </c>
      <c r="J255" s="1147">
        <v>68.46</v>
      </c>
      <c r="K255" s="1147">
        <v>6.09699999999997</v>
      </c>
      <c r="L255" s="1147">
        <v>1.32300000000005</v>
      </c>
      <c r="M255" s="1232">
        <v>63.483</v>
      </c>
      <c r="N255" s="1232">
        <v>313.446</v>
      </c>
      <c r="O255" s="1232">
        <v>300.6115</v>
      </c>
      <c r="P255" s="1232">
        <v>690.067</v>
      </c>
      <c r="Q255" s="1191">
        <f t="shared" si="9"/>
        <v>1961.2495</v>
      </c>
    </row>
    <row r="256" ht="15.75" spans="1:17">
      <c r="A256" s="221" t="s">
        <v>787</v>
      </c>
      <c r="B256" s="1169">
        <v>1.82</v>
      </c>
      <c r="C256" s="1279" t="s">
        <v>788</v>
      </c>
      <c r="D256" s="1191" t="s">
        <v>789</v>
      </c>
      <c r="E256" s="1147">
        <v>0</v>
      </c>
      <c r="F256" s="1147">
        <v>0</v>
      </c>
      <c r="G256" s="1147">
        <v>0</v>
      </c>
      <c r="H256" s="1147">
        <v>0</v>
      </c>
      <c r="I256" s="1147">
        <v>534.32</v>
      </c>
      <c r="J256" s="1147">
        <v>54.14</v>
      </c>
      <c r="K256" s="1147">
        <v>0</v>
      </c>
      <c r="L256" s="1147">
        <v>0</v>
      </c>
      <c r="M256" s="1232">
        <v>7.52000000000002</v>
      </c>
      <c r="N256" s="1232">
        <v>175.36</v>
      </c>
      <c r="O256" s="1232">
        <v>222.42</v>
      </c>
      <c r="P256" s="1232">
        <v>741.68</v>
      </c>
      <c r="Q256" s="1191">
        <f t="shared" si="9"/>
        <v>1735.44</v>
      </c>
    </row>
    <row r="257" ht="15.75" spans="1:17">
      <c r="A257" s="2063" t="s">
        <v>790</v>
      </c>
      <c r="B257" s="1169">
        <v>1.751</v>
      </c>
      <c r="C257" s="1281" t="s">
        <v>791</v>
      </c>
      <c r="D257" s="1282" t="s">
        <v>466</v>
      </c>
      <c r="E257" s="1147">
        <v>0</v>
      </c>
      <c r="F257" s="1147">
        <v>0</v>
      </c>
      <c r="G257" s="1147">
        <v>0</v>
      </c>
      <c r="H257" s="1147">
        <v>0</v>
      </c>
      <c r="I257" s="1147">
        <v>0</v>
      </c>
      <c r="J257" s="1147">
        <v>0</v>
      </c>
      <c r="K257" s="1147">
        <v>2368.52</v>
      </c>
      <c r="L257" s="1147">
        <v>7.29575000000009</v>
      </c>
      <c r="M257" s="1232">
        <v>0</v>
      </c>
      <c r="N257" s="1232">
        <v>0</v>
      </c>
      <c r="O257" s="1232">
        <v>677.292</v>
      </c>
      <c r="P257" s="1232">
        <v>1220.08425</v>
      </c>
      <c r="Q257" s="1191">
        <f t="shared" si="9"/>
        <v>4273.192</v>
      </c>
    </row>
    <row r="258" ht="15.75" spans="1:18">
      <c r="A258" s="1283" t="s">
        <v>792</v>
      </c>
      <c r="B258" s="1242">
        <v>0.15</v>
      </c>
      <c r="C258" s="1284" t="s">
        <v>793</v>
      </c>
      <c r="D258" s="1285" t="s">
        <v>784</v>
      </c>
      <c r="E258" s="1147">
        <v>0</v>
      </c>
      <c r="F258" s="1147">
        <v>0</v>
      </c>
      <c r="G258" s="1147">
        <v>0</v>
      </c>
      <c r="H258" s="1147">
        <v>0</v>
      </c>
      <c r="I258" s="1147">
        <v>0</v>
      </c>
      <c r="J258" s="1147">
        <v>0</v>
      </c>
      <c r="K258" s="1147">
        <v>0.2392</v>
      </c>
      <c r="L258" s="1147">
        <v>0</v>
      </c>
      <c r="M258" s="1232">
        <v>14.562</v>
      </c>
      <c r="N258" s="1232">
        <v>19</v>
      </c>
      <c r="O258" s="1232">
        <v>11.992</v>
      </c>
      <c r="P258" s="1232">
        <v>15.466</v>
      </c>
      <c r="Q258" s="1191">
        <f t="shared" si="9"/>
        <v>61.2592</v>
      </c>
      <c r="R258" s="1363"/>
    </row>
    <row r="259" ht="15.75" spans="1:17">
      <c r="A259" s="2064" t="s">
        <v>794</v>
      </c>
      <c r="B259" s="1169">
        <v>2.1</v>
      </c>
      <c r="C259" s="221" t="s">
        <v>795</v>
      </c>
      <c r="D259" s="1285" t="s">
        <v>784</v>
      </c>
      <c r="E259" s="1147">
        <v>0</v>
      </c>
      <c r="F259" s="1147">
        <v>0</v>
      </c>
      <c r="G259" s="1147">
        <v>0</v>
      </c>
      <c r="H259" s="1147">
        <v>0</v>
      </c>
      <c r="I259" s="1147">
        <v>0</v>
      </c>
      <c r="J259" s="1147">
        <v>0</v>
      </c>
      <c r="K259" s="1147">
        <v>0</v>
      </c>
      <c r="L259" s="1147">
        <v>269.511</v>
      </c>
      <c r="M259" s="1232">
        <v>108.543</v>
      </c>
      <c r="N259" s="1232">
        <v>785.316</v>
      </c>
      <c r="O259" s="1232">
        <v>584.163</v>
      </c>
      <c r="P259" s="1232">
        <v>1097.718</v>
      </c>
      <c r="Q259" s="1191">
        <f t="shared" si="9"/>
        <v>2845.251</v>
      </c>
    </row>
    <row r="260" ht="16.5" spans="1:19">
      <c r="A260" s="1287"/>
      <c r="B260" s="1288"/>
      <c r="C260" s="1289"/>
      <c r="D260" s="1290"/>
      <c r="E260" s="1291">
        <f>SUM(E74:E259)</f>
        <v>140828.49646175</v>
      </c>
      <c r="F260" s="1291">
        <f t="shared" ref="F260:O260" si="10">SUM(F74:F259)</f>
        <v>86916.70914999</v>
      </c>
      <c r="G260" s="1291">
        <f t="shared" si="10"/>
        <v>130424.5162665</v>
      </c>
      <c r="H260" s="1291">
        <f t="shared" si="10"/>
        <v>114830.78441062</v>
      </c>
      <c r="I260" s="1291">
        <f t="shared" si="10"/>
        <v>96438.66266176</v>
      </c>
      <c r="J260" s="1291">
        <f t="shared" si="10"/>
        <v>32911.42136189</v>
      </c>
      <c r="K260" s="1291">
        <f t="shared" si="10"/>
        <v>16542.97356495</v>
      </c>
      <c r="L260" s="1291">
        <f t="shared" si="10"/>
        <v>10373.06515652</v>
      </c>
      <c r="M260" s="1291">
        <f t="shared" si="10"/>
        <v>26387.02602794</v>
      </c>
      <c r="N260" s="1291">
        <f t="shared" si="10"/>
        <v>38001.75625446</v>
      </c>
      <c r="O260" s="1291">
        <f t="shared" si="10"/>
        <v>45088.0805739</v>
      </c>
      <c r="P260" s="1291">
        <f t="shared" ref="P260:Q260" si="11">SUM(P74:P259)</f>
        <v>137303.09017959</v>
      </c>
      <c r="Q260" s="1291">
        <f t="shared" si="11"/>
        <v>876046.58206987</v>
      </c>
      <c r="R260" s="1363"/>
      <c r="S260" s="1234"/>
    </row>
    <row r="261" ht="16.5" spans="1:18">
      <c r="A261" s="1292"/>
      <c r="B261" s="1214">
        <f>SUM(B75:B259)</f>
        <v>349.649</v>
      </c>
      <c r="C261" s="1293"/>
      <c r="D261" s="1294"/>
      <c r="E261" s="1295"/>
      <c r="F261" s="1215"/>
      <c r="G261" s="1215"/>
      <c r="H261" s="1215"/>
      <c r="I261" s="1215"/>
      <c r="J261" s="1215"/>
      <c r="K261" s="1215"/>
      <c r="L261" s="1215"/>
      <c r="M261" s="1215"/>
      <c r="N261" s="1215"/>
      <c r="O261" s="1215"/>
      <c r="P261" s="1215"/>
      <c r="Q261" s="1215"/>
      <c r="R261" s="1363"/>
    </row>
    <row r="262" ht="15.75" spans="1:17">
      <c r="A262" s="1296" t="s">
        <v>796</v>
      </c>
      <c r="B262" s="1297" t="s">
        <v>332</v>
      </c>
      <c r="C262" s="1296" t="s">
        <v>333</v>
      </c>
      <c r="D262" s="1228" t="s">
        <v>334</v>
      </c>
      <c r="E262" s="1099" t="s">
        <v>335</v>
      </c>
      <c r="F262" s="1099" t="s">
        <v>336</v>
      </c>
      <c r="G262" s="1100" t="s">
        <v>337</v>
      </c>
      <c r="H262" s="1100" t="s">
        <v>338</v>
      </c>
      <c r="I262" s="1100" t="s">
        <v>339</v>
      </c>
      <c r="J262" s="1100" t="s">
        <v>340</v>
      </c>
      <c r="K262" s="1100" t="s">
        <v>341</v>
      </c>
      <c r="L262" s="1100" t="s">
        <v>342</v>
      </c>
      <c r="M262" s="1100" t="s">
        <v>343</v>
      </c>
      <c r="N262" s="1100" t="s">
        <v>344</v>
      </c>
      <c r="O262" s="1100" t="s">
        <v>345</v>
      </c>
      <c r="P262" s="1100" t="s">
        <v>346</v>
      </c>
      <c r="Q262" s="1188" t="s">
        <v>797</v>
      </c>
    </row>
    <row r="263" ht="15.75" spans="1:18">
      <c r="A263" s="1298" t="s">
        <v>798</v>
      </c>
      <c r="B263" s="1299">
        <v>2</v>
      </c>
      <c r="C263" s="1298" t="s">
        <v>799</v>
      </c>
      <c r="D263" s="1300" t="s">
        <v>466</v>
      </c>
      <c r="E263" s="1167">
        <v>215.089</v>
      </c>
      <c r="F263" s="1167">
        <v>271.131</v>
      </c>
      <c r="G263" s="1167">
        <v>307.734</v>
      </c>
      <c r="H263" s="1146">
        <v>345.198</v>
      </c>
      <c r="I263" s="1146">
        <v>461.216</v>
      </c>
      <c r="J263" s="1146">
        <v>440.097</v>
      </c>
      <c r="K263" s="1167">
        <v>476.707</v>
      </c>
      <c r="L263" s="1361">
        <v>429.282</v>
      </c>
      <c r="M263" s="1167">
        <v>343.504</v>
      </c>
      <c r="N263" s="1167">
        <v>315.258999999999</v>
      </c>
      <c r="O263" s="1167">
        <v>230.699000000001</v>
      </c>
      <c r="P263" s="1167">
        <v>174.754999999999</v>
      </c>
      <c r="Q263" s="1156">
        <f>E263+F263+G263+H263+I263+J263+K263+L263+M263+N263+O263+P263</f>
        <v>4010.671</v>
      </c>
      <c r="R263" s="1209"/>
    </row>
    <row r="264" ht="15.75" spans="1:17">
      <c r="A264" s="1301" t="s">
        <v>800</v>
      </c>
      <c r="B264" s="1299">
        <v>2</v>
      </c>
      <c r="C264" s="1301" t="s">
        <v>801</v>
      </c>
      <c r="D264" s="1302" t="s">
        <v>466</v>
      </c>
      <c r="E264" s="1167">
        <v>213.283</v>
      </c>
      <c r="F264" s="1167">
        <v>269.422999999999</v>
      </c>
      <c r="G264" s="1167">
        <v>300.195000000001</v>
      </c>
      <c r="H264" s="1146">
        <v>343.546</v>
      </c>
      <c r="I264" s="1146">
        <v>457.211999999999</v>
      </c>
      <c r="J264" s="1146">
        <v>436.212</v>
      </c>
      <c r="K264" s="1167">
        <v>468.587</v>
      </c>
      <c r="L264" s="1361">
        <v>426.615</v>
      </c>
      <c r="M264" s="1167">
        <v>340.914</v>
      </c>
      <c r="N264" s="1167">
        <v>312.452000000001</v>
      </c>
      <c r="O264" s="1167">
        <v>229.292000000001</v>
      </c>
      <c r="P264" s="1167">
        <v>173.999</v>
      </c>
      <c r="Q264" s="1156">
        <f t="shared" ref="Q264:Q280" si="12">E264+F264+G264+H264+I264+J264+K264+L264+M264+N264+O264+P264</f>
        <v>3971.73</v>
      </c>
    </row>
    <row r="265" ht="15.75" spans="1:17">
      <c r="A265" s="1301" t="s">
        <v>802</v>
      </c>
      <c r="B265" s="1299">
        <v>2</v>
      </c>
      <c r="C265" s="1301" t="s">
        <v>803</v>
      </c>
      <c r="D265" s="1302" t="s">
        <v>466</v>
      </c>
      <c r="E265" s="1167">
        <v>212.625</v>
      </c>
      <c r="F265" s="1167">
        <v>267.953</v>
      </c>
      <c r="G265" s="1167">
        <v>300.104</v>
      </c>
      <c r="H265" s="1146">
        <v>341.04</v>
      </c>
      <c r="I265" s="1146">
        <v>457.079</v>
      </c>
      <c r="J265" s="1146">
        <v>435.652</v>
      </c>
      <c r="K265" s="1167">
        <v>472.983</v>
      </c>
      <c r="L265" s="1361">
        <v>425.663</v>
      </c>
      <c r="M265" s="1167">
        <v>340.368</v>
      </c>
      <c r="N265" s="1167">
        <v>311.332</v>
      </c>
      <c r="O265" s="1167">
        <v>229.215000000001</v>
      </c>
      <c r="P265" s="1167">
        <v>174.055</v>
      </c>
      <c r="Q265" s="1156">
        <f t="shared" si="12"/>
        <v>3968.069</v>
      </c>
    </row>
    <row r="266" ht="15.75" spans="1:17">
      <c r="A266" s="1301" t="s">
        <v>804</v>
      </c>
      <c r="B266" s="1299">
        <v>2</v>
      </c>
      <c r="C266" s="1301" t="s">
        <v>805</v>
      </c>
      <c r="D266" s="1302" t="s">
        <v>466</v>
      </c>
      <c r="E266" s="1167">
        <v>212.141999999999</v>
      </c>
      <c r="F266" s="1167">
        <v>268.268</v>
      </c>
      <c r="G266" s="1167">
        <v>309.12</v>
      </c>
      <c r="H266" s="1146">
        <v>341.789</v>
      </c>
      <c r="I266" s="1146">
        <v>457.156</v>
      </c>
      <c r="J266" s="1146">
        <v>436.044</v>
      </c>
      <c r="K266" s="1167">
        <v>471.716</v>
      </c>
      <c r="L266" s="1361">
        <v>427.343</v>
      </c>
      <c r="M266" s="1167">
        <v>341.39</v>
      </c>
      <c r="N266" s="1167">
        <v>312.662</v>
      </c>
      <c r="O266" s="1167">
        <v>228.885999999999</v>
      </c>
      <c r="P266" s="1167">
        <v>173.04</v>
      </c>
      <c r="Q266" s="1156">
        <f t="shared" si="12"/>
        <v>3979.556</v>
      </c>
    </row>
    <row r="267" ht="15.75" spans="1:17">
      <c r="A267" s="1301" t="s">
        <v>806</v>
      </c>
      <c r="B267" s="1299">
        <v>2</v>
      </c>
      <c r="C267" s="1301" t="s">
        <v>807</v>
      </c>
      <c r="D267" s="1302" t="s">
        <v>466</v>
      </c>
      <c r="E267" s="1167">
        <v>213.612000000001</v>
      </c>
      <c r="F267" s="1167">
        <v>271.495</v>
      </c>
      <c r="G267" s="1167">
        <v>310.835</v>
      </c>
      <c r="H267" s="1146">
        <v>348.257</v>
      </c>
      <c r="I267" s="1146">
        <v>463.589000000001</v>
      </c>
      <c r="J267" s="1146">
        <v>441.175</v>
      </c>
      <c r="K267" s="1167">
        <v>480.592</v>
      </c>
      <c r="L267" s="1361">
        <v>431.76</v>
      </c>
      <c r="M267" s="1362">
        <v>344.421</v>
      </c>
      <c r="N267" s="1362">
        <v>316.204</v>
      </c>
      <c r="O267" s="1167">
        <v>231.868</v>
      </c>
      <c r="P267" s="1167">
        <v>176.035999999999</v>
      </c>
      <c r="Q267" s="1156">
        <f t="shared" si="12"/>
        <v>4029.844</v>
      </c>
    </row>
    <row r="268" ht="15.75" spans="1:17">
      <c r="A268" s="1303" t="s">
        <v>808</v>
      </c>
      <c r="B268" s="1299">
        <v>2</v>
      </c>
      <c r="C268" s="1303" t="s">
        <v>809</v>
      </c>
      <c r="D268" s="1302" t="s">
        <v>466</v>
      </c>
      <c r="E268" s="1167">
        <v>226.737000000001</v>
      </c>
      <c r="F268" s="1167">
        <v>276.584</v>
      </c>
      <c r="G268" s="1167">
        <v>310.779</v>
      </c>
      <c r="H268" s="1146">
        <v>346.857</v>
      </c>
      <c r="I268" s="1146">
        <v>441.861</v>
      </c>
      <c r="J268" s="1146">
        <v>412.923</v>
      </c>
      <c r="K268" s="1167">
        <v>450.996</v>
      </c>
      <c r="L268" s="1361">
        <v>411.607</v>
      </c>
      <c r="M268" s="1167">
        <v>337.134</v>
      </c>
      <c r="N268" s="1167">
        <v>320.257000000001</v>
      </c>
      <c r="O268" s="1167">
        <v>244.482</v>
      </c>
      <c r="P268" s="1167">
        <v>190.371999999999</v>
      </c>
      <c r="Q268" s="1156">
        <f t="shared" si="12"/>
        <v>3970.589</v>
      </c>
    </row>
    <row r="269" ht="15.75" spans="1:19">
      <c r="A269" s="1303" t="s">
        <v>810</v>
      </c>
      <c r="B269" s="1299">
        <v>2</v>
      </c>
      <c r="C269" s="1303" t="s">
        <v>810</v>
      </c>
      <c r="D269" s="1302" t="s">
        <v>466</v>
      </c>
      <c r="E269" s="1167">
        <v>243.950000000001</v>
      </c>
      <c r="F269" s="1167">
        <v>307.649999999999</v>
      </c>
      <c r="G269" s="1167">
        <v>360.867500000002</v>
      </c>
      <c r="H269" s="1146">
        <v>386.5225</v>
      </c>
      <c r="I269" s="1146">
        <v>486.885</v>
      </c>
      <c r="J269" s="1146">
        <v>458.8675</v>
      </c>
      <c r="K269" s="1167">
        <v>503.492499999999</v>
      </c>
      <c r="L269" s="1361">
        <v>457.94</v>
      </c>
      <c r="M269" s="1167">
        <v>373.5725</v>
      </c>
      <c r="N269" s="1167">
        <v>354.8125</v>
      </c>
      <c r="O269" s="1167">
        <v>267.400000000001</v>
      </c>
      <c r="P269" s="1167">
        <v>207.3225</v>
      </c>
      <c r="Q269" s="1156">
        <f t="shared" si="12"/>
        <v>4409.2825</v>
      </c>
      <c r="S269" s="1363"/>
    </row>
    <row r="270" ht="15.75" spans="1:17">
      <c r="A270" s="1303" t="s">
        <v>811</v>
      </c>
      <c r="B270" s="1299">
        <v>2</v>
      </c>
      <c r="C270" s="1303" t="s">
        <v>811</v>
      </c>
      <c r="D270" s="1302" t="s">
        <v>466</v>
      </c>
      <c r="E270" s="1167">
        <v>247.835000000001</v>
      </c>
      <c r="F270" s="1167">
        <v>305.970000000001</v>
      </c>
      <c r="G270" s="1167">
        <v>356.1425</v>
      </c>
      <c r="H270" s="1146">
        <v>380.6425</v>
      </c>
      <c r="I270" s="1146">
        <v>481.2325</v>
      </c>
      <c r="J270" s="1146">
        <v>454.194999999999</v>
      </c>
      <c r="K270" s="1167">
        <v>495.1275</v>
      </c>
      <c r="L270" s="1361">
        <v>450.170000000001</v>
      </c>
      <c r="M270" s="1167">
        <v>369.984999999999</v>
      </c>
      <c r="N270" s="1167">
        <v>351.802500000001</v>
      </c>
      <c r="O270" s="1167">
        <v>265.789999999998</v>
      </c>
      <c r="P270" s="1167">
        <v>208.1625</v>
      </c>
      <c r="Q270" s="1156">
        <f t="shared" si="12"/>
        <v>4367.055</v>
      </c>
    </row>
    <row r="271" ht="15.75" spans="1:17">
      <c r="A271" s="1303" t="s">
        <v>812</v>
      </c>
      <c r="B271" s="1299">
        <v>2</v>
      </c>
      <c r="C271" s="1303" t="s">
        <v>813</v>
      </c>
      <c r="D271" s="1302" t="s">
        <v>466</v>
      </c>
      <c r="E271" s="1167">
        <v>183.371999999999</v>
      </c>
      <c r="F271" s="1167">
        <v>268.102800000001</v>
      </c>
      <c r="G271" s="1167">
        <v>303.8812</v>
      </c>
      <c r="H271" s="1146">
        <v>400.7892</v>
      </c>
      <c r="I271" s="1146">
        <v>345.4752</v>
      </c>
      <c r="J271" s="1146">
        <v>410.424</v>
      </c>
      <c r="K271" s="1167">
        <v>438.074</v>
      </c>
      <c r="L271" s="1361">
        <v>444.2396</v>
      </c>
      <c r="M271" s="1167">
        <v>340.8916</v>
      </c>
      <c r="N271" s="1167">
        <v>343.7336</v>
      </c>
      <c r="O271" s="1167">
        <v>243.9808</v>
      </c>
      <c r="P271" s="1167">
        <v>143.6288</v>
      </c>
      <c r="Q271" s="1156">
        <f t="shared" si="12"/>
        <v>3866.5928</v>
      </c>
    </row>
    <row r="272" ht="15.75" spans="1:19">
      <c r="A272" s="1249" t="s">
        <v>814</v>
      </c>
      <c r="B272" s="1299">
        <v>2</v>
      </c>
      <c r="C272" s="1303" t="s">
        <v>815</v>
      </c>
      <c r="D272" s="1304" t="s">
        <v>466</v>
      </c>
      <c r="E272" s="1167">
        <v>45.535</v>
      </c>
      <c r="F272" s="1167">
        <v>65.9889999999997</v>
      </c>
      <c r="G272" s="1167">
        <v>84.2100000000002</v>
      </c>
      <c r="H272" s="1146">
        <v>71.5679999999999</v>
      </c>
      <c r="I272" s="1146">
        <v>117.537</v>
      </c>
      <c r="J272" s="1146">
        <v>293.503</v>
      </c>
      <c r="K272" s="1167">
        <v>300.132</v>
      </c>
      <c r="L272" s="1361">
        <v>266.091</v>
      </c>
      <c r="M272" s="1167">
        <v>167.398</v>
      </c>
      <c r="N272" s="1167">
        <v>122.5</v>
      </c>
      <c r="O272" s="1167">
        <v>79.0790000000002</v>
      </c>
      <c r="P272" s="1167">
        <v>54.3410000000002</v>
      </c>
      <c r="Q272" s="1156">
        <f t="shared" si="12"/>
        <v>1667.883</v>
      </c>
      <c r="S272" s="1234"/>
    </row>
    <row r="273" ht="15.75" spans="1:17">
      <c r="A273" s="1305" t="s">
        <v>816</v>
      </c>
      <c r="B273" s="1299">
        <v>2</v>
      </c>
      <c r="C273" s="1305" t="s">
        <v>817</v>
      </c>
      <c r="D273" s="1302" t="s">
        <v>818</v>
      </c>
      <c r="E273" s="1167">
        <v>175.596</v>
      </c>
      <c r="F273" s="1167">
        <v>236.631</v>
      </c>
      <c r="G273" s="1167">
        <v>300.21</v>
      </c>
      <c r="H273" s="1146">
        <v>390.033</v>
      </c>
      <c r="I273" s="1146">
        <v>442.467</v>
      </c>
      <c r="J273" s="1146">
        <v>440.763</v>
      </c>
      <c r="K273" s="1293">
        <v>495.822</v>
      </c>
      <c r="L273" s="1293">
        <v>477.72</v>
      </c>
      <c r="M273" s="1167">
        <v>377.571</v>
      </c>
      <c r="N273" s="1167">
        <v>297.318000000001</v>
      </c>
      <c r="O273" s="1167">
        <v>197.181</v>
      </c>
      <c r="P273" s="1167">
        <v>182.673</v>
      </c>
      <c r="Q273" s="1156">
        <f t="shared" si="12"/>
        <v>4013.985</v>
      </c>
    </row>
    <row r="274" ht="15.75" spans="1:17">
      <c r="A274" s="1305" t="s">
        <v>819</v>
      </c>
      <c r="B274" s="1299">
        <v>2</v>
      </c>
      <c r="C274" s="1305" t="s">
        <v>820</v>
      </c>
      <c r="D274" s="1304" t="s">
        <v>466</v>
      </c>
      <c r="E274" s="1167">
        <v>189.6972</v>
      </c>
      <c r="F274" s="1167">
        <v>273.2562</v>
      </c>
      <c r="G274" s="1167">
        <v>307.2636</v>
      </c>
      <c r="H274" s="1146">
        <v>407.064</v>
      </c>
      <c r="I274" s="1146">
        <v>337.1592</v>
      </c>
      <c r="J274" s="1146">
        <v>389.4072</v>
      </c>
      <c r="K274" s="1167">
        <v>441.819</v>
      </c>
      <c r="L274" s="1361">
        <v>453.411000000001</v>
      </c>
      <c r="M274" s="1167">
        <v>340.3302</v>
      </c>
      <c r="N274" s="1167">
        <v>343.3836</v>
      </c>
      <c r="O274" s="1167">
        <v>240.638999999999</v>
      </c>
      <c r="P274" s="1167">
        <v>139.532400000001</v>
      </c>
      <c r="Q274" s="1156">
        <f t="shared" si="12"/>
        <v>3862.9626</v>
      </c>
    </row>
    <row r="275" ht="15.75" spans="1:17">
      <c r="A275" s="1305" t="s">
        <v>821</v>
      </c>
      <c r="B275" s="1299">
        <v>2</v>
      </c>
      <c r="C275" s="1305" t="s">
        <v>822</v>
      </c>
      <c r="D275" s="1304" t="s">
        <v>466</v>
      </c>
      <c r="E275" s="1167">
        <v>190.3776</v>
      </c>
      <c r="F275" s="1167">
        <v>274.9572</v>
      </c>
      <c r="G275" s="1167">
        <v>306.096</v>
      </c>
      <c r="H275" s="1146">
        <v>405.258</v>
      </c>
      <c r="I275" s="1146">
        <v>350.5152</v>
      </c>
      <c r="J275" s="1146">
        <v>413.952</v>
      </c>
      <c r="K275" s="1167">
        <v>434.351400000001</v>
      </c>
      <c r="L275" s="1361">
        <v>448.2702</v>
      </c>
      <c r="M275" s="1167">
        <v>343.211399999999</v>
      </c>
      <c r="N275" s="1167">
        <v>344.9628</v>
      </c>
      <c r="O275" s="1167">
        <v>246.5316</v>
      </c>
      <c r="P275" s="1167">
        <v>150.939599999999</v>
      </c>
      <c r="Q275" s="1156">
        <f t="shared" si="12"/>
        <v>3909.423</v>
      </c>
    </row>
    <row r="276" ht="15.75" spans="1:17">
      <c r="A276" s="1305" t="s">
        <v>823</v>
      </c>
      <c r="B276" s="1299">
        <v>2</v>
      </c>
      <c r="C276" s="1305" t="s">
        <v>824</v>
      </c>
      <c r="D276" s="1304" t="s">
        <v>466</v>
      </c>
      <c r="E276" s="1167">
        <v>194.292</v>
      </c>
      <c r="F276" s="1167">
        <v>270.8034</v>
      </c>
      <c r="G276" s="1167">
        <v>304.4748</v>
      </c>
      <c r="H276" s="1146">
        <v>404.397</v>
      </c>
      <c r="I276" s="1146">
        <v>334.7526</v>
      </c>
      <c r="J276" s="1146">
        <v>415.665599999999</v>
      </c>
      <c r="K276" s="1167">
        <v>448.198800000001</v>
      </c>
      <c r="L276" s="1361">
        <v>451.3908</v>
      </c>
      <c r="M276" s="1167">
        <v>343.8582</v>
      </c>
      <c r="N276" s="1167">
        <v>344.345399999999</v>
      </c>
      <c r="O276" s="1167">
        <v>239.736000000001</v>
      </c>
      <c r="P276" s="1167">
        <v>146.0844</v>
      </c>
      <c r="Q276" s="1156">
        <f t="shared" si="12"/>
        <v>3897.999</v>
      </c>
    </row>
    <row r="277" ht="15.75" spans="1:17">
      <c r="A277" s="1305" t="s">
        <v>825</v>
      </c>
      <c r="B277" s="1299">
        <v>2</v>
      </c>
      <c r="C277" s="1305" t="s">
        <v>826</v>
      </c>
      <c r="D277" s="1304" t="s">
        <v>466</v>
      </c>
      <c r="E277" s="1167">
        <v>194.1492</v>
      </c>
      <c r="F277" s="1167">
        <v>277.7292</v>
      </c>
      <c r="G277" s="1167">
        <v>309.2544</v>
      </c>
      <c r="H277" s="1146">
        <v>410.2056</v>
      </c>
      <c r="I277" s="1146">
        <v>340.095</v>
      </c>
      <c r="J277" s="1146">
        <v>420.357</v>
      </c>
      <c r="K277" s="1167">
        <v>452.3778</v>
      </c>
      <c r="L277" s="1361">
        <v>454.229999999999</v>
      </c>
      <c r="M277" s="1167">
        <v>348.121200000001</v>
      </c>
      <c r="N277" s="1167">
        <v>317.625</v>
      </c>
      <c r="O277" s="1167">
        <v>237.2244</v>
      </c>
      <c r="P277" s="1167">
        <v>148.083599999999</v>
      </c>
      <c r="Q277" s="1156">
        <f t="shared" si="12"/>
        <v>3909.4524</v>
      </c>
    </row>
    <row r="278" ht="15.75" spans="1:17">
      <c r="A278" s="1303" t="s">
        <v>827</v>
      </c>
      <c r="B278" s="1306">
        <v>2</v>
      </c>
      <c r="C278" s="1303" t="s">
        <v>828</v>
      </c>
      <c r="D278" s="1304" t="s">
        <v>466</v>
      </c>
      <c r="E278" s="1167">
        <v>249.7495</v>
      </c>
      <c r="F278" s="1167">
        <v>347.8545</v>
      </c>
      <c r="G278" s="1167">
        <v>389.3925</v>
      </c>
      <c r="H278" s="1146">
        <v>518.2415</v>
      </c>
      <c r="I278" s="1146">
        <v>443.303</v>
      </c>
      <c r="J278" s="1146">
        <v>541.0055</v>
      </c>
      <c r="K278" s="1167">
        <v>578.7915</v>
      </c>
      <c r="L278" s="1361">
        <v>576.439500000001</v>
      </c>
      <c r="M278" s="1167">
        <v>423.2445</v>
      </c>
      <c r="N278" s="1167">
        <v>432.949999999999</v>
      </c>
      <c r="O278" s="1167">
        <v>308.724500000001</v>
      </c>
      <c r="P278" s="1167">
        <v>186.689999999999</v>
      </c>
      <c r="Q278" s="1156">
        <f t="shared" si="12"/>
        <v>4996.3865</v>
      </c>
    </row>
    <row r="279" ht="15.75" spans="1:17">
      <c r="A279" s="1303" t="s">
        <v>829</v>
      </c>
      <c r="B279" s="1306">
        <v>2</v>
      </c>
      <c r="C279" s="1303" t="s">
        <v>830</v>
      </c>
      <c r="D279" s="1304" t="s">
        <v>831</v>
      </c>
      <c r="E279" s="1167">
        <v>218.4945</v>
      </c>
      <c r="F279" s="1167">
        <v>318.0345</v>
      </c>
      <c r="G279" s="1167">
        <v>367.64</v>
      </c>
      <c r="H279" s="1146">
        <v>511.833</v>
      </c>
      <c r="I279" s="1146">
        <v>432.376</v>
      </c>
      <c r="J279" s="1146">
        <v>535.5245</v>
      </c>
      <c r="K279" s="1167">
        <v>574.6405</v>
      </c>
      <c r="L279" s="1361">
        <v>577.6505</v>
      </c>
      <c r="M279" s="1167">
        <v>436.418500000001</v>
      </c>
      <c r="N279" s="1167">
        <v>428.714999999999</v>
      </c>
      <c r="O279" s="1167">
        <v>295.6415</v>
      </c>
      <c r="P279" s="1167">
        <v>171.892</v>
      </c>
      <c r="Q279" s="1156">
        <f t="shared" si="12"/>
        <v>4868.8605</v>
      </c>
    </row>
    <row r="280" ht="15.75" spans="1:17">
      <c r="A280" s="1307" t="s">
        <v>832</v>
      </c>
      <c r="B280" s="1308">
        <v>34</v>
      </c>
      <c r="C280" s="1309"/>
      <c r="D280" s="1310"/>
      <c r="E280" s="1311">
        <f>SUM(E263:E279)</f>
        <v>3426.536</v>
      </c>
      <c r="F280" s="1311">
        <f t="shared" ref="F280:P280" si="13">SUM(F263:F279)</f>
        <v>4571.8318</v>
      </c>
      <c r="G280" s="1311">
        <f t="shared" si="13"/>
        <v>5228.1995</v>
      </c>
      <c r="H280" s="1311">
        <f t="shared" si="13"/>
        <v>6353.2413</v>
      </c>
      <c r="I280" s="1311">
        <f t="shared" si="13"/>
        <v>6849.9107</v>
      </c>
      <c r="J280" s="1311">
        <f t="shared" si="13"/>
        <v>7375.7673</v>
      </c>
      <c r="K280" s="1311">
        <f t="shared" si="13"/>
        <v>7984.408</v>
      </c>
      <c r="L280" s="1311">
        <f t="shared" si="13"/>
        <v>7609.8226</v>
      </c>
      <c r="M280" s="1311">
        <f t="shared" si="13"/>
        <v>5912.3331</v>
      </c>
      <c r="N280" s="1311">
        <f t="shared" si="13"/>
        <v>5570.3144</v>
      </c>
      <c r="O280" s="1311">
        <f t="shared" si="13"/>
        <v>4016.3698</v>
      </c>
      <c r="P280" s="1311">
        <f t="shared" si="13"/>
        <v>2801.6068</v>
      </c>
      <c r="Q280" s="1156">
        <f t="shared" si="12"/>
        <v>67700.3413</v>
      </c>
    </row>
    <row r="281" ht="15.75" spans="1:17">
      <c r="A281" s="1184"/>
      <c r="B281" s="1239"/>
      <c r="C281" s="1312"/>
      <c r="D281" s="1313"/>
      <c r="E281" s="1314"/>
      <c r="F281" s="1314"/>
      <c r="G281" s="1315"/>
      <c r="H281" s="1315"/>
      <c r="I281" s="1315"/>
      <c r="J281" s="1315"/>
      <c r="K281" s="1315"/>
      <c r="L281" s="1315"/>
      <c r="M281" s="1315"/>
      <c r="N281" s="1315"/>
      <c r="O281" s="1315"/>
      <c r="P281" s="1315"/>
      <c r="Q281" s="1314"/>
    </row>
    <row r="282" ht="15.75" spans="1:17">
      <c r="A282" s="1296" t="s">
        <v>796</v>
      </c>
      <c r="B282" s="1297" t="s">
        <v>332</v>
      </c>
      <c r="C282" s="1296" t="s">
        <v>333</v>
      </c>
      <c r="D282" s="1228" t="s">
        <v>334</v>
      </c>
      <c r="E282" s="1099" t="s">
        <v>335</v>
      </c>
      <c r="F282" s="1099" t="s">
        <v>336</v>
      </c>
      <c r="G282" s="1100" t="s">
        <v>337</v>
      </c>
      <c r="H282" s="1100" t="s">
        <v>338</v>
      </c>
      <c r="I282" s="1100" t="s">
        <v>339</v>
      </c>
      <c r="J282" s="1100" t="s">
        <v>340</v>
      </c>
      <c r="K282" s="1100" t="s">
        <v>341</v>
      </c>
      <c r="L282" s="1100" t="s">
        <v>342</v>
      </c>
      <c r="M282" s="1100" t="s">
        <v>343</v>
      </c>
      <c r="N282" s="1100" t="s">
        <v>344</v>
      </c>
      <c r="O282" s="1188" t="s">
        <v>345</v>
      </c>
      <c r="P282" s="1188" t="s">
        <v>346</v>
      </c>
      <c r="Q282" s="1188" t="s">
        <v>797</v>
      </c>
    </row>
    <row r="283" ht="15.75" spans="1:17">
      <c r="A283" s="1305" t="s">
        <v>833</v>
      </c>
      <c r="B283" s="1306">
        <v>10</v>
      </c>
      <c r="C283" s="1305" t="s">
        <v>833</v>
      </c>
      <c r="D283" s="1304" t="s">
        <v>466</v>
      </c>
      <c r="E283" s="1167">
        <v>586.62</v>
      </c>
      <c r="F283" s="1167">
        <v>781.62</v>
      </c>
      <c r="G283" s="1167">
        <v>975.95</v>
      </c>
      <c r="H283" s="1146">
        <v>1129.8</v>
      </c>
      <c r="I283" s="1146">
        <v>1441.36</v>
      </c>
      <c r="J283" s="1146">
        <v>1475.5</v>
      </c>
      <c r="K283" s="1337">
        <v>1680.07</v>
      </c>
      <c r="L283" s="1147">
        <v>1513.73</v>
      </c>
      <c r="M283" s="1167">
        <v>1109.98</v>
      </c>
      <c r="N283" s="1167">
        <v>971.56</v>
      </c>
      <c r="O283" s="1167">
        <v>671.93</v>
      </c>
      <c r="P283" s="1167">
        <v>476.07</v>
      </c>
      <c r="Q283" s="1156">
        <f>E283+F283+G283+H283+I283+J283+K283+L283+M283+N283+O283+P283</f>
        <v>12814.19</v>
      </c>
    </row>
    <row r="284" ht="18.75" customHeight="1" spans="1:17">
      <c r="A284" s="1305" t="s">
        <v>833</v>
      </c>
      <c r="B284" s="1316"/>
      <c r="C284" s="1317" t="s">
        <v>833</v>
      </c>
      <c r="D284" s="1304" t="s">
        <v>466</v>
      </c>
      <c r="E284" s="1167">
        <v>406.87</v>
      </c>
      <c r="F284" s="1167">
        <v>544.16</v>
      </c>
      <c r="G284" s="1167">
        <v>689.66</v>
      </c>
      <c r="H284" s="1146">
        <v>844.08</v>
      </c>
      <c r="I284" s="1146">
        <v>1081.53</v>
      </c>
      <c r="J284" s="1146">
        <v>1133.22</v>
      </c>
      <c r="K284" s="1337">
        <v>1256.59</v>
      </c>
      <c r="L284" s="1147">
        <v>1072.62</v>
      </c>
      <c r="M284" s="1167">
        <v>768.55</v>
      </c>
      <c r="N284" s="1167">
        <v>640.35</v>
      </c>
      <c r="O284" s="1167">
        <v>431.96</v>
      </c>
      <c r="P284" s="1167">
        <v>308.6</v>
      </c>
      <c r="Q284" s="1156">
        <f t="shared" ref="Q284:Q305" si="14">E284+F284+G284+H284+I284+J284+K284+L284+M284+N284+O284+P284</f>
        <v>9178.19</v>
      </c>
    </row>
    <row r="285" ht="15.75" spans="1:17">
      <c r="A285" s="1318" t="s">
        <v>834</v>
      </c>
      <c r="B285" s="1319">
        <v>2</v>
      </c>
      <c r="C285" s="1320" t="s">
        <v>835</v>
      </c>
      <c r="D285" s="1304" t="s">
        <v>466</v>
      </c>
      <c r="E285" s="1167">
        <v>184.56375</v>
      </c>
      <c r="F285" s="1167">
        <v>270.34875</v>
      </c>
      <c r="G285" s="1167">
        <v>295.155</v>
      </c>
      <c r="H285" s="1146">
        <v>365.95125</v>
      </c>
      <c r="I285" s="1146">
        <v>451.185</v>
      </c>
      <c r="J285" s="1146">
        <v>460.3725</v>
      </c>
      <c r="K285" s="1337">
        <v>552.69375</v>
      </c>
      <c r="L285" s="1147">
        <v>505.07625</v>
      </c>
      <c r="M285" s="1167">
        <v>379.89</v>
      </c>
      <c r="N285" s="1167">
        <v>327.2325</v>
      </c>
      <c r="O285" s="1167">
        <v>222.73125</v>
      </c>
      <c r="P285" s="1167">
        <v>162.09375</v>
      </c>
      <c r="Q285" s="1156">
        <f t="shared" si="14"/>
        <v>4177.29375</v>
      </c>
    </row>
    <row r="286" ht="16.5" spans="1:17">
      <c r="A286" s="1318" t="s">
        <v>836</v>
      </c>
      <c r="B286" s="1319">
        <v>2</v>
      </c>
      <c r="C286" s="1321" t="s">
        <v>837</v>
      </c>
      <c r="D286" s="1304" t="s">
        <v>466</v>
      </c>
      <c r="E286" s="1167">
        <v>228.55</v>
      </c>
      <c r="F286" s="1167">
        <v>305.5325</v>
      </c>
      <c r="G286" s="1167">
        <v>368.2</v>
      </c>
      <c r="H286" s="1146">
        <v>395.9025</v>
      </c>
      <c r="I286" s="1146">
        <v>503.9475</v>
      </c>
      <c r="J286" s="1146">
        <v>480.7075</v>
      </c>
      <c r="K286" s="1337">
        <v>526.75</v>
      </c>
      <c r="L286" s="1147">
        <v>475.6325</v>
      </c>
      <c r="M286" s="1167">
        <v>381.1675</v>
      </c>
      <c r="N286" s="1167">
        <v>366.0475</v>
      </c>
      <c r="O286" s="1167">
        <v>273.542500000001</v>
      </c>
      <c r="P286" s="1167">
        <v>206.01</v>
      </c>
      <c r="Q286" s="1156">
        <f t="shared" si="14"/>
        <v>4511.99</v>
      </c>
    </row>
    <row r="287" ht="15.75" spans="1:17">
      <c r="A287" s="221" t="s">
        <v>838</v>
      </c>
      <c r="B287" s="1319">
        <v>1.95</v>
      </c>
      <c r="C287" s="1322" t="s">
        <v>839</v>
      </c>
      <c r="D287" s="1304" t="s">
        <v>784</v>
      </c>
      <c r="E287" s="1167">
        <v>0</v>
      </c>
      <c r="F287" s="1167">
        <v>487.017</v>
      </c>
      <c r="G287" s="1167">
        <v>320.604</v>
      </c>
      <c r="H287" s="1146">
        <v>377.568</v>
      </c>
      <c r="I287" s="1146">
        <v>451.344</v>
      </c>
      <c r="J287" s="1146">
        <v>429.978</v>
      </c>
      <c r="K287" s="1337">
        <v>435.717</v>
      </c>
      <c r="L287" s="1147">
        <v>401.985</v>
      </c>
      <c r="M287" s="1167">
        <v>318.126</v>
      </c>
      <c r="N287" s="1167">
        <v>305.112</v>
      </c>
      <c r="O287" s="1167">
        <v>218.718</v>
      </c>
      <c r="P287" s="1167">
        <v>158.82</v>
      </c>
      <c r="Q287" s="1156">
        <f t="shared" si="14"/>
        <v>3904.989</v>
      </c>
    </row>
    <row r="288" ht="15.75" spans="1:17">
      <c r="A288" s="73" t="s">
        <v>840</v>
      </c>
      <c r="B288" s="1319">
        <v>2</v>
      </c>
      <c r="C288" s="1322" t="s">
        <v>841</v>
      </c>
      <c r="D288" s="1304" t="s">
        <v>466</v>
      </c>
      <c r="E288" s="1167">
        <v>0</v>
      </c>
      <c r="F288" s="1167">
        <v>0</v>
      </c>
      <c r="G288" s="1167">
        <v>0</v>
      </c>
      <c r="H288" s="1146">
        <v>0</v>
      </c>
      <c r="I288" s="1146">
        <v>0</v>
      </c>
      <c r="J288" s="1146">
        <v>0</v>
      </c>
      <c r="K288" s="1146">
        <v>0</v>
      </c>
      <c r="L288" s="1147">
        <v>158.8854</v>
      </c>
      <c r="M288" s="1167">
        <v>318.2851</v>
      </c>
      <c r="N288" s="1167">
        <v>319.9575</v>
      </c>
      <c r="O288" s="1167">
        <v>220.09302</v>
      </c>
      <c r="P288" s="1167">
        <v>133.94296</v>
      </c>
      <c r="Q288" s="1156">
        <f t="shared" si="14"/>
        <v>1151.16398</v>
      </c>
    </row>
    <row r="289" ht="15.75" spans="1:17">
      <c r="A289" s="73" t="s">
        <v>842</v>
      </c>
      <c r="B289" s="1319">
        <v>2</v>
      </c>
      <c r="C289" s="1322" t="s">
        <v>843</v>
      </c>
      <c r="D289" s="1304" t="s">
        <v>466</v>
      </c>
      <c r="E289" s="1167">
        <v>0</v>
      </c>
      <c r="F289" s="1167">
        <v>0</v>
      </c>
      <c r="G289" s="1167">
        <v>0</v>
      </c>
      <c r="H289" s="1146">
        <v>0</v>
      </c>
      <c r="I289" s="1146">
        <v>0</v>
      </c>
      <c r="J289" s="1146">
        <v>0</v>
      </c>
      <c r="K289" s="1146">
        <v>0</v>
      </c>
      <c r="L289" s="1147">
        <v>173.9888</v>
      </c>
      <c r="M289" s="1167">
        <v>315.4176</v>
      </c>
      <c r="N289" s="1167">
        <v>294.8308</v>
      </c>
      <c r="O289" s="1167">
        <v>172.96316</v>
      </c>
      <c r="P289" s="1167">
        <v>130.12456</v>
      </c>
      <c r="Q289" s="1156">
        <f t="shared" si="14"/>
        <v>1087.32492</v>
      </c>
    </row>
    <row r="290" ht="15.75" spans="1:17">
      <c r="A290" s="73" t="s">
        <v>844</v>
      </c>
      <c r="B290" s="1319">
        <v>2</v>
      </c>
      <c r="C290" s="1322" t="s">
        <v>845</v>
      </c>
      <c r="D290" s="1304" t="s">
        <v>466</v>
      </c>
      <c r="E290" s="1167">
        <v>0</v>
      </c>
      <c r="F290" s="1167">
        <v>0</v>
      </c>
      <c r="G290" s="1167">
        <v>0</v>
      </c>
      <c r="H290" s="1146">
        <v>0</v>
      </c>
      <c r="I290" s="1146">
        <v>0</v>
      </c>
      <c r="J290" s="1146">
        <v>0</v>
      </c>
      <c r="K290" s="1146">
        <v>0</v>
      </c>
      <c r="L290" s="1147">
        <v>157.9655</v>
      </c>
      <c r="M290" s="1167">
        <v>281.827</v>
      </c>
      <c r="N290" s="1167">
        <v>284.9315</v>
      </c>
      <c r="O290" s="1167">
        <v>201.152</v>
      </c>
      <c r="P290" s="1167">
        <v>135.6705</v>
      </c>
      <c r="Q290" s="1156">
        <f t="shared" si="14"/>
        <v>1061.5465</v>
      </c>
    </row>
    <row r="291" ht="15.75" spans="1:17">
      <c r="A291" s="73" t="s">
        <v>846</v>
      </c>
      <c r="B291" s="1319">
        <v>2</v>
      </c>
      <c r="C291" s="1322" t="s">
        <v>847</v>
      </c>
      <c r="D291" s="1304" t="s">
        <v>466</v>
      </c>
      <c r="E291" s="1167">
        <v>0</v>
      </c>
      <c r="F291" s="1167">
        <v>0</v>
      </c>
      <c r="G291" s="1167">
        <v>0</v>
      </c>
      <c r="H291" s="1146">
        <v>0</v>
      </c>
      <c r="I291" s="1146">
        <v>0</v>
      </c>
      <c r="J291" s="1146">
        <v>0</v>
      </c>
      <c r="K291" s="1167">
        <v>0</v>
      </c>
      <c r="L291" s="1147">
        <v>163.898</v>
      </c>
      <c r="M291" s="1167">
        <v>295.414</v>
      </c>
      <c r="N291" s="1167">
        <v>294.5495</v>
      </c>
      <c r="O291" s="1167">
        <v>209.6815</v>
      </c>
      <c r="P291" s="1167">
        <v>142.856</v>
      </c>
      <c r="Q291" s="1156">
        <f t="shared" si="14"/>
        <v>1106.399</v>
      </c>
    </row>
    <row r="292" ht="15.75" spans="1:17">
      <c r="A292" s="73" t="s">
        <v>848</v>
      </c>
      <c r="B292" s="1319">
        <v>2</v>
      </c>
      <c r="C292" s="1322" t="s">
        <v>849</v>
      </c>
      <c r="D292" s="1304" t="s">
        <v>466</v>
      </c>
      <c r="E292" s="1167">
        <v>0</v>
      </c>
      <c r="F292" s="1167">
        <v>0</v>
      </c>
      <c r="G292" s="1167">
        <v>0</v>
      </c>
      <c r="H292" s="1146">
        <v>0</v>
      </c>
      <c r="I292" s="1146">
        <v>0</v>
      </c>
      <c r="J292" s="1146">
        <v>0</v>
      </c>
      <c r="K292" s="1146">
        <v>0</v>
      </c>
      <c r="L292" s="1147">
        <v>176.0885</v>
      </c>
      <c r="M292" s="1167">
        <v>318.031</v>
      </c>
      <c r="N292" s="1167">
        <v>318.6855</v>
      </c>
      <c r="O292" s="1167">
        <v>225.6345</v>
      </c>
      <c r="P292" s="1167">
        <v>152.054</v>
      </c>
      <c r="Q292" s="1156">
        <f t="shared" si="14"/>
        <v>1190.4935</v>
      </c>
    </row>
    <row r="293" ht="15.75" spans="1:17">
      <c r="A293" s="73" t="s">
        <v>850</v>
      </c>
      <c r="B293" s="1319">
        <v>2</v>
      </c>
      <c r="C293" s="1322" t="s">
        <v>851</v>
      </c>
      <c r="D293" s="1304" t="s">
        <v>466</v>
      </c>
      <c r="E293" s="1167">
        <v>0</v>
      </c>
      <c r="F293" s="1167">
        <v>0</v>
      </c>
      <c r="G293" s="1167">
        <v>0</v>
      </c>
      <c r="H293" s="1146">
        <v>0</v>
      </c>
      <c r="I293" s="1146">
        <v>0</v>
      </c>
      <c r="J293" s="1146">
        <v>0</v>
      </c>
      <c r="K293" s="1146">
        <v>0</v>
      </c>
      <c r="L293" s="1147">
        <v>176.8305</v>
      </c>
      <c r="M293" s="1167">
        <v>318.689</v>
      </c>
      <c r="N293" s="1167">
        <v>319.403</v>
      </c>
      <c r="O293" s="1167">
        <v>225.414</v>
      </c>
      <c r="P293" s="1167">
        <v>152.719</v>
      </c>
      <c r="Q293" s="1156">
        <f t="shared" si="14"/>
        <v>1193.0555</v>
      </c>
    </row>
    <row r="294" ht="15.75" spans="1:17">
      <c r="A294" s="73" t="s">
        <v>852</v>
      </c>
      <c r="B294" s="1319">
        <v>2</v>
      </c>
      <c r="C294" s="1322" t="s">
        <v>852</v>
      </c>
      <c r="D294" s="1304" t="s">
        <v>466</v>
      </c>
      <c r="E294" s="1167">
        <v>0</v>
      </c>
      <c r="F294" s="1167">
        <v>0</v>
      </c>
      <c r="G294" s="1167">
        <v>0</v>
      </c>
      <c r="H294" s="1146">
        <v>0</v>
      </c>
      <c r="I294" s="1146">
        <v>0</v>
      </c>
      <c r="J294" s="1146">
        <v>0</v>
      </c>
      <c r="K294" s="1146">
        <v>0</v>
      </c>
      <c r="L294" s="1147">
        <v>100.50384</v>
      </c>
      <c r="M294" s="1167">
        <v>301.45232</v>
      </c>
      <c r="N294" s="1167">
        <v>402.1276</v>
      </c>
      <c r="O294" s="1167">
        <v>221.5708</v>
      </c>
      <c r="P294" s="1167">
        <v>127.44576</v>
      </c>
      <c r="Q294" s="1156">
        <f t="shared" si="14"/>
        <v>1153.10032</v>
      </c>
    </row>
    <row r="295" ht="15.75" spans="1:17">
      <c r="A295" s="73" t="s">
        <v>738</v>
      </c>
      <c r="B295" s="1319">
        <v>2</v>
      </c>
      <c r="C295" s="1322" t="s">
        <v>853</v>
      </c>
      <c r="D295" s="1304" t="s">
        <v>466</v>
      </c>
      <c r="E295" s="1167">
        <v>0</v>
      </c>
      <c r="F295" s="1167">
        <v>0</v>
      </c>
      <c r="G295" s="1167">
        <v>0</v>
      </c>
      <c r="H295" s="1146">
        <v>0</v>
      </c>
      <c r="I295" s="1146">
        <v>0</v>
      </c>
      <c r="J295" s="1146">
        <v>0</v>
      </c>
      <c r="K295" s="1167">
        <v>0</v>
      </c>
      <c r="L295" s="1147">
        <v>474.6168</v>
      </c>
      <c r="M295" s="1167">
        <v>335.6416</v>
      </c>
      <c r="N295" s="1167">
        <v>321.98288</v>
      </c>
      <c r="O295" s="1167">
        <v>287.8288</v>
      </c>
      <c r="P295" s="1167">
        <v>176.5036</v>
      </c>
      <c r="Q295" s="1156">
        <f t="shared" si="14"/>
        <v>1596.57368</v>
      </c>
    </row>
    <row r="296" ht="15.75" spans="1:17">
      <c r="A296" s="221" t="s">
        <v>854</v>
      </c>
      <c r="B296" s="1319">
        <v>2</v>
      </c>
      <c r="C296" s="1322" t="s">
        <v>855</v>
      </c>
      <c r="D296" s="1304" t="s">
        <v>466</v>
      </c>
      <c r="E296" s="1167">
        <v>0</v>
      </c>
      <c r="F296" s="1167">
        <v>0</v>
      </c>
      <c r="G296" s="1167">
        <v>0</v>
      </c>
      <c r="H296" s="1146">
        <v>0</v>
      </c>
      <c r="I296" s="1146">
        <v>0</v>
      </c>
      <c r="J296" s="1146">
        <v>0</v>
      </c>
      <c r="K296" s="1146">
        <v>0</v>
      </c>
      <c r="L296" s="1147">
        <v>0</v>
      </c>
      <c r="M296" s="1167">
        <v>270.83</v>
      </c>
      <c r="N296" s="1167">
        <v>325.2585</v>
      </c>
      <c r="O296" s="1167">
        <v>249.4065</v>
      </c>
      <c r="P296" s="1167">
        <v>202.573</v>
      </c>
      <c r="Q296" s="1156">
        <f t="shared" si="14"/>
        <v>1048.068</v>
      </c>
    </row>
    <row r="297" ht="15.75" spans="1:17">
      <c r="A297" s="221" t="s">
        <v>856</v>
      </c>
      <c r="B297" s="1319">
        <v>2</v>
      </c>
      <c r="C297" s="1323" t="s">
        <v>857</v>
      </c>
      <c r="D297" s="1324" t="s">
        <v>789</v>
      </c>
      <c r="E297" s="1167">
        <v>0</v>
      </c>
      <c r="F297" s="1167">
        <v>0</v>
      </c>
      <c r="G297" s="1167">
        <v>0</v>
      </c>
      <c r="H297" s="1146">
        <v>0</v>
      </c>
      <c r="I297" s="1146">
        <v>0</v>
      </c>
      <c r="J297" s="1146">
        <v>0</v>
      </c>
      <c r="K297" s="1146">
        <v>0</v>
      </c>
      <c r="L297" s="1147">
        <v>0</v>
      </c>
      <c r="M297" s="1167">
        <v>166.158</v>
      </c>
      <c r="N297" s="1167">
        <v>309.867</v>
      </c>
      <c r="O297" s="1167">
        <v>227.334</v>
      </c>
      <c r="P297" s="1167">
        <v>183.783</v>
      </c>
      <c r="Q297" s="1156">
        <f t="shared" si="14"/>
        <v>887.142</v>
      </c>
    </row>
    <row r="298" ht="15.75" spans="1:17">
      <c r="A298" s="221" t="s">
        <v>858</v>
      </c>
      <c r="B298" s="1319">
        <v>10</v>
      </c>
      <c r="C298" s="1322" t="s">
        <v>859</v>
      </c>
      <c r="D298" s="1324" t="s">
        <v>466</v>
      </c>
      <c r="E298" s="1167">
        <v>0</v>
      </c>
      <c r="F298" s="1167">
        <v>0</v>
      </c>
      <c r="G298" s="1167">
        <v>0</v>
      </c>
      <c r="H298" s="1146">
        <v>0</v>
      </c>
      <c r="I298" s="1146">
        <v>0</v>
      </c>
      <c r="J298" s="1146">
        <v>0</v>
      </c>
      <c r="K298" s="1146">
        <v>0</v>
      </c>
      <c r="L298" s="1147">
        <v>0</v>
      </c>
      <c r="M298" s="1167">
        <v>610.12</v>
      </c>
      <c r="N298" s="1167">
        <v>1557.304</v>
      </c>
      <c r="O298" s="1167">
        <v>1111.502</v>
      </c>
      <c r="P298" s="1167">
        <v>912.534</v>
      </c>
      <c r="Q298" s="1156">
        <f t="shared" si="14"/>
        <v>4191.46</v>
      </c>
    </row>
    <row r="299" ht="15.75" spans="1:17">
      <c r="A299" s="221" t="s">
        <v>860</v>
      </c>
      <c r="B299" s="1319">
        <v>2</v>
      </c>
      <c r="C299" s="2065" t="s">
        <v>861</v>
      </c>
      <c r="D299" s="1325" t="s">
        <v>784</v>
      </c>
      <c r="E299" s="1167">
        <v>0</v>
      </c>
      <c r="F299" s="1167">
        <v>0</v>
      </c>
      <c r="G299" s="1167">
        <v>0</v>
      </c>
      <c r="H299" s="1146">
        <v>0</v>
      </c>
      <c r="I299" s="1167">
        <v>0</v>
      </c>
      <c r="J299" s="1167">
        <v>0</v>
      </c>
      <c r="K299" s="1167">
        <v>0</v>
      </c>
      <c r="L299" s="1146">
        <v>0</v>
      </c>
      <c r="M299" s="1167">
        <v>0</v>
      </c>
      <c r="N299" s="1337">
        <v>187</v>
      </c>
      <c r="O299" s="1167">
        <v>119.5475</v>
      </c>
      <c r="P299" s="1167">
        <v>95.995</v>
      </c>
      <c r="Q299" s="1156">
        <f t="shared" si="14"/>
        <v>402.5425</v>
      </c>
    </row>
    <row r="300" ht="15.75" spans="1:17">
      <c r="A300" s="221" t="s">
        <v>862</v>
      </c>
      <c r="B300" s="1306">
        <v>100</v>
      </c>
      <c r="C300" s="2066" t="s">
        <v>863</v>
      </c>
      <c r="D300" s="1327" t="s">
        <v>466</v>
      </c>
      <c r="E300" s="1167">
        <v>0</v>
      </c>
      <c r="F300" s="1167">
        <v>0</v>
      </c>
      <c r="G300" s="1167">
        <v>0</v>
      </c>
      <c r="H300" s="1146">
        <v>0</v>
      </c>
      <c r="I300" s="1146">
        <v>0</v>
      </c>
      <c r="J300" s="1146">
        <v>0</v>
      </c>
      <c r="K300" s="1146">
        <v>0</v>
      </c>
      <c r="L300" s="1146">
        <v>0</v>
      </c>
      <c r="M300" s="1146">
        <v>0</v>
      </c>
      <c r="N300" s="1146">
        <v>0</v>
      </c>
      <c r="O300" s="1167">
        <v>0</v>
      </c>
      <c r="P300" s="1167">
        <v>78.3265</v>
      </c>
      <c r="Q300" s="1156">
        <f t="shared" si="14"/>
        <v>78.3265</v>
      </c>
    </row>
    <row r="301" ht="15.75" spans="1:17">
      <c r="A301" s="221" t="s">
        <v>864</v>
      </c>
      <c r="B301" s="1328"/>
      <c r="C301" s="1329"/>
      <c r="D301" s="1327" t="s">
        <v>865</v>
      </c>
      <c r="E301" s="1167">
        <v>0</v>
      </c>
      <c r="F301" s="1167">
        <v>0</v>
      </c>
      <c r="G301" s="1167">
        <v>0</v>
      </c>
      <c r="H301" s="1146">
        <v>0</v>
      </c>
      <c r="I301" s="1146">
        <v>0</v>
      </c>
      <c r="J301" s="1146">
        <v>0</v>
      </c>
      <c r="K301" s="1146">
        <v>0</v>
      </c>
      <c r="L301" s="1146">
        <v>0</v>
      </c>
      <c r="M301" s="1146">
        <v>0</v>
      </c>
      <c r="N301" s="1146">
        <v>0</v>
      </c>
      <c r="O301" s="1167">
        <v>0</v>
      </c>
      <c r="P301" s="1167">
        <v>268.9776</v>
      </c>
      <c r="Q301" s="1156">
        <f t="shared" si="14"/>
        <v>268.9776</v>
      </c>
    </row>
    <row r="302" ht="15.75" spans="1:17">
      <c r="A302" s="221" t="s">
        <v>866</v>
      </c>
      <c r="B302" s="1299">
        <v>2</v>
      </c>
      <c r="C302" s="2065" t="s">
        <v>867</v>
      </c>
      <c r="D302" s="1327" t="s">
        <v>466</v>
      </c>
      <c r="E302" s="1167">
        <v>0</v>
      </c>
      <c r="F302" s="1167">
        <v>0</v>
      </c>
      <c r="G302" s="1167">
        <v>0</v>
      </c>
      <c r="H302" s="1146">
        <v>0</v>
      </c>
      <c r="I302" s="1146">
        <v>0</v>
      </c>
      <c r="J302" s="1146">
        <v>0</v>
      </c>
      <c r="K302" s="1146">
        <v>0</v>
      </c>
      <c r="L302" s="1146">
        <v>0</v>
      </c>
      <c r="M302" s="1146">
        <v>0</v>
      </c>
      <c r="N302" s="1146">
        <v>0</v>
      </c>
      <c r="O302" s="1167">
        <v>162.834</v>
      </c>
      <c r="P302" s="1167">
        <v>180.894</v>
      </c>
      <c r="Q302" s="1156">
        <f t="shared" si="14"/>
        <v>343.728</v>
      </c>
    </row>
    <row r="303" ht="15.75" spans="1:17">
      <c r="A303" s="221" t="s">
        <v>868</v>
      </c>
      <c r="B303" s="1330"/>
      <c r="C303" s="1174"/>
      <c r="D303" s="1304" t="s">
        <v>466</v>
      </c>
      <c r="E303" s="1167">
        <v>0</v>
      </c>
      <c r="F303" s="1167">
        <v>0</v>
      </c>
      <c r="G303" s="1167">
        <v>18.6141</v>
      </c>
      <c r="H303" s="1146">
        <v>27.771</v>
      </c>
      <c r="I303" s="1146">
        <v>25.517</v>
      </c>
      <c r="J303" s="1146">
        <v>60.294</v>
      </c>
      <c r="K303" s="1337">
        <v>66.134</v>
      </c>
      <c r="L303" s="1147">
        <v>58.833</v>
      </c>
      <c r="M303" s="1167">
        <v>28.0943</v>
      </c>
      <c r="N303" s="1167">
        <v>0</v>
      </c>
      <c r="O303" s="1167">
        <v>0</v>
      </c>
      <c r="P303" s="1167">
        <v>0</v>
      </c>
      <c r="Q303" s="1156">
        <f t="shared" si="14"/>
        <v>285.2574</v>
      </c>
    </row>
    <row r="304" ht="15.75" spans="1:17">
      <c r="A304" s="1331" t="s">
        <v>869</v>
      </c>
      <c r="B304" s="1330"/>
      <c r="C304" s="1174"/>
      <c r="D304" s="1304" t="s">
        <v>789</v>
      </c>
      <c r="E304" s="1167">
        <v>0</v>
      </c>
      <c r="F304" s="1167">
        <v>0</v>
      </c>
      <c r="G304" s="1167">
        <v>24.5432</v>
      </c>
      <c r="H304" s="1146">
        <v>17.0484</v>
      </c>
      <c r="I304" s="1146">
        <v>33.74447</v>
      </c>
      <c r="J304" s="1146">
        <v>288.99692</v>
      </c>
      <c r="K304" s="1337">
        <v>300.3793</v>
      </c>
      <c r="L304" s="1147">
        <v>278.53519</v>
      </c>
      <c r="M304" s="1167">
        <v>209.24328</v>
      </c>
      <c r="N304" s="1167">
        <v>164.5081</v>
      </c>
      <c r="O304" s="1167">
        <v>71.54118</v>
      </c>
      <c r="P304" s="1167">
        <v>46.73237</v>
      </c>
      <c r="Q304" s="1156">
        <f t="shared" si="14"/>
        <v>1435.27241</v>
      </c>
    </row>
    <row r="305" ht="15.75" spans="1:17">
      <c r="A305" s="1331" t="s">
        <v>870</v>
      </c>
      <c r="B305" s="1330"/>
      <c r="C305" s="1174"/>
      <c r="D305" s="1304" t="s">
        <v>466</v>
      </c>
      <c r="E305" s="1167">
        <v>0</v>
      </c>
      <c r="F305" s="1167">
        <v>0</v>
      </c>
      <c r="G305" s="1167">
        <v>3171.522</v>
      </c>
      <c r="H305" s="1146">
        <v>0</v>
      </c>
      <c r="I305" s="1146">
        <v>0</v>
      </c>
      <c r="J305" s="1146">
        <v>0</v>
      </c>
      <c r="K305" s="1337">
        <v>0</v>
      </c>
      <c r="L305" s="1147">
        <v>0</v>
      </c>
      <c r="M305" s="1167">
        <v>0</v>
      </c>
      <c r="N305" s="1167">
        <v>0</v>
      </c>
      <c r="O305" s="1167">
        <v>0</v>
      </c>
      <c r="P305" s="1167">
        <v>0</v>
      </c>
      <c r="Q305" s="1156">
        <f t="shared" si="14"/>
        <v>3171.522</v>
      </c>
    </row>
    <row r="306" ht="15.75" spans="1:17">
      <c r="A306" s="1307" t="s">
        <v>871</v>
      </c>
      <c r="B306" s="1332">
        <v>149.95</v>
      </c>
      <c r="C306" s="1307"/>
      <c r="D306" s="191"/>
      <c r="E306" s="1333">
        <f t="shared" ref="E306:K306" si="15">E283+E284+E285+E286+E287+E303+E304+E305</f>
        <v>1406.60375</v>
      </c>
      <c r="F306" s="1333">
        <f t="shared" si="15"/>
        <v>2388.67825</v>
      </c>
      <c r="G306" s="1333">
        <f t="shared" si="15"/>
        <v>5864.2483</v>
      </c>
      <c r="H306" s="1333">
        <f t="shared" si="15"/>
        <v>3158.12115</v>
      </c>
      <c r="I306" s="1333">
        <f t="shared" si="15"/>
        <v>3988.62797</v>
      </c>
      <c r="J306" s="1333">
        <f t="shared" si="15"/>
        <v>4329.06892</v>
      </c>
      <c r="K306" s="1333">
        <f t="shared" si="15"/>
        <v>4818.33405</v>
      </c>
      <c r="L306" s="1333">
        <f>L283+L284+L285+L286+L287+L288+L289+L290+L291+L292+L293+L294+L295+L296+L297+L298+L303+L304+L305</f>
        <v>5889.18928</v>
      </c>
      <c r="M306" s="1333">
        <f>M283+M284+M285+M286+M287+M288+M289+M290+M291+M292+M293+M294+M295+M296+M297+M298+M303+M304+M305</f>
        <v>6726.9167</v>
      </c>
      <c r="N306" s="1333">
        <f>N283+N284+N285+N286+N287+N288+N289+N290+N291+N292+N293+N294+N295+N296+N297+N298+N303+N304+N305+N299</f>
        <v>7710.70788</v>
      </c>
      <c r="O306" s="1333">
        <f>O283+O284+O285+O286+O287+O288+O289+O290+O291+O292+O293+O294+O295+O296+O297+O298+O303+O304+O305+O299+O300+O301+O302</f>
        <v>5525.38471</v>
      </c>
      <c r="P306" s="1333">
        <f t="shared" ref="P306:Q306" si="16">P283+P284+P285+P286+P287+P288+P289+P290+P291+P292+P293+P294+P295+P296+P297+P298+P303+P304+P305+P299+P300+P301+P302</f>
        <v>4432.7256</v>
      </c>
      <c r="Q306" s="1333">
        <f t="shared" si="16"/>
        <v>56238.60656</v>
      </c>
    </row>
    <row r="307" ht="15.75" spans="1:17">
      <c r="A307" s="1334"/>
      <c r="B307" s="1335"/>
      <c r="C307" s="1334"/>
      <c r="D307" s="1334"/>
      <c r="E307" s="1336">
        <f t="shared" ref="E307:N307" si="17">E280+E306</f>
        <v>4833.13975</v>
      </c>
      <c r="F307" s="1336">
        <f t="shared" si="17"/>
        <v>6960.51005</v>
      </c>
      <c r="G307" s="1336">
        <f t="shared" si="17"/>
        <v>11092.4478</v>
      </c>
      <c r="H307" s="1336">
        <f t="shared" si="17"/>
        <v>9511.36245</v>
      </c>
      <c r="I307" s="1336">
        <f t="shared" si="17"/>
        <v>10838.53867</v>
      </c>
      <c r="J307" s="1336">
        <f t="shared" si="17"/>
        <v>11704.83622</v>
      </c>
      <c r="K307" s="1336">
        <f t="shared" si="17"/>
        <v>12802.74205</v>
      </c>
      <c r="L307" s="1336">
        <f t="shared" si="17"/>
        <v>13499.01188</v>
      </c>
      <c r="M307" s="1336">
        <f t="shared" si="17"/>
        <v>12639.2498</v>
      </c>
      <c r="N307" s="1336">
        <f t="shared" si="17"/>
        <v>13281.02228</v>
      </c>
      <c r="O307" s="1336">
        <f t="shared" ref="O307:Q307" si="18">O280+O306</f>
        <v>9541.75451</v>
      </c>
      <c r="P307" s="1336">
        <f t="shared" si="18"/>
        <v>7234.3324</v>
      </c>
      <c r="Q307" s="1336">
        <f t="shared" si="18"/>
        <v>123938.94786</v>
      </c>
    </row>
    <row r="308" ht="15.75" spans="1:17">
      <c r="A308" s="1334"/>
      <c r="B308" s="1335"/>
      <c r="C308" s="1334"/>
      <c r="D308" s="1334"/>
      <c r="E308" s="1336"/>
      <c r="F308" s="1336"/>
      <c r="G308" s="1336"/>
      <c r="H308" s="1336"/>
      <c r="I308" s="1336"/>
      <c r="J308" s="1336"/>
      <c r="K308" s="1336"/>
      <c r="L308" s="1336"/>
      <c r="M308" s="1336"/>
      <c r="N308" s="1336"/>
      <c r="O308" s="1336"/>
      <c r="P308" s="1336"/>
      <c r="Q308" s="1336"/>
    </row>
    <row r="309" ht="15.75" spans="1:18">
      <c r="A309" s="1296" t="s">
        <v>872</v>
      </c>
      <c r="B309" s="1297" t="s">
        <v>332</v>
      </c>
      <c r="C309" s="1296" t="s">
        <v>333</v>
      </c>
      <c r="D309" s="1228" t="s">
        <v>334</v>
      </c>
      <c r="E309" s="1099" t="s">
        <v>335</v>
      </c>
      <c r="F309" s="1099" t="s">
        <v>336</v>
      </c>
      <c r="G309" s="1100" t="s">
        <v>337</v>
      </c>
      <c r="H309" s="1100" t="s">
        <v>338</v>
      </c>
      <c r="I309" s="1100" t="s">
        <v>339</v>
      </c>
      <c r="J309" s="1100" t="s">
        <v>340</v>
      </c>
      <c r="K309" s="1100" t="s">
        <v>341</v>
      </c>
      <c r="L309" s="1100" t="s">
        <v>342</v>
      </c>
      <c r="M309" s="1100" t="s">
        <v>343</v>
      </c>
      <c r="N309" s="1100" t="s">
        <v>344</v>
      </c>
      <c r="O309" s="1100" t="s">
        <v>345</v>
      </c>
      <c r="P309" s="1100" t="s">
        <v>346</v>
      </c>
      <c r="Q309" s="1188" t="s">
        <v>797</v>
      </c>
      <c r="R309" s="1209"/>
    </row>
    <row r="310" ht="15.75" spans="1:18">
      <c r="A310" s="221" t="s">
        <v>307</v>
      </c>
      <c r="B310" s="1169">
        <v>50</v>
      </c>
      <c r="C310" s="221" t="s">
        <v>873</v>
      </c>
      <c r="D310" s="1337" t="s">
        <v>356</v>
      </c>
      <c r="E310" s="1338">
        <v>0</v>
      </c>
      <c r="F310" s="1338">
        <v>0</v>
      </c>
      <c r="G310" s="1338">
        <v>0</v>
      </c>
      <c r="H310" s="1338">
        <v>0</v>
      </c>
      <c r="I310" s="1338">
        <v>3343</v>
      </c>
      <c r="J310" s="1338">
        <v>10657</v>
      </c>
      <c r="K310" s="1338">
        <v>15709</v>
      </c>
      <c r="L310" s="1338">
        <v>13543</v>
      </c>
      <c r="M310" s="1338">
        <v>10072</v>
      </c>
      <c r="N310" s="1338">
        <v>8476</v>
      </c>
      <c r="O310" s="1338">
        <v>5842</v>
      </c>
      <c r="P310" s="1338">
        <v>4356</v>
      </c>
      <c r="Q310" s="1338">
        <f>E310+F310+G310+H310+I310+J310+K310+L310+M310+N310+O310+P310</f>
        <v>71998</v>
      </c>
      <c r="R310" s="1234"/>
    </row>
    <row r="311" ht="15.75" spans="1:19">
      <c r="A311" s="221" t="s">
        <v>309</v>
      </c>
      <c r="B311" s="1169">
        <v>50</v>
      </c>
      <c r="C311" s="221" t="s">
        <v>874</v>
      </c>
      <c r="D311" s="1337" t="s">
        <v>356</v>
      </c>
      <c r="E311" s="1338">
        <v>0</v>
      </c>
      <c r="F311" s="1338">
        <v>0</v>
      </c>
      <c r="G311" s="1338">
        <v>0</v>
      </c>
      <c r="H311" s="1338">
        <v>0</v>
      </c>
      <c r="I311" s="1338">
        <v>0</v>
      </c>
      <c r="J311" s="1338">
        <v>0</v>
      </c>
      <c r="K311" s="1338">
        <v>854</v>
      </c>
      <c r="L311" s="1338">
        <v>6391</v>
      </c>
      <c r="M311" s="1338">
        <v>5869</v>
      </c>
      <c r="N311" s="1338">
        <v>6274</v>
      </c>
      <c r="O311" s="1338">
        <v>5682</v>
      </c>
      <c r="P311" s="1338">
        <v>4668</v>
      </c>
      <c r="Q311" s="1338">
        <f t="shared" ref="Q311:Q312" si="19">E311+F311+G311+H311+I311+J311+K311+L311+M311+N311+O311+P311</f>
        <v>29738</v>
      </c>
      <c r="S311" s="1209"/>
    </row>
    <row r="312" ht="15.75" spans="1:17">
      <c r="A312" s="221" t="s">
        <v>308</v>
      </c>
      <c r="B312" s="1169">
        <v>20</v>
      </c>
      <c r="C312" s="221" t="s">
        <v>308</v>
      </c>
      <c r="D312" s="1339" t="s">
        <v>356</v>
      </c>
      <c r="E312" s="1338">
        <v>0</v>
      </c>
      <c r="F312" s="1338">
        <v>0</v>
      </c>
      <c r="G312" s="1338">
        <v>0</v>
      </c>
      <c r="H312" s="1338">
        <v>0</v>
      </c>
      <c r="I312" s="1338">
        <v>0</v>
      </c>
      <c r="J312" s="1338">
        <v>0</v>
      </c>
      <c r="K312" s="1338">
        <v>0</v>
      </c>
      <c r="L312" s="1338">
        <v>0</v>
      </c>
      <c r="M312" s="1338">
        <v>0</v>
      </c>
      <c r="N312" s="1338">
        <v>0</v>
      </c>
      <c r="O312" s="1338">
        <v>0</v>
      </c>
      <c r="P312" s="1338">
        <v>130</v>
      </c>
      <c r="Q312" s="1338">
        <f t="shared" si="19"/>
        <v>130</v>
      </c>
    </row>
    <row r="313" ht="15.75" spans="1:17">
      <c r="A313" s="221"/>
      <c r="B313" s="1169">
        <f>B310+B311+B312</f>
        <v>120</v>
      </c>
      <c r="C313" s="221"/>
      <c r="D313" s="1340"/>
      <c r="E313" s="1341">
        <v>0</v>
      </c>
      <c r="F313" s="1341">
        <v>0</v>
      </c>
      <c r="G313" s="1341">
        <v>0</v>
      </c>
      <c r="H313" s="1341">
        <v>0</v>
      </c>
      <c r="I313" s="1341">
        <f>I310+I311+I312</f>
        <v>3343</v>
      </c>
      <c r="J313" s="1341">
        <f t="shared" ref="J313:Q313" si="20">J310+J311+J312</f>
        <v>10657</v>
      </c>
      <c r="K313" s="1341">
        <f t="shared" si="20"/>
        <v>16563</v>
      </c>
      <c r="L313" s="1341">
        <f t="shared" si="20"/>
        <v>19934</v>
      </c>
      <c r="M313" s="1341">
        <f t="shared" si="20"/>
        <v>15941</v>
      </c>
      <c r="N313" s="1341">
        <f t="shared" si="20"/>
        <v>14750</v>
      </c>
      <c r="O313" s="1341">
        <f t="shared" si="20"/>
        <v>11524</v>
      </c>
      <c r="P313" s="1341">
        <f t="shared" si="20"/>
        <v>9154</v>
      </c>
      <c r="Q313" s="1341">
        <f t="shared" si="20"/>
        <v>101866</v>
      </c>
    </row>
    <row r="314" ht="15.75" spans="1:17">
      <c r="A314" s="1334"/>
      <c r="B314" s="1335"/>
      <c r="C314" s="1334"/>
      <c r="D314" s="1334"/>
      <c r="E314" s="1336"/>
      <c r="F314" s="1336"/>
      <c r="G314" s="1336"/>
      <c r="H314" s="1336"/>
      <c r="I314" s="1336"/>
      <c r="J314" s="1336"/>
      <c r="K314" s="1336"/>
      <c r="L314" s="1336"/>
      <c r="M314" s="1336"/>
      <c r="N314" s="1336"/>
      <c r="O314" s="1336"/>
      <c r="P314" s="1336"/>
      <c r="Q314" s="1336"/>
    </row>
    <row r="315" ht="31.5" spans="1:17">
      <c r="A315" s="1342" t="s">
        <v>875</v>
      </c>
      <c r="B315" s="1343">
        <v>140</v>
      </c>
      <c r="C315" s="1344" t="s">
        <v>876</v>
      </c>
      <c r="D315" s="1345" t="s">
        <v>350</v>
      </c>
      <c r="E315" s="1346">
        <v>9699.21</v>
      </c>
      <c r="F315" s="1346">
        <v>15016.42</v>
      </c>
      <c r="G315" s="1346">
        <v>20684.11</v>
      </c>
      <c r="H315" s="1346">
        <v>26189.776156</v>
      </c>
      <c r="I315" s="1346">
        <v>32218.22</v>
      </c>
      <c r="J315" s="1346">
        <v>31845.326</v>
      </c>
      <c r="K315" s="1346">
        <v>32167.96</v>
      </c>
      <c r="L315" s="1346">
        <v>29151.04</v>
      </c>
      <c r="M315" s="1346">
        <v>21063.07</v>
      </c>
      <c r="N315" s="1346">
        <v>18406.63</v>
      </c>
      <c r="O315" s="1346">
        <v>12259.24</v>
      </c>
      <c r="P315" s="1346">
        <v>9681.7248</v>
      </c>
      <c r="Q315" s="1346">
        <f>SUM(E315:P315)</f>
        <v>258382.726956</v>
      </c>
    </row>
    <row r="316" ht="31.5" spans="1:17">
      <c r="A316" s="1342" t="s">
        <v>877</v>
      </c>
      <c r="B316" s="1343">
        <v>5.143</v>
      </c>
      <c r="C316" s="1344" t="s">
        <v>878</v>
      </c>
      <c r="D316" s="1345" t="s">
        <v>879</v>
      </c>
      <c r="E316" s="1346">
        <v>367.62</v>
      </c>
      <c r="F316" s="1346">
        <v>450.247453</v>
      </c>
      <c r="G316" s="1346">
        <v>560.67</v>
      </c>
      <c r="H316" s="1346">
        <v>717.255616</v>
      </c>
      <c r="I316" s="1346">
        <v>756.43</v>
      </c>
      <c r="J316" s="1346">
        <v>804.59</v>
      </c>
      <c r="K316" s="1346">
        <v>885.14</v>
      </c>
      <c r="L316" s="1346">
        <v>637.231</v>
      </c>
      <c r="M316" s="1346">
        <v>0</v>
      </c>
      <c r="N316" s="1346">
        <v>0</v>
      </c>
      <c r="O316" s="1346">
        <v>0</v>
      </c>
      <c r="P316" s="1346">
        <v>0</v>
      </c>
      <c r="Q316" s="1346">
        <f>SUM(E316:P316)</f>
        <v>5179.184069</v>
      </c>
    </row>
    <row r="317" ht="15.75" spans="1:17">
      <c r="A317" s="2067" t="s">
        <v>880</v>
      </c>
      <c r="B317" s="1343">
        <v>50</v>
      </c>
      <c r="C317" s="1348" t="s">
        <v>881</v>
      </c>
      <c r="D317" s="1349" t="s">
        <v>350</v>
      </c>
      <c r="E317" s="1350">
        <v>134.05</v>
      </c>
      <c r="F317" s="1350">
        <v>33.685169</v>
      </c>
      <c r="G317" s="1350">
        <v>321.99</v>
      </c>
      <c r="H317" s="1350">
        <v>208.089658</v>
      </c>
      <c r="I317" s="1350">
        <v>0.08</v>
      </c>
      <c r="J317" s="1350">
        <v>0</v>
      </c>
      <c r="K317" s="1350">
        <v>27.2</v>
      </c>
      <c r="L317" s="1350">
        <v>7635.906</v>
      </c>
      <c r="M317" s="1350">
        <v>1855.28</v>
      </c>
      <c r="N317" s="1350">
        <v>2731.587948</v>
      </c>
      <c r="O317" s="1350">
        <v>2309.3</v>
      </c>
      <c r="P317" s="1350">
        <v>7382.313245</v>
      </c>
      <c r="Q317" s="1350">
        <f>SUM(E317:P317)</f>
        <v>22639.48202</v>
      </c>
    </row>
    <row r="318" ht="16.5" spans="1:17">
      <c r="A318" s="2068" t="s">
        <v>882</v>
      </c>
      <c r="B318" s="1343">
        <v>60</v>
      </c>
      <c r="C318" s="1352"/>
      <c r="D318" s="1353"/>
      <c r="E318" s="1354">
        <v>134.05</v>
      </c>
      <c r="F318" s="1354">
        <v>33.685169</v>
      </c>
      <c r="G318" s="1354">
        <v>321.99</v>
      </c>
      <c r="H318" s="1354">
        <v>208.089658</v>
      </c>
      <c r="I318" s="1354">
        <v>0.08</v>
      </c>
      <c r="J318" s="1354">
        <v>0</v>
      </c>
      <c r="K318" s="1354">
        <v>27.2</v>
      </c>
      <c r="L318" s="1354">
        <v>7635.906</v>
      </c>
      <c r="M318" s="1354">
        <v>1855.28</v>
      </c>
      <c r="N318" s="1354">
        <v>2731.587948</v>
      </c>
      <c r="O318" s="1354"/>
      <c r="P318" s="1354">
        <v>7382.313245</v>
      </c>
      <c r="Q318" s="1354"/>
    </row>
    <row r="319" ht="16.5" spans="1:19">
      <c r="A319" s="1355"/>
      <c r="B319" s="1356">
        <v>255</v>
      </c>
      <c r="C319" s="1357"/>
      <c r="D319" s="1358"/>
      <c r="E319" s="1359"/>
      <c r="F319" s="1359"/>
      <c r="G319" s="1359"/>
      <c r="H319" s="1359"/>
      <c r="I319" s="1359"/>
      <c r="J319" s="1359"/>
      <c r="K319" s="1359"/>
      <c r="L319" s="1359"/>
      <c r="M319" s="1359"/>
      <c r="N319" s="1359"/>
      <c r="O319" s="1359"/>
      <c r="P319" s="1359"/>
      <c r="Q319" s="1364"/>
      <c r="R319" s="1209"/>
      <c r="S319" s="1209"/>
    </row>
    <row r="320" ht="16.5" spans="1:18">
      <c r="A320" s="1355"/>
      <c r="B320" s="1360"/>
      <c r="C320" s="1355"/>
      <c r="D320" s="1358"/>
      <c r="E320" s="1215"/>
      <c r="F320" s="1215"/>
      <c r="G320" s="1215"/>
      <c r="H320" s="1359"/>
      <c r="I320" s="1359"/>
      <c r="J320" s="1359"/>
      <c r="K320" s="1359"/>
      <c r="L320" s="1359"/>
      <c r="M320" s="1359"/>
      <c r="N320" s="1359"/>
      <c r="O320" s="1359"/>
      <c r="P320" s="1359"/>
      <c r="Q320" s="1365">
        <f>Q307+Q260+Q71+Q18+Q17+Q7+Q313</f>
        <v>7836625.34679787</v>
      </c>
      <c r="R320" s="1209"/>
    </row>
    <row r="321" ht="16.5" spans="1:16">
      <c r="A321" s="1213"/>
      <c r="B321" s="1366"/>
      <c r="C321" s="1213"/>
      <c r="D321" s="1218"/>
      <c r="E321" s="1215"/>
      <c r="H321" s="1215"/>
      <c r="I321" s="1215"/>
      <c r="J321" s="1215"/>
      <c r="K321" s="1215"/>
      <c r="L321" s="1215"/>
      <c r="M321" s="1215"/>
      <c r="N321" s="1215"/>
      <c r="O321" s="1215"/>
      <c r="P321" s="1215"/>
    </row>
    <row r="322" ht="16.5" spans="1:12">
      <c r="A322" s="711" t="s">
        <v>883</v>
      </c>
      <c r="B322" s="1367">
        <f>B319+B306+B280+B261+B70+B17+B18+B7+B313</f>
        <v>3212.635</v>
      </c>
      <c r="C322" s="1213" t="s">
        <v>332</v>
      </c>
      <c r="D322" s="1218"/>
      <c r="E322" s="1368"/>
      <c r="I322" s="1371"/>
      <c r="J322" s="1371"/>
      <c r="K322" s="1371"/>
      <c r="L322" s="1371"/>
    </row>
    <row r="323" ht="70.5" customHeight="1" spans="2:17">
      <c r="B323" s="1369" t="s">
        <v>884</v>
      </c>
      <c r="C323" s="1369"/>
      <c r="D323" s="1369"/>
      <c r="E323" s="1089"/>
      <c r="F323" s="1089"/>
      <c r="G323" s="1089"/>
      <c r="H323" s="1089"/>
      <c r="I323" s="1089"/>
      <c r="J323" s="1089"/>
      <c r="K323" s="1089"/>
      <c r="L323" s="1089"/>
      <c r="M323" s="1089"/>
      <c r="N323" s="1089"/>
      <c r="O323" s="1089"/>
      <c r="P323" s="1089"/>
      <c r="Q323" s="1209"/>
    </row>
    <row r="324" ht="18.75" customHeight="1" spans="3:17">
      <c r="C324" s="1220"/>
      <c r="D324" s="1368"/>
      <c r="G324" s="1089"/>
      <c r="H324" s="1089"/>
      <c r="I324" s="1089"/>
      <c r="J324" s="1089"/>
      <c r="K324" s="1089"/>
      <c r="L324" s="1089"/>
      <c r="M324" s="1089"/>
      <c r="N324" s="1089"/>
      <c r="O324" s="1089"/>
      <c r="P324" s="1089"/>
      <c r="Q324" s="1089"/>
    </row>
    <row r="325" ht="15.75" spans="1:17">
      <c r="A325" s="1370" t="s">
        <v>885</v>
      </c>
      <c r="B325" s="1370"/>
      <c r="C325" s="1370"/>
      <c r="D325" s="1370"/>
      <c r="E325" s="1370"/>
      <c r="F325" s="1370"/>
      <c r="G325" s="1370"/>
      <c r="H325" s="1370"/>
      <c r="I325" s="1370"/>
      <c r="J325" s="1370"/>
      <c r="K325" s="1370"/>
      <c r="L325" s="1370"/>
      <c r="M325" s="1370"/>
      <c r="N325" s="1370"/>
      <c r="O325" s="1370"/>
      <c r="P325" s="1370"/>
      <c r="Q325" s="1370"/>
    </row>
    <row r="327" ht="29.25" customHeight="1"/>
    <row r="329" ht="21.75" customHeight="1" spans="6:17">
      <c r="F329" s="1371"/>
      <c r="G329" s="1371"/>
      <c r="H329" s="1371"/>
      <c r="I329" s="1371"/>
      <c r="J329" s="1371"/>
      <c r="K329" s="1371"/>
      <c r="L329" s="1371"/>
      <c r="M329" s="1371"/>
      <c r="N329" s="1371"/>
      <c r="O329" s="1371"/>
      <c r="P329" s="1371"/>
      <c r="Q329" s="1371"/>
    </row>
    <row r="330" ht="16.5" customHeight="1" spans="6:17">
      <c r="F330" s="1371"/>
      <c r="G330" s="1371"/>
      <c r="H330" s="1371"/>
      <c r="I330" s="1371"/>
      <c r="J330" s="1371"/>
      <c r="K330" s="1371"/>
      <c r="L330" s="1371"/>
      <c r="M330" s="1371"/>
      <c r="N330" s="1371"/>
      <c r="O330" s="1371"/>
      <c r="P330" s="1371"/>
      <c r="Q330" s="1371"/>
    </row>
    <row r="331" ht="34.5" customHeight="1" spans="3:3">
      <c r="C331" s="1363"/>
    </row>
    <row r="332" spans="18:18">
      <c r="R332" s="1209"/>
    </row>
    <row r="333" spans="18:18">
      <c r="R333" s="1209"/>
    </row>
  </sheetData>
  <mergeCells count="254">
    <mergeCell ref="A1:Q1"/>
    <mergeCell ref="A73:C73"/>
    <mergeCell ref="B323:D323"/>
    <mergeCell ref="A325:Q325"/>
    <mergeCell ref="B283:B284"/>
    <mergeCell ref="B300:B301"/>
    <mergeCell ref="C3:C5"/>
    <mergeCell ref="C8:C11"/>
    <mergeCell ref="C12:C13"/>
    <mergeCell ref="C25:C27"/>
    <mergeCell ref="C29:C30"/>
    <mergeCell ref="C31:C32"/>
    <mergeCell ref="C34:C36"/>
    <mergeCell ref="C41:C43"/>
    <mergeCell ref="C46:C48"/>
    <mergeCell ref="C49:C50"/>
    <mergeCell ref="C52:C54"/>
    <mergeCell ref="C56:C57"/>
    <mergeCell ref="C58:C59"/>
    <mergeCell ref="C60:C62"/>
    <mergeCell ref="C76:C77"/>
    <mergeCell ref="C79:C100"/>
    <mergeCell ref="C104:C105"/>
    <mergeCell ref="C107:C109"/>
    <mergeCell ref="C110:C111"/>
    <mergeCell ref="C120:C121"/>
    <mergeCell ref="C124:C125"/>
    <mergeCell ref="C135:C137"/>
    <mergeCell ref="C142:C144"/>
    <mergeCell ref="C150:C151"/>
    <mergeCell ref="C154:C155"/>
    <mergeCell ref="C159:C160"/>
    <mergeCell ref="C166:C167"/>
    <mergeCell ref="C173:C175"/>
    <mergeCell ref="C185:C186"/>
    <mergeCell ref="C196:C197"/>
    <mergeCell ref="C198:C199"/>
    <mergeCell ref="C247:C248"/>
    <mergeCell ref="C300:C301"/>
    <mergeCell ref="C317:C318"/>
    <mergeCell ref="D29:D33"/>
    <mergeCell ref="D34:D36"/>
    <mergeCell ref="D196:D197"/>
    <mergeCell ref="D198:D199"/>
    <mergeCell ref="D317:D318"/>
    <mergeCell ref="E3:E5"/>
    <mergeCell ref="E8:E11"/>
    <mergeCell ref="E21:E22"/>
    <mergeCell ref="E29:E33"/>
    <mergeCell ref="E34:E36"/>
    <mergeCell ref="E41:E43"/>
    <mergeCell ref="E46:E48"/>
    <mergeCell ref="E49:E50"/>
    <mergeCell ref="E52:E54"/>
    <mergeCell ref="E56:E57"/>
    <mergeCell ref="E58:E59"/>
    <mergeCell ref="E60:E62"/>
    <mergeCell ref="E173:E175"/>
    <mergeCell ref="E185:E186"/>
    <mergeCell ref="E196:E197"/>
    <mergeCell ref="E198:E199"/>
    <mergeCell ref="E317:E318"/>
    <mergeCell ref="F3:F5"/>
    <mergeCell ref="F8:F11"/>
    <mergeCell ref="F21:F22"/>
    <mergeCell ref="F29:F33"/>
    <mergeCell ref="F34:F36"/>
    <mergeCell ref="F41:F43"/>
    <mergeCell ref="F46:F48"/>
    <mergeCell ref="F49:F50"/>
    <mergeCell ref="F52:F54"/>
    <mergeCell ref="F56:F57"/>
    <mergeCell ref="F58:F59"/>
    <mergeCell ref="F60:F62"/>
    <mergeCell ref="F173:F175"/>
    <mergeCell ref="F185:F186"/>
    <mergeCell ref="F196:F197"/>
    <mergeCell ref="F198:F199"/>
    <mergeCell ref="F317:F318"/>
    <mergeCell ref="G3:G5"/>
    <mergeCell ref="G8:G11"/>
    <mergeCell ref="G21:G22"/>
    <mergeCell ref="G29:G33"/>
    <mergeCell ref="G34:G36"/>
    <mergeCell ref="G41:G43"/>
    <mergeCell ref="G46:G48"/>
    <mergeCell ref="G49:G50"/>
    <mergeCell ref="G52:G54"/>
    <mergeCell ref="G56:G57"/>
    <mergeCell ref="G58:G59"/>
    <mergeCell ref="G60:G62"/>
    <mergeCell ref="G173:G175"/>
    <mergeCell ref="G185:G186"/>
    <mergeCell ref="G196:G197"/>
    <mergeCell ref="G198:G199"/>
    <mergeCell ref="G317:G318"/>
    <mergeCell ref="H8:H11"/>
    <mergeCell ref="H21:H22"/>
    <mergeCell ref="H29:H33"/>
    <mergeCell ref="H34:H36"/>
    <mergeCell ref="H41:H43"/>
    <mergeCell ref="H46:H48"/>
    <mergeCell ref="H49:H50"/>
    <mergeCell ref="H52:H54"/>
    <mergeCell ref="H56:H57"/>
    <mergeCell ref="H58:H59"/>
    <mergeCell ref="H60:H62"/>
    <mergeCell ref="H173:H175"/>
    <mergeCell ref="H185:H186"/>
    <mergeCell ref="H196:H197"/>
    <mergeCell ref="H198:H199"/>
    <mergeCell ref="H317:H318"/>
    <mergeCell ref="I8:I11"/>
    <mergeCell ref="I21:I22"/>
    <mergeCell ref="I29:I33"/>
    <mergeCell ref="I34:I36"/>
    <mergeCell ref="I41:I43"/>
    <mergeCell ref="I46:I48"/>
    <mergeCell ref="I49:I50"/>
    <mergeCell ref="I52:I54"/>
    <mergeCell ref="I56:I57"/>
    <mergeCell ref="I58:I59"/>
    <mergeCell ref="I60:I62"/>
    <mergeCell ref="I173:I175"/>
    <mergeCell ref="I185:I186"/>
    <mergeCell ref="I196:I197"/>
    <mergeCell ref="I198:I199"/>
    <mergeCell ref="I317:I318"/>
    <mergeCell ref="J8:J11"/>
    <mergeCell ref="J21:J22"/>
    <mergeCell ref="J29:J33"/>
    <mergeCell ref="J34:J36"/>
    <mergeCell ref="J41:J43"/>
    <mergeCell ref="J46:J48"/>
    <mergeCell ref="J49:J50"/>
    <mergeCell ref="J52:J54"/>
    <mergeCell ref="J56:J57"/>
    <mergeCell ref="J58:J59"/>
    <mergeCell ref="J60:J62"/>
    <mergeCell ref="J173:J175"/>
    <mergeCell ref="J185:J186"/>
    <mergeCell ref="J196:J197"/>
    <mergeCell ref="J198:J199"/>
    <mergeCell ref="J317:J318"/>
    <mergeCell ref="K8:K11"/>
    <mergeCell ref="K21:K22"/>
    <mergeCell ref="K29:K33"/>
    <mergeCell ref="K34:K36"/>
    <mergeCell ref="K41:K43"/>
    <mergeCell ref="K46:K48"/>
    <mergeCell ref="K49:K50"/>
    <mergeCell ref="K52:K54"/>
    <mergeCell ref="K56:K57"/>
    <mergeCell ref="K58:K59"/>
    <mergeCell ref="K60:K62"/>
    <mergeCell ref="K173:K175"/>
    <mergeCell ref="K185:K186"/>
    <mergeCell ref="K196:K197"/>
    <mergeCell ref="K198:K199"/>
    <mergeCell ref="K317:K318"/>
    <mergeCell ref="L8:L11"/>
    <mergeCell ref="L21:L22"/>
    <mergeCell ref="L29:L33"/>
    <mergeCell ref="L34:L36"/>
    <mergeCell ref="L41:L43"/>
    <mergeCell ref="L46:L48"/>
    <mergeCell ref="L49:L50"/>
    <mergeCell ref="L52:L54"/>
    <mergeCell ref="L56:L57"/>
    <mergeCell ref="L58:L59"/>
    <mergeCell ref="L60:L62"/>
    <mergeCell ref="L173:L175"/>
    <mergeCell ref="L185:L186"/>
    <mergeCell ref="L196:L197"/>
    <mergeCell ref="L198:L199"/>
    <mergeCell ref="L317:L318"/>
    <mergeCell ref="M8:M11"/>
    <mergeCell ref="M21:M22"/>
    <mergeCell ref="M29:M33"/>
    <mergeCell ref="M34:M36"/>
    <mergeCell ref="M41:M43"/>
    <mergeCell ref="M46:M48"/>
    <mergeCell ref="M49:M50"/>
    <mergeCell ref="M52:M54"/>
    <mergeCell ref="M56:M57"/>
    <mergeCell ref="M58:M59"/>
    <mergeCell ref="M60:M62"/>
    <mergeCell ref="M173:M175"/>
    <mergeCell ref="M185:M186"/>
    <mergeCell ref="M196:M197"/>
    <mergeCell ref="M198:M199"/>
    <mergeCell ref="M317:M318"/>
    <mergeCell ref="N3:N5"/>
    <mergeCell ref="N21:N22"/>
    <mergeCell ref="N29:N33"/>
    <mergeCell ref="N34:N36"/>
    <mergeCell ref="N41:N43"/>
    <mergeCell ref="N46:N48"/>
    <mergeCell ref="N49:N50"/>
    <mergeCell ref="N52:N54"/>
    <mergeCell ref="N56:N57"/>
    <mergeCell ref="N58:N59"/>
    <mergeCell ref="N60:N62"/>
    <mergeCell ref="N173:N175"/>
    <mergeCell ref="N185:N186"/>
    <mergeCell ref="N196:N197"/>
    <mergeCell ref="N198:N199"/>
    <mergeCell ref="N317:N318"/>
    <mergeCell ref="O21:O22"/>
    <mergeCell ref="O29:O33"/>
    <mergeCell ref="O34:O36"/>
    <mergeCell ref="O41:O43"/>
    <mergeCell ref="O46:O48"/>
    <mergeCell ref="O49:O50"/>
    <mergeCell ref="O52:O54"/>
    <mergeCell ref="O56:O57"/>
    <mergeCell ref="O58:O59"/>
    <mergeCell ref="O60:O62"/>
    <mergeCell ref="O173:O175"/>
    <mergeCell ref="O185:O186"/>
    <mergeCell ref="O196:O197"/>
    <mergeCell ref="O198:O199"/>
    <mergeCell ref="O317:O318"/>
    <mergeCell ref="P21:P22"/>
    <mergeCell ref="P29:P33"/>
    <mergeCell ref="P34:P36"/>
    <mergeCell ref="P41:P43"/>
    <mergeCell ref="P46:P48"/>
    <mergeCell ref="P49:P50"/>
    <mergeCell ref="P52:P54"/>
    <mergeCell ref="P56:P57"/>
    <mergeCell ref="P58:P59"/>
    <mergeCell ref="P60:P62"/>
    <mergeCell ref="P173:P175"/>
    <mergeCell ref="P185:P186"/>
    <mergeCell ref="P196:P197"/>
    <mergeCell ref="P198:P199"/>
    <mergeCell ref="Q3:Q5"/>
    <mergeCell ref="Q8:Q11"/>
    <mergeCell ref="Q21:Q22"/>
    <mergeCell ref="Q29:Q33"/>
    <mergeCell ref="Q34:Q36"/>
    <mergeCell ref="Q41:Q43"/>
    <mergeCell ref="Q46:Q48"/>
    <mergeCell ref="Q49:Q50"/>
    <mergeCell ref="Q52:Q54"/>
    <mergeCell ref="Q56:Q57"/>
    <mergeCell ref="Q58:Q59"/>
    <mergeCell ref="Q60:Q62"/>
    <mergeCell ref="Q173:Q175"/>
    <mergeCell ref="Q185:Q186"/>
    <mergeCell ref="Q196:Q197"/>
    <mergeCell ref="Q198:Q199"/>
    <mergeCell ref="Q317:Q318"/>
  </mergeCells>
  <pageMargins left="0.25" right="0.25" top="0.75" bottom="0.75" header="0.3" footer="0.3"/>
  <pageSetup paperSize="1" scale="37" fitToHeight="3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4"/>
  <sheetViews>
    <sheetView view="pageBreakPreview" zoomScaleNormal="100" topLeftCell="B1" workbookViewId="0">
      <selection activeCell="AD50" sqref="AD50"/>
    </sheetView>
  </sheetViews>
  <sheetFormatPr defaultColWidth="8.85714285714286" defaultRowHeight="11.25"/>
  <cols>
    <col min="1" max="1" width="9.42857142857143" style="542" customWidth="1"/>
    <col min="2" max="13" width="9.71428571428571" style="542" customWidth="1"/>
    <col min="14" max="16384" width="8.85714285714286" style="542"/>
  </cols>
  <sheetData>
    <row r="1" ht="12.75" customHeight="1" spans="1:14">
      <c r="A1" s="1023" t="s">
        <v>886</v>
      </c>
      <c r="B1" s="1024"/>
      <c r="C1" s="1024"/>
      <c r="D1" s="1024"/>
      <c r="E1" s="1024"/>
      <c r="F1" s="1024"/>
      <c r="G1" s="1024"/>
      <c r="H1" s="1024"/>
      <c r="I1" s="1024"/>
      <c r="J1" s="1024"/>
      <c r="K1" s="1024"/>
      <c r="L1" s="1024"/>
      <c r="M1" s="1073"/>
      <c r="N1" s="751"/>
    </row>
    <row r="2" ht="12" spans="1:14">
      <c r="A2" s="1025"/>
      <c r="B2" s="1026" t="s">
        <v>46</v>
      </c>
      <c r="C2" s="753" t="s">
        <v>47</v>
      </c>
      <c r="D2" s="753" t="s">
        <v>48</v>
      </c>
      <c r="E2" s="753" t="s">
        <v>49</v>
      </c>
      <c r="F2" s="753" t="s">
        <v>50</v>
      </c>
      <c r="G2" s="753" t="s">
        <v>51</v>
      </c>
      <c r="H2" s="753" t="s">
        <v>52</v>
      </c>
      <c r="I2" s="753" t="s">
        <v>53</v>
      </c>
      <c r="J2" s="753" t="s">
        <v>54</v>
      </c>
      <c r="K2" s="753" t="s">
        <v>55</v>
      </c>
      <c r="L2" s="753" t="s">
        <v>56</v>
      </c>
      <c r="M2" s="1074" t="s">
        <v>57</v>
      </c>
      <c r="N2" s="965"/>
    </row>
    <row r="3" spans="1:13">
      <c r="A3" s="1027">
        <v>1991</v>
      </c>
      <c r="B3" s="1028">
        <v>254.43</v>
      </c>
      <c r="C3" s="1028">
        <v>260.76</v>
      </c>
      <c r="D3" s="1028">
        <v>268.56</v>
      </c>
      <c r="E3" s="1028">
        <v>279.85</v>
      </c>
      <c r="F3" s="1028">
        <v>293.36</v>
      </c>
      <c r="G3" s="1028">
        <v>296.14</v>
      </c>
      <c r="H3" s="1028">
        <v>294.03</v>
      </c>
      <c r="I3" s="1075">
        <v>291.46</v>
      </c>
      <c r="J3" s="1075">
        <v>289.44</v>
      </c>
      <c r="K3" s="1075">
        <v>288.32</v>
      </c>
      <c r="L3" s="1075">
        <v>288.82</v>
      </c>
      <c r="M3" s="1075">
        <v>285.05</v>
      </c>
    </row>
    <row r="4" spans="1:13">
      <c r="A4" s="1029">
        <v>1992</v>
      </c>
      <c r="B4" s="1028">
        <v>277.95</v>
      </c>
      <c r="C4" s="1028">
        <v>274.12</v>
      </c>
      <c r="D4" s="1028">
        <v>267.96</v>
      </c>
      <c r="E4" s="1028">
        <v>278.84</v>
      </c>
      <c r="F4" s="1028">
        <v>280.98</v>
      </c>
      <c r="G4" s="1028">
        <v>279.55</v>
      </c>
      <c r="H4" s="1028">
        <v>275.23</v>
      </c>
      <c r="I4" s="1075">
        <v>268.71</v>
      </c>
      <c r="J4" s="1075">
        <v>263.86</v>
      </c>
      <c r="K4" s="1075">
        <v>271.38</v>
      </c>
      <c r="L4" s="1075">
        <v>281.93</v>
      </c>
      <c r="M4" s="1075">
        <v>280.6</v>
      </c>
    </row>
    <row r="5" spans="1:13">
      <c r="A5" s="1029">
        <v>1993</v>
      </c>
      <c r="B5" s="1028">
        <v>275.19</v>
      </c>
      <c r="C5" s="1028">
        <v>265.32</v>
      </c>
      <c r="D5" s="1028">
        <v>264.69</v>
      </c>
      <c r="E5" s="1028">
        <v>278.53</v>
      </c>
      <c r="F5" s="1028">
        <v>280.47</v>
      </c>
      <c r="G5" s="1028">
        <v>277.3</v>
      </c>
      <c r="H5" s="1028">
        <v>271.04</v>
      </c>
      <c r="I5" s="1076">
        <v>261.05</v>
      </c>
      <c r="J5" s="1076">
        <v>253.56</v>
      </c>
      <c r="K5" s="1075">
        <v>249.94</v>
      </c>
      <c r="L5" s="1075">
        <v>255.55</v>
      </c>
      <c r="M5" s="1075">
        <v>270.2</v>
      </c>
    </row>
    <row r="6" spans="1:13">
      <c r="A6" s="1030">
        <v>1994</v>
      </c>
      <c r="B6" s="1028">
        <v>254.43</v>
      </c>
      <c r="C6" s="1028">
        <v>260.76</v>
      </c>
      <c r="D6" s="1028">
        <v>268.56</v>
      </c>
      <c r="E6" s="1028">
        <v>279.85</v>
      </c>
      <c r="F6" s="1028">
        <v>293.36</v>
      </c>
      <c r="G6" s="1028">
        <v>296.14</v>
      </c>
      <c r="H6" s="1028">
        <v>294.03</v>
      </c>
      <c r="I6" s="1077">
        <v>291.46</v>
      </c>
      <c r="J6" s="1077">
        <v>289.44</v>
      </c>
      <c r="K6" s="1077">
        <v>288.32</v>
      </c>
      <c r="L6" s="1075">
        <v>288.82</v>
      </c>
      <c r="M6" s="1075">
        <v>285.05</v>
      </c>
    </row>
    <row r="7" spans="1:13">
      <c r="A7" s="1029">
        <v>1995</v>
      </c>
      <c r="B7" s="1028">
        <v>253.83</v>
      </c>
      <c r="C7" s="1028">
        <v>260.25</v>
      </c>
      <c r="D7" s="1028">
        <v>262.5</v>
      </c>
      <c r="E7" s="1028">
        <v>275.29</v>
      </c>
      <c r="F7" s="1028">
        <v>288.98</v>
      </c>
      <c r="G7" s="1028">
        <v>288.71</v>
      </c>
      <c r="H7" s="1028">
        <v>284.54</v>
      </c>
      <c r="I7" s="1075">
        <v>282.15</v>
      </c>
      <c r="J7" s="1075">
        <v>288.2</v>
      </c>
      <c r="K7" s="1075">
        <v>283.84</v>
      </c>
      <c r="L7" s="1075">
        <v>279.89</v>
      </c>
      <c r="M7" s="1075">
        <v>287.49</v>
      </c>
    </row>
    <row r="8" spans="1:13">
      <c r="A8" s="1029">
        <v>1996</v>
      </c>
      <c r="B8" s="1028">
        <v>287.1</v>
      </c>
      <c r="C8" s="1028">
        <v>288.67</v>
      </c>
      <c r="D8" s="1028">
        <v>286.5</v>
      </c>
      <c r="E8" s="1028">
        <v>294.65</v>
      </c>
      <c r="F8" s="1028">
        <v>295.76</v>
      </c>
      <c r="G8" s="1028">
        <v>293.1</v>
      </c>
      <c r="H8" s="1028">
        <v>287.6</v>
      </c>
      <c r="I8" s="1075">
        <v>282.17</v>
      </c>
      <c r="J8" s="1075">
        <v>285.08</v>
      </c>
      <c r="K8" s="1075">
        <v>284.26</v>
      </c>
      <c r="L8" s="1077">
        <v>289.18</v>
      </c>
      <c r="M8" s="1075">
        <v>291.25</v>
      </c>
    </row>
    <row r="9" spans="1:13">
      <c r="A9" s="1030">
        <v>1997</v>
      </c>
      <c r="B9" s="1028">
        <v>289.35</v>
      </c>
      <c r="C9" s="1031">
        <v>284.51</v>
      </c>
      <c r="D9" s="1028">
        <v>281.73</v>
      </c>
      <c r="E9" s="1028">
        <v>285.22</v>
      </c>
      <c r="F9" s="1028">
        <v>294.11</v>
      </c>
      <c r="G9" s="1028">
        <v>291.96</v>
      </c>
      <c r="H9" s="1028">
        <v>286.99</v>
      </c>
      <c r="I9" s="1075">
        <v>280.02</v>
      </c>
      <c r="J9" s="1075">
        <v>272.87</v>
      </c>
      <c r="K9" s="1075">
        <v>272.41</v>
      </c>
      <c r="L9" s="1075">
        <v>270.77</v>
      </c>
      <c r="M9" s="1075">
        <v>277.16</v>
      </c>
    </row>
    <row r="10" spans="1:13">
      <c r="A10" s="1029">
        <v>1998</v>
      </c>
      <c r="B10" s="1032">
        <v>273.68</v>
      </c>
      <c r="C10" s="1028">
        <v>270</v>
      </c>
      <c r="D10" s="1033">
        <v>265.2</v>
      </c>
      <c r="E10" s="1028">
        <v>278.9</v>
      </c>
      <c r="F10" s="1028">
        <v>288.11</v>
      </c>
      <c r="G10" s="1028">
        <v>287.4</v>
      </c>
      <c r="H10" s="1028">
        <v>281.83</v>
      </c>
      <c r="I10" s="1075">
        <v>277.58</v>
      </c>
      <c r="J10" s="1075">
        <v>276.04</v>
      </c>
      <c r="K10" s="1075">
        <v>277.1</v>
      </c>
      <c r="L10" s="1075">
        <v>279.04</v>
      </c>
      <c r="M10" s="1075">
        <v>277.05</v>
      </c>
    </row>
    <row r="11" spans="1:13">
      <c r="A11" s="1029">
        <v>1999</v>
      </c>
      <c r="B11" s="1032">
        <v>272.68</v>
      </c>
      <c r="C11" s="1028">
        <v>275.64</v>
      </c>
      <c r="D11" s="1033">
        <v>281.54</v>
      </c>
      <c r="E11" s="1028">
        <v>290.47</v>
      </c>
      <c r="F11" s="1028">
        <v>295.87</v>
      </c>
      <c r="G11" s="1028">
        <v>293.33</v>
      </c>
      <c r="H11" s="1028">
        <v>288.34</v>
      </c>
      <c r="I11" s="1075">
        <v>279.5</v>
      </c>
      <c r="J11" s="1075">
        <v>271.02</v>
      </c>
      <c r="K11" s="1075">
        <v>257.6</v>
      </c>
      <c r="L11" s="1075">
        <v>263.58</v>
      </c>
      <c r="M11" s="1075">
        <v>276.9</v>
      </c>
    </row>
    <row r="12" spans="1:13">
      <c r="A12" s="1030">
        <v>2000</v>
      </c>
      <c r="B12" s="1032">
        <v>276.35</v>
      </c>
      <c r="C12" s="1028">
        <v>276.73</v>
      </c>
      <c r="D12" s="1033">
        <v>276.81</v>
      </c>
      <c r="E12" s="1028">
        <v>286.89</v>
      </c>
      <c r="F12" s="1028">
        <v>286.6</v>
      </c>
      <c r="G12" s="1028">
        <v>280.05</v>
      </c>
      <c r="H12" s="1028">
        <v>273.52</v>
      </c>
      <c r="I12" s="1075">
        <v>267.5</v>
      </c>
      <c r="J12" s="1075">
        <v>261.62</v>
      </c>
      <c r="K12" s="1076">
        <v>248.4</v>
      </c>
      <c r="L12" s="1076">
        <v>249.25</v>
      </c>
      <c r="M12" s="1076">
        <v>252.12</v>
      </c>
    </row>
    <row r="13" spans="1:13">
      <c r="A13" s="1029">
        <v>2001</v>
      </c>
      <c r="B13" s="1032">
        <v>253.6</v>
      </c>
      <c r="C13" s="1028">
        <v>258.17</v>
      </c>
      <c r="D13" s="1033">
        <v>275.13</v>
      </c>
      <c r="E13" s="1028">
        <v>282.85</v>
      </c>
      <c r="F13" s="1028">
        <v>287.6</v>
      </c>
      <c r="G13" s="1028">
        <v>283.83</v>
      </c>
      <c r="H13" s="1028">
        <v>273.73</v>
      </c>
      <c r="I13" s="1075">
        <v>271.07</v>
      </c>
      <c r="J13" s="1075">
        <v>269.17</v>
      </c>
      <c r="K13" s="1075">
        <v>263.62</v>
      </c>
      <c r="L13" s="1075">
        <v>263.24</v>
      </c>
      <c r="M13" s="1075">
        <v>252.1</v>
      </c>
    </row>
    <row r="14" spans="1:13">
      <c r="A14" s="1029">
        <v>2002</v>
      </c>
      <c r="B14" s="1034">
        <v>245.3</v>
      </c>
      <c r="C14" s="1035">
        <v>247.1</v>
      </c>
      <c r="D14" s="1036">
        <v>252.6</v>
      </c>
      <c r="E14" s="1035">
        <v>264.03</v>
      </c>
      <c r="F14" s="1035">
        <v>268.6</v>
      </c>
      <c r="G14" s="1035">
        <v>271.26</v>
      </c>
      <c r="H14" s="1035">
        <v>270.08</v>
      </c>
      <c r="I14" s="1075">
        <v>267.8</v>
      </c>
      <c r="J14" s="1075">
        <v>274.28</v>
      </c>
      <c r="K14" s="1075">
        <v>286.05</v>
      </c>
      <c r="L14" s="1075">
        <v>285.34</v>
      </c>
      <c r="M14" s="1075">
        <v>284</v>
      </c>
    </row>
    <row r="15" spans="1:13">
      <c r="A15" s="1030">
        <v>2003</v>
      </c>
      <c r="B15" s="1032">
        <v>291.1</v>
      </c>
      <c r="C15" s="1028">
        <v>289.5</v>
      </c>
      <c r="D15" s="1033">
        <v>286.25</v>
      </c>
      <c r="E15" s="1028">
        <v>287</v>
      </c>
      <c r="F15" s="1028">
        <v>292.27</v>
      </c>
      <c r="G15" s="1028">
        <v>290.26</v>
      </c>
      <c r="H15" s="1028">
        <v>285.9</v>
      </c>
      <c r="I15" s="1075">
        <v>280.77</v>
      </c>
      <c r="J15" s="1075">
        <v>275.95</v>
      </c>
      <c r="K15" s="1075">
        <v>282.63</v>
      </c>
      <c r="L15" s="1075">
        <v>285.6</v>
      </c>
      <c r="M15" s="1075">
        <v>283.28</v>
      </c>
    </row>
    <row r="16" spans="1:13">
      <c r="A16" s="1029">
        <v>2004</v>
      </c>
      <c r="B16" s="1032">
        <v>284.7</v>
      </c>
      <c r="C16" s="1028">
        <v>290.8</v>
      </c>
      <c r="D16" s="1033">
        <v>293.4</v>
      </c>
      <c r="E16" s="1028">
        <v>296.03</v>
      </c>
      <c r="F16" s="1028">
        <v>296.2</v>
      </c>
      <c r="G16" s="1028">
        <v>296.16</v>
      </c>
      <c r="H16" s="1028">
        <v>293.08</v>
      </c>
      <c r="I16" s="1075">
        <v>286.25</v>
      </c>
      <c r="J16" s="1075">
        <v>281.08</v>
      </c>
      <c r="K16" s="1075">
        <v>280.01</v>
      </c>
      <c r="L16" s="1075">
        <v>286.11</v>
      </c>
      <c r="M16" s="1075">
        <v>288.04</v>
      </c>
    </row>
    <row r="17" spans="1:13">
      <c r="A17" s="1029">
        <v>2005</v>
      </c>
      <c r="B17" s="1032">
        <v>281.17</v>
      </c>
      <c r="C17" s="1028">
        <v>281.53</v>
      </c>
      <c r="D17" s="1033">
        <v>293.3</v>
      </c>
      <c r="E17" s="1028">
        <v>296.09</v>
      </c>
      <c r="F17" s="1028">
        <v>295.59</v>
      </c>
      <c r="G17" s="1028">
        <v>294.05</v>
      </c>
      <c r="H17" s="1028">
        <v>286.72</v>
      </c>
      <c r="I17" s="1075">
        <v>277.16</v>
      </c>
      <c r="J17" s="1075">
        <v>266.46</v>
      </c>
      <c r="K17" s="1075">
        <v>256.9</v>
      </c>
      <c r="L17" s="1075">
        <v>253.6</v>
      </c>
      <c r="M17" s="1075">
        <v>279</v>
      </c>
    </row>
    <row r="18" spans="1:13">
      <c r="A18" s="1030">
        <v>2006</v>
      </c>
      <c r="B18" s="1032">
        <v>283.52</v>
      </c>
      <c r="C18" s="1028">
        <v>288.6</v>
      </c>
      <c r="D18" s="1033">
        <v>294.42</v>
      </c>
      <c r="E18" s="1028">
        <v>295.87</v>
      </c>
      <c r="F18" s="1028">
        <v>296.48</v>
      </c>
      <c r="G18" s="1028">
        <v>295.85</v>
      </c>
      <c r="H18" s="1028">
        <v>293.78</v>
      </c>
      <c r="I18" s="1075">
        <v>290.2</v>
      </c>
      <c r="J18" s="1075">
        <v>285.3</v>
      </c>
      <c r="K18" s="1075">
        <v>278.73</v>
      </c>
      <c r="L18" s="1075">
        <v>266.2</v>
      </c>
      <c r="M18" s="1075">
        <v>256.18</v>
      </c>
    </row>
    <row r="19" spans="1:13">
      <c r="A19" s="1029">
        <v>2007</v>
      </c>
      <c r="B19" s="1032">
        <v>256.1</v>
      </c>
      <c r="C19" s="1028">
        <v>263.73</v>
      </c>
      <c r="D19" s="1033">
        <v>272</v>
      </c>
      <c r="E19" s="1028">
        <v>276.8</v>
      </c>
      <c r="F19" s="1028">
        <v>276.8</v>
      </c>
      <c r="G19" s="1028">
        <v>274.81</v>
      </c>
      <c r="H19" s="1028">
        <v>268.5</v>
      </c>
      <c r="I19" s="1075">
        <v>263.63</v>
      </c>
      <c r="J19" s="1075">
        <v>261.8</v>
      </c>
      <c r="K19" s="1075">
        <v>261.06</v>
      </c>
      <c r="L19" s="1075">
        <v>275.8</v>
      </c>
      <c r="M19" s="1075">
        <v>282.12</v>
      </c>
    </row>
    <row r="20" spans="1:13">
      <c r="A20" s="1029">
        <v>2008</v>
      </c>
      <c r="B20" s="1032">
        <v>285.103548387097</v>
      </c>
      <c r="C20" s="1028">
        <v>289.722857142857</v>
      </c>
      <c r="D20" s="1033">
        <v>290.933870967742</v>
      </c>
      <c r="E20" s="1028">
        <v>295.473666666667</v>
      </c>
      <c r="F20" s="1028">
        <v>295.321935483871</v>
      </c>
      <c r="G20" s="1028">
        <v>295.68</v>
      </c>
      <c r="H20" s="1037">
        <v>294.250322580645</v>
      </c>
      <c r="I20" s="1075">
        <v>288.616129032258</v>
      </c>
      <c r="J20" s="1075">
        <v>283.934</v>
      </c>
      <c r="K20" s="1075">
        <v>280.895483870968</v>
      </c>
      <c r="L20" s="1075">
        <v>285.207</v>
      </c>
      <c r="M20" s="1075">
        <v>286.473225806452</v>
      </c>
    </row>
    <row r="21" spans="1:13">
      <c r="A21" s="1030">
        <v>2009</v>
      </c>
      <c r="B21" s="1038">
        <v>283.571290322581</v>
      </c>
      <c r="C21" s="1039">
        <v>281.835172413793</v>
      </c>
      <c r="D21" s="1038">
        <v>283.395483870968</v>
      </c>
      <c r="E21" s="1038">
        <v>292.468333333333</v>
      </c>
      <c r="F21" s="1038">
        <v>293.686129032258</v>
      </c>
      <c r="G21" s="1038">
        <v>292.449</v>
      </c>
      <c r="H21" s="1038">
        <v>287.993870967742</v>
      </c>
      <c r="I21" s="790">
        <v>281.156129032258</v>
      </c>
      <c r="J21" s="790">
        <v>276.162666666667</v>
      </c>
      <c r="K21" s="790">
        <v>271.626451612903</v>
      </c>
      <c r="L21" s="790">
        <v>266.311</v>
      </c>
      <c r="M21" s="790">
        <v>280.089032258064</v>
      </c>
    </row>
    <row r="22" spans="1:13">
      <c r="A22" s="1029">
        <v>2010</v>
      </c>
      <c r="B22" s="1040">
        <v>290.058064516129</v>
      </c>
      <c r="C22" s="1041">
        <v>289.1925</v>
      </c>
      <c r="D22" s="1042">
        <v>293.884838709677</v>
      </c>
      <c r="E22" s="1041">
        <v>295.971</v>
      </c>
      <c r="F22" s="1041">
        <v>296.344516129032</v>
      </c>
      <c r="G22" s="1041">
        <v>294.429</v>
      </c>
      <c r="H22" s="1041">
        <v>291.750967741936</v>
      </c>
      <c r="I22" s="1078">
        <v>288.586774193548</v>
      </c>
      <c r="J22" s="1078">
        <v>284.9</v>
      </c>
      <c r="K22" s="1078">
        <v>285.212903225807</v>
      </c>
      <c r="L22" s="1078">
        <v>284.265666666667</v>
      </c>
      <c r="M22" s="1078">
        <v>287.476774193548</v>
      </c>
    </row>
    <row r="23" spans="1:13">
      <c r="A23" s="1029">
        <v>2011</v>
      </c>
      <c r="B23" s="1043">
        <v>281.633225806452</v>
      </c>
      <c r="C23" s="1028">
        <v>274.12</v>
      </c>
      <c r="D23" s="1044">
        <v>274.992580645161</v>
      </c>
      <c r="E23" s="1038">
        <v>276.631290322581</v>
      </c>
      <c r="F23" s="1038">
        <v>280.960967741936</v>
      </c>
      <c r="G23" s="1038">
        <v>286.076774193548</v>
      </c>
      <c r="H23" s="1038">
        <v>284.700967741935</v>
      </c>
      <c r="I23" s="790">
        <v>278.961290322581</v>
      </c>
      <c r="J23" s="790">
        <v>273.947333333333</v>
      </c>
      <c r="K23" s="790">
        <v>268.167419354839</v>
      </c>
      <c r="L23" s="790">
        <v>261.616</v>
      </c>
      <c r="M23" s="790">
        <v>264.504838709677</v>
      </c>
    </row>
    <row r="24" spans="1:13">
      <c r="A24" s="1030">
        <v>2012</v>
      </c>
      <c r="B24" s="1043">
        <v>265.78</v>
      </c>
      <c r="C24" s="1028">
        <v>274.12</v>
      </c>
      <c r="D24" s="1044">
        <v>262.01</v>
      </c>
      <c r="E24" s="1038">
        <v>280.2</v>
      </c>
      <c r="F24" s="1038">
        <v>293.4</v>
      </c>
      <c r="G24" s="1038">
        <v>294.4</v>
      </c>
      <c r="H24" s="1038">
        <v>288.4</v>
      </c>
      <c r="I24" s="790">
        <v>280.4</v>
      </c>
      <c r="J24" s="790">
        <v>261.39</v>
      </c>
      <c r="K24" s="790">
        <v>261.57</v>
      </c>
      <c r="L24" s="790">
        <v>269.03</v>
      </c>
      <c r="M24" s="790">
        <v>276.64</v>
      </c>
    </row>
    <row r="25" spans="1:13">
      <c r="A25" s="1029">
        <v>2013</v>
      </c>
      <c r="B25" s="1043">
        <v>278.27</v>
      </c>
      <c r="C25" s="1028">
        <v>274.12</v>
      </c>
      <c r="D25" s="1044">
        <v>294.83</v>
      </c>
      <c r="E25" s="1045">
        <v>296.9</v>
      </c>
      <c r="F25" s="1045">
        <v>296.9</v>
      </c>
      <c r="G25" s="1038">
        <v>294.18</v>
      </c>
      <c r="H25" s="1038">
        <v>289.7</v>
      </c>
      <c r="I25" s="790">
        <v>283.6</v>
      </c>
      <c r="J25" s="790">
        <v>280.8</v>
      </c>
      <c r="K25" s="790">
        <v>281.4</v>
      </c>
      <c r="L25" s="790">
        <v>282.5</v>
      </c>
      <c r="M25" s="790">
        <v>276.1</v>
      </c>
    </row>
    <row r="26" spans="1:13">
      <c r="A26" s="1029">
        <v>2014</v>
      </c>
      <c r="B26" s="1043">
        <v>275.1</v>
      </c>
      <c r="C26" s="1028">
        <v>274.12</v>
      </c>
      <c r="D26" s="1044">
        <v>274.6</v>
      </c>
      <c r="E26" s="1038">
        <v>285.3</v>
      </c>
      <c r="F26" s="1038">
        <v>292.9</v>
      </c>
      <c r="G26" s="1038">
        <v>294.9</v>
      </c>
      <c r="H26" s="1038">
        <v>291.7</v>
      </c>
      <c r="I26" s="790">
        <v>286.8</v>
      </c>
      <c r="J26" s="790">
        <v>285.5</v>
      </c>
      <c r="K26" s="790">
        <v>285</v>
      </c>
      <c r="L26" s="790">
        <v>284.8</v>
      </c>
      <c r="M26" s="790">
        <v>286.3</v>
      </c>
    </row>
    <row r="27" spans="1:13">
      <c r="A27" s="1029">
        <v>2015</v>
      </c>
      <c r="B27" s="1043">
        <v>288.7</v>
      </c>
      <c r="C27" s="1028">
        <v>274.12</v>
      </c>
      <c r="D27" s="1044">
        <v>292.2</v>
      </c>
      <c r="E27" s="1038">
        <v>296.3</v>
      </c>
      <c r="F27" s="1038">
        <v>296.1</v>
      </c>
      <c r="G27" s="1038">
        <v>293.3</v>
      </c>
      <c r="H27" s="1038">
        <v>287.5</v>
      </c>
      <c r="I27" s="790">
        <v>280.1</v>
      </c>
      <c r="J27" s="790">
        <v>272.1</v>
      </c>
      <c r="K27" s="790">
        <v>275.4</v>
      </c>
      <c r="L27" s="790">
        <v>278.9</v>
      </c>
      <c r="M27" s="790">
        <v>275.9</v>
      </c>
    </row>
    <row r="28" spans="1:13">
      <c r="A28" s="1029">
        <v>2016</v>
      </c>
      <c r="B28" s="1043">
        <v>289.9</v>
      </c>
      <c r="C28" s="1028">
        <v>274.12</v>
      </c>
      <c r="D28" s="1044">
        <v>291.8</v>
      </c>
      <c r="E28" s="1038">
        <v>296.5</v>
      </c>
      <c r="F28" s="1038">
        <v>296.2</v>
      </c>
      <c r="G28" s="1038">
        <v>295.6</v>
      </c>
      <c r="H28" s="1038">
        <v>290.5</v>
      </c>
      <c r="I28" s="790">
        <v>285.4</v>
      </c>
      <c r="J28" s="790">
        <v>283.3</v>
      </c>
      <c r="K28" s="790">
        <v>288.4</v>
      </c>
      <c r="L28" s="790">
        <v>288.9</v>
      </c>
      <c r="M28" s="790">
        <v>281.6</v>
      </c>
    </row>
    <row r="29" spans="1:13">
      <c r="A29" s="1029">
        <v>2017</v>
      </c>
      <c r="B29" s="1043">
        <v>271.5</v>
      </c>
      <c r="C29" s="1028">
        <v>274.12</v>
      </c>
      <c r="D29" s="1044">
        <v>280.9</v>
      </c>
      <c r="E29" s="1038">
        <v>278.7</v>
      </c>
      <c r="F29" s="1038">
        <v>281.6</v>
      </c>
      <c r="G29" s="1038">
        <v>272.4</v>
      </c>
      <c r="H29" s="1038">
        <v>270.2</v>
      </c>
      <c r="I29" s="790">
        <v>268</v>
      </c>
      <c r="J29" s="790">
        <v>270.97</v>
      </c>
      <c r="K29" s="790">
        <v>264.6</v>
      </c>
      <c r="L29" s="790">
        <v>269.63</v>
      </c>
      <c r="M29" s="790">
        <v>289.86</v>
      </c>
    </row>
    <row r="30" spans="1:13">
      <c r="A30" s="1046">
        <v>2018</v>
      </c>
      <c r="B30" s="1043">
        <v>289.7</v>
      </c>
      <c r="C30" s="1028">
        <v>274.12</v>
      </c>
      <c r="D30" s="1047">
        <v>295</v>
      </c>
      <c r="E30" s="1038">
        <v>296.5</v>
      </c>
      <c r="F30" s="1038">
        <v>296.4</v>
      </c>
      <c r="G30" s="1038">
        <v>296</v>
      </c>
      <c r="H30" s="1038">
        <v>294</v>
      </c>
      <c r="I30" s="790">
        <v>287.5</v>
      </c>
      <c r="J30" s="790">
        <v>277.9</v>
      </c>
      <c r="K30" s="790">
        <v>270.2</v>
      </c>
      <c r="L30" s="790">
        <v>266.5</v>
      </c>
      <c r="M30" s="790">
        <v>267.3</v>
      </c>
    </row>
    <row r="31" spans="1:13">
      <c r="A31" s="753">
        <v>2019</v>
      </c>
      <c r="B31" s="1043">
        <v>267.3</v>
      </c>
      <c r="C31" s="1028">
        <v>274.12</v>
      </c>
      <c r="D31" s="1044">
        <v>272.7</v>
      </c>
      <c r="E31" s="1038">
        <v>279.9</v>
      </c>
      <c r="F31" s="1038">
        <v>289.9</v>
      </c>
      <c r="G31" s="1038">
        <v>292.73</v>
      </c>
      <c r="H31" s="1038">
        <v>287.6</v>
      </c>
      <c r="I31" s="790">
        <v>278.46</v>
      </c>
      <c r="J31" s="790">
        <v>274.2</v>
      </c>
      <c r="K31" s="790">
        <v>268.59</v>
      </c>
      <c r="L31" s="790">
        <v>273.17</v>
      </c>
      <c r="M31" s="1068">
        <v>275.59</v>
      </c>
    </row>
    <row r="32" spans="1:13">
      <c r="A32" s="753">
        <v>2020</v>
      </c>
      <c r="B32" s="1048">
        <v>271.62</v>
      </c>
      <c r="C32" s="1049">
        <v>271.98</v>
      </c>
      <c r="D32" s="1048">
        <v>283.5</v>
      </c>
      <c r="E32" s="1048">
        <v>288.55</v>
      </c>
      <c r="F32" s="1038">
        <v>293.59</v>
      </c>
      <c r="G32" s="1038">
        <v>291.66</v>
      </c>
      <c r="H32" s="1038">
        <v>284.6</v>
      </c>
      <c r="I32" s="790">
        <v>276.5</v>
      </c>
      <c r="J32" s="790">
        <v>273.5</v>
      </c>
      <c r="K32" s="790">
        <v>274.1</v>
      </c>
      <c r="L32" s="790">
        <v>268.7</v>
      </c>
      <c r="M32" s="1079">
        <v>272.7</v>
      </c>
    </row>
    <row r="33" spans="1:13">
      <c r="A33" s="753">
        <v>2021</v>
      </c>
      <c r="B33" s="1050">
        <v>291.7</v>
      </c>
      <c r="C33" s="1051">
        <v>294.1</v>
      </c>
      <c r="D33" s="1052">
        <v>292.6</v>
      </c>
      <c r="E33" s="1048">
        <v>294.3</v>
      </c>
      <c r="F33" s="1038">
        <v>296.7</v>
      </c>
      <c r="G33" s="1038">
        <v>291.7</v>
      </c>
      <c r="H33" s="1038">
        <v>282.65</v>
      </c>
      <c r="I33" s="790">
        <v>274.27</v>
      </c>
      <c r="J33" s="790">
        <v>271.34</v>
      </c>
      <c r="K33" s="790">
        <v>267.7</v>
      </c>
      <c r="L33" s="790">
        <v>267.8</v>
      </c>
      <c r="M33" s="1068">
        <v>275.1</v>
      </c>
    </row>
    <row r="34" spans="1:13">
      <c r="A34" s="753">
        <v>2022</v>
      </c>
      <c r="B34" s="1050">
        <v>270.68</v>
      </c>
      <c r="C34" s="1048">
        <v>268.28</v>
      </c>
      <c r="D34" s="1052">
        <v>260.67</v>
      </c>
      <c r="E34" s="1048">
        <v>282.51</v>
      </c>
      <c r="F34" s="1038">
        <v>288.98</v>
      </c>
      <c r="G34" s="1038">
        <v>287.97</v>
      </c>
      <c r="H34" s="1038">
        <v>281.47</v>
      </c>
      <c r="I34" s="790">
        <v>270.35</v>
      </c>
      <c r="J34" s="790">
        <v>271.44</v>
      </c>
      <c r="K34" s="790">
        <v>267.91</v>
      </c>
      <c r="L34" s="790">
        <v>281.71</v>
      </c>
      <c r="M34" s="1080">
        <v>291.66</v>
      </c>
    </row>
    <row r="35" ht="12" spans="1:13">
      <c r="A35" s="1053">
        <v>2023</v>
      </c>
      <c r="B35" s="1054">
        <v>293.16</v>
      </c>
      <c r="C35" s="1048">
        <v>286.4</v>
      </c>
      <c r="D35" s="1052">
        <v>291.47</v>
      </c>
      <c r="E35" s="1048">
        <v>295.55</v>
      </c>
      <c r="F35" s="1055">
        <v>296.11</v>
      </c>
      <c r="G35" s="1056">
        <v>296.33</v>
      </c>
      <c r="H35" s="1038">
        <v>291.4</v>
      </c>
      <c r="I35" s="790">
        <v>281.3</v>
      </c>
      <c r="J35" s="790">
        <v>270.8</v>
      </c>
      <c r="K35" s="790">
        <v>263.5</v>
      </c>
      <c r="L35" s="790">
        <v>280.12</v>
      </c>
      <c r="M35" s="1068">
        <v>284.49</v>
      </c>
    </row>
    <row r="36" spans="1:13">
      <c r="A36" s="753">
        <v>2024</v>
      </c>
      <c r="B36" s="1048">
        <v>286.5</v>
      </c>
      <c r="C36" s="1048">
        <v>287.41</v>
      </c>
      <c r="D36" s="1048">
        <v>287.42</v>
      </c>
      <c r="E36" s="1048">
        <v>292.6</v>
      </c>
      <c r="F36" s="1038">
        <v>296.14</v>
      </c>
      <c r="G36" s="1038">
        <v>294.89</v>
      </c>
      <c r="H36" s="1038">
        <v>289.36</v>
      </c>
      <c r="I36" s="790">
        <v>280.62</v>
      </c>
      <c r="J36" s="790">
        <v>271.94</v>
      </c>
      <c r="K36" s="790">
        <v>270.61</v>
      </c>
      <c r="L36" s="790">
        <v>265.06</v>
      </c>
      <c r="M36" s="1068">
        <v>267.27</v>
      </c>
    </row>
    <row r="37" ht="12" spans="1:13">
      <c r="A37" s="789"/>
      <c r="B37" s="1057"/>
      <c r="C37" s="1058"/>
      <c r="D37" s="1057"/>
      <c r="E37" s="1057"/>
      <c r="F37" s="1057"/>
      <c r="G37" s="1057"/>
      <c r="H37" s="1057"/>
      <c r="I37" s="1057"/>
      <c r="J37" s="1057"/>
      <c r="K37" s="1057"/>
      <c r="L37" s="1057"/>
      <c r="M37" s="1057"/>
    </row>
    <row r="38" ht="10.15" customHeight="1" spans="1:13">
      <c r="A38" s="1059"/>
      <c r="B38" s="1060" t="s">
        <v>46</v>
      </c>
      <c r="C38" s="712" t="s">
        <v>47</v>
      </c>
      <c r="D38" s="1061" t="s">
        <v>48</v>
      </c>
      <c r="E38" s="1062" t="s">
        <v>49</v>
      </c>
      <c r="F38" s="1062" t="s">
        <v>50</v>
      </c>
      <c r="G38" s="1062" t="s">
        <v>51</v>
      </c>
      <c r="H38" s="1062" t="s">
        <v>52</v>
      </c>
      <c r="I38" s="1062" t="s">
        <v>53</v>
      </c>
      <c r="J38" s="1062" t="s">
        <v>54</v>
      </c>
      <c r="K38" s="1062" t="s">
        <v>55</v>
      </c>
      <c r="L38" s="1062" t="s">
        <v>56</v>
      </c>
      <c r="M38" s="1081" t="s">
        <v>57</v>
      </c>
    </row>
    <row r="39" ht="10.9" customHeight="1" spans="1:13">
      <c r="A39" s="1063">
        <v>2024</v>
      </c>
      <c r="B39" s="1064">
        <v>286.5</v>
      </c>
      <c r="C39" s="1065">
        <v>287.41</v>
      </c>
      <c r="D39" s="1064">
        <v>287.42</v>
      </c>
      <c r="E39" s="1064">
        <v>292.6</v>
      </c>
      <c r="F39" s="1066">
        <v>296.14</v>
      </c>
      <c r="G39" s="1066">
        <v>294.89</v>
      </c>
      <c r="H39" s="790">
        <v>289.36</v>
      </c>
      <c r="I39" s="790">
        <v>280.62</v>
      </c>
      <c r="J39" s="790">
        <v>271.9</v>
      </c>
      <c r="K39" s="790">
        <v>270.61</v>
      </c>
      <c r="L39" s="790">
        <v>265.1</v>
      </c>
      <c r="M39" s="1068">
        <v>267.3</v>
      </c>
    </row>
    <row r="40" ht="10.15" customHeight="1" spans="1:13">
      <c r="A40" s="1067" t="s">
        <v>887</v>
      </c>
      <c r="B40" s="768">
        <v>275.497294484912</v>
      </c>
      <c r="C40" s="768">
        <v>276.898372961765</v>
      </c>
      <c r="D40" s="768">
        <v>279.822476586889</v>
      </c>
      <c r="E40" s="768">
        <v>286.479170655567</v>
      </c>
      <c r="F40" s="768">
        <v>290.682049947971</v>
      </c>
      <c r="G40" s="768">
        <v>289.529186264308</v>
      </c>
      <c r="H40" s="768">
        <v>284.98342351717</v>
      </c>
      <c r="I40" s="768">
        <v>279.252591050989</v>
      </c>
      <c r="J40" s="768">
        <v>275.326258064516</v>
      </c>
      <c r="K40" s="768">
        <v>273.336524453694</v>
      </c>
      <c r="L40" s="768">
        <v>274.517731182796</v>
      </c>
      <c r="M40" s="768">
        <v>277.523350676379</v>
      </c>
    </row>
    <row r="41" ht="9.6" customHeight="1" spans="1:13">
      <c r="A41" s="1067" t="s">
        <v>888</v>
      </c>
      <c r="B41" s="1068">
        <v>245.3</v>
      </c>
      <c r="C41" s="1068">
        <v>247.1</v>
      </c>
      <c r="D41" s="1068">
        <v>252.6</v>
      </c>
      <c r="E41" s="1068">
        <v>264</v>
      </c>
      <c r="F41" s="1068">
        <v>268.6</v>
      </c>
      <c r="G41" s="1068">
        <v>271.3</v>
      </c>
      <c r="H41" s="1068">
        <v>270.1</v>
      </c>
      <c r="I41" s="1068">
        <v>261.1</v>
      </c>
      <c r="J41" s="1068">
        <v>253.6</v>
      </c>
      <c r="K41" s="1068">
        <v>248.4</v>
      </c>
      <c r="L41" s="1068">
        <v>249.3</v>
      </c>
      <c r="M41" s="1082">
        <v>252.1</v>
      </c>
    </row>
    <row r="42" ht="10.9" customHeight="1" spans="1:13">
      <c r="A42" s="1069" t="s">
        <v>889</v>
      </c>
      <c r="B42" s="1070">
        <v>293.16</v>
      </c>
      <c r="C42" s="1070">
        <v>294.1</v>
      </c>
      <c r="D42" s="1070">
        <v>294.4</v>
      </c>
      <c r="E42" s="1070">
        <v>296.9</v>
      </c>
      <c r="F42" s="1070">
        <v>296.9</v>
      </c>
      <c r="G42" s="1070">
        <v>296.2</v>
      </c>
      <c r="H42" s="1070">
        <v>294.3</v>
      </c>
      <c r="I42" s="1070">
        <v>291.5</v>
      </c>
      <c r="J42" s="1070">
        <v>289.4</v>
      </c>
      <c r="K42" s="1070">
        <v>288.3</v>
      </c>
      <c r="L42" s="1070">
        <v>289.2</v>
      </c>
      <c r="M42" s="1083">
        <v>288</v>
      </c>
    </row>
    <row r="44" spans="2:13">
      <c r="B44" s="1071"/>
      <c r="C44" s="1071"/>
      <c r="D44" s="1071"/>
      <c r="E44" s="1071"/>
      <c r="F44" s="1071"/>
      <c r="G44" s="1071"/>
      <c r="H44" s="1071"/>
      <c r="I44" s="1071"/>
      <c r="J44" s="1071"/>
      <c r="K44" s="1071"/>
      <c r="L44" s="1071"/>
      <c r="M44" s="1071"/>
    </row>
    <row r="46" spans="2:13">
      <c r="B46" s="1072"/>
      <c r="C46" s="1072"/>
      <c r="D46" s="1072"/>
      <c r="E46" s="1072"/>
      <c r="F46" s="1072"/>
      <c r="G46" s="1072"/>
      <c r="H46" s="1072"/>
      <c r="I46" s="1072"/>
      <c r="J46" s="1072"/>
      <c r="K46" s="1072"/>
      <c r="L46" s="1072"/>
      <c r="M46" s="1072"/>
    </row>
    <row r="83" ht="16.5" spans="3:13">
      <c r="C83" s="1084"/>
      <c r="D83" s="1084"/>
      <c r="E83" s="1084"/>
      <c r="F83" s="1084"/>
      <c r="G83" s="1084"/>
      <c r="H83" s="1084"/>
      <c r="I83" s="1084"/>
      <c r="J83" s="1085"/>
      <c r="K83" s="1086" t="s">
        <v>890</v>
      </c>
      <c r="L83" s="1087"/>
      <c r="M83" s="1088"/>
    </row>
    <row r="84" ht="14.45" customHeight="1"/>
  </sheetData>
  <mergeCells count="1">
    <mergeCell ref="A1:M1"/>
  </mergeCells>
  <pageMargins left="0.7" right="0.7" top="0.75" bottom="0.75" header="0.3" footer="0.3"/>
  <pageSetup paperSize="9" scale="64" fitToHeight="2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3"/>
  <sheetViews>
    <sheetView view="pageBreakPreview" zoomScaleNormal="100" workbookViewId="0">
      <selection activeCell="M43" sqref="M43:P43"/>
    </sheetView>
  </sheetViews>
  <sheetFormatPr defaultColWidth="9.14285714285714" defaultRowHeight="11.25"/>
  <cols>
    <col min="1" max="1" width="33.4285714285714" style="542" customWidth="1"/>
    <col min="2" max="3" width="9.71428571428571" style="542" customWidth="1"/>
    <col min="4" max="4" width="11.1428571428571" style="542" customWidth="1"/>
    <col min="5" max="8" width="12.7142857142857" style="542" customWidth="1"/>
    <col min="9" max="11" width="8.85714285714286" style="542" customWidth="1"/>
    <col min="12" max="13" width="10.4285714285714" style="542" customWidth="1"/>
    <col min="14" max="15" width="7.85714285714286" style="542" customWidth="1"/>
    <col min="16" max="16" width="11" style="542" customWidth="1"/>
    <col min="17" max="17" width="9.57142857142857" style="542" customWidth="1"/>
    <col min="18" max="24" width="3.28571428571429" style="542" customWidth="1"/>
    <col min="25" max="25" width="18.7142857142857" style="542" customWidth="1"/>
    <col min="26" max="98" width="3.28571428571429" style="542" customWidth="1"/>
    <col min="99" max="99" width="2.85714285714286" style="542" customWidth="1"/>
    <col min="100" max="16384" width="9.14285714285714" style="542"/>
  </cols>
  <sheetData>
    <row r="1" ht="25.5" customHeight="1" spans="1:16">
      <c r="A1" s="1011" t="s">
        <v>891</v>
      </c>
      <c r="B1" s="1012"/>
      <c r="C1" s="1012"/>
      <c r="D1" s="1012"/>
      <c r="E1" s="1012"/>
      <c r="F1" s="1012"/>
      <c r="G1" s="1012"/>
      <c r="H1" s="1012"/>
      <c r="I1" s="1012"/>
      <c r="J1" s="1012"/>
      <c r="K1" s="1012"/>
      <c r="L1" s="1012"/>
      <c r="M1" s="1012"/>
      <c r="N1" s="1012"/>
      <c r="O1" s="1012"/>
      <c r="P1" s="1012"/>
    </row>
    <row r="2" spans="1:17">
      <c r="A2" s="753"/>
      <c r="B2" s="753">
        <v>2009</v>
      </c>
      <c r="C2" s="753">
        <v>2010</v>
      </c>
      <c r="D2" s="753">
        <v>2011</v>
      </c>
      <c r="E2" s="753">
        <v>2012</v>
      </c>
      <c r="F2" s="753">
        <v>2013</v>
      </c>
      <c r="G2" s="753">
        <v>2014</v>
      </c>
      <c r="H2" s="753">
        <v>2015</v>
      </c>
      <c r="I2" s="753">
        <v>2016</v>
      </c>
      <c r="J2" s="753">
        <v>2017</v>
      </c>
      <c r="K2" s="1016">
        <v>2018</v>
      </c>
      <c r="L2" s="714">
        <v>2019</v>
      </c>
      <c r="M2" s="714">
        <v>2020</v>
      </c>
      <c r="N2" s="1016">
        <v>2021</v>
      </c>
      <c r="O2" s="714">
        <v>2022</v>
      </c>
      <c r="P2" s="855">
        <v>2023</v>
      </c>
      <c r="Q2" s="541">
        <v>2024</v>
      </c>
    </row>
    <row r="3" ht="21" spans="1:17">
      <c r="A3" s="1013" t="s">
        <v>892</v>
      </c>
      <c r="B3" s="986">
        <v>178738</v>
      </c>
      <c r="C3" s="986">
        <v>163546</v>
      </c>
      <c r="D3" s="986">
        <v>170937.218917336</v>
      </c>
      <c r="E3" s="986">
        <v>161830.650424308</v>
      </c>
      <c r="F3" s="986">
        <v>201683.950565763</v>
      </c>
      <c r="G3" s="986">
        <v>193208</v>
      </c>
      <c r="H3" s="986">
        <v>162725</v>
      </c>
      <c r="I3" s="986">
        <v>155629</v>
      </c>
      <c r="J3" s="986">
        <v>141707</v>
      </c>
      <c r="K3" s="1017">
        <v>125973.715811252</v>
      </c>
      <c r="L3" s="826">
        <v>117739</v>
      </c>
      <c r="M3" s="546">
        <v>103729</v>
      </c>
      <c r="N3" s="546">
        <v>107340</v>
      </c>
      <c r="O3" s="1018">
        <v>93331</v>
      </c>
      <c r="P3" s="1018">
        <v>98166</v>
      </c>
      <c r="Q3" s="825">
        <v>101039</v>
      </c>
    </row>
    <row r="4" spans="1:25">
      <c r="A4" s="1013" t="s">
        <v>893</v>
      </c>
      <c r="B4" s="986">
        <v>1015450</v>
      </c>
      <c r="C4" s="986">
        <v>968534.8354</v>
      </c>
      <c r="D4" s="1014">
        <v>814825.715869299</v>
      </c>
      <c r="E4" s="1014">
        <v>879616.365588187</v>
      </c>
      <c r="F4" s="1014">
        <v>884359.972204321</v>
      </c>
      <c r="G4" s="1014">
        <v>908416</v>
      </c>
      <c r="H4" s="1014">
        <v>1203793</v>
      </c>
      <c r="I4" s="986">
        <v>1190872</v>
      </c>
      <c r="J4" s="986">
        <v>1106007</v>
      </c>
      <c r="K4" s="1017">
        <v>944586.500061199</v>
      </c>
      <c r="L4" s="826">
        <v>836561</v>
      </c>
      <c r="M4" s="546">
        <v>828906</v>
      </c>
      <c r="N4" s="546">
        <v>921330</v>
      </c>
      <c r="O4" s="1018">
        <v>886682</v>
      </c>
      <c r="P4" s="1018">
        <v>892334</v>
      </c>
      <c r="Q4" s="825">
        <v>896245</v>
      </c>
      <c r="Y4" s="822"/>
    </row>
    <row r="5" spans="1:25">
      <c r="A5" s="1013" t="s">
        <v>894</v>
      </c>
      <c r="B5" s="986">
        <v>1194188</v>
      </c>
      <c r="C5" s="986">
        <v>1132080.8354</v>
      </c>
      <c r="D5" s="1014">
        <v>985762.934786635</v>
      </c>
      <c r="E5" s="1014">
        <v>1041447.01601249</v>
      </c>
      <c r="F5" s="1014">
        <v>1086043.92277008</v>
      </c>
      <c r="G5" s="1014">
        <v>1101624</v>
      </c>
      <c r="H5" s="1014">
        <v>1366518</v>
      </c>
      <c r="I5" s="986">
        <v>1346501</v>
      </c>
      <c r="J5" s="986">
        <f>SUM(J3:J4)</f>
        <v>1247714</v>
      </c>
      <c r="K5" s="1017">
        <f t="shared" ref="K5:Q5" si="0">K3+K4</f>
        <v>1070560.21587245</v>
      </c>
      <c r="L5" s="1017">
        <f t="shared" si="0"/>
        <v>954300</v>
      </c>
      <c r="M5" s="1017">
        <f t="shared" si="0"/>
        <v>932635</v>
      </c>
      <c r="N5" s="1017">
        <f t="shared" si="0"/>
        <v>1028670</v>
      </c>
      <c r="O5" s="1019">
        <f t="shared" si="0"/>
        <v>980013</v>
      </c>
      <c r="P5" s="1019">
        <f t="shared" si="0"/>
        <v>990500</v>
      </c>
      <c r="Q5" s="1017">
        <f t="shared" si="0"/>
        <v>997284</v>
      </c>
      <c r="Y5" s="822"/>
    </row>
    <row r="6" spans="1:25">
      <c r="A6" s="1013" t="s">
        <v>895</v>
      </c>
      <c r="B6" s="986">
        <v>922954</v>
      </c>
      <c r="C6" s="986">
        <v>778815.1646</v>
      </c>
      <c r="D6" s="1014">
        <v>1020431.97660852</v>
      </c>
      <c r="E6" s="1014">
        <v>2039227</v>
      </c>
      <c r="F6" s="1014">
        <v>2110574.53726783</v>
      </c>
      <c r="G6" s="1014">
        <v>1520312</v>
      </c>
      <c r="H6" s="1014">
        <v>668900</v>
      </c>
      <c r="I6" s="986">
        <v>447952</v>
      </c>
      <c r="J6" s="986">
        <v>468802</v>
      </c>
      <c r="K6" s="1017">
        <v>467942.868647136</v>
      </c>
      <c r="L6" s="826">
        <v>528661</v>
      </c>
      <c r="M6" s="546">
        <v>525106</v>
      </c>
      <c r="N6" s="546">
        <v>528283</v>
      </c>
      <c r="O6" s="1018">
        <v>477828</v>
      </c>
      <c r="P6" s="1018">
        <v>443774</v>
      </c>
      <c r="Q6" s="825">
        <v>415634</v>
      </c>
      <c r="Y6" s="822"/>
    </row>
    <row r="7" spans="1:25">
      <c r="A7" s="1013" t="s">
        <v>896</v>
      </c>
      <c r="B7" s="986">
        <v>2117142</v>
      </c>
      <c r="C7" s="986">
        <v>1910896</v>
      </c>
      <c r="D7" s="1014">
        <v>2006194.91139516</v>
      </c>
      <c r="E7" s="1014">
        <v>3080674.0160125</v>
      </c>
      <c r="F7" s="1014">
        <v>3196618.46003791</v>
      </c>
      <c r="G7" s="1014">
        <v>2621936</v>
      </c>
      <c r="H7" s="1014">
        <v>2035418</v>
      </c>
      <c r="I7" s="986">
        <v>1794453</v>
      </c>
      <c r="J7" s="986">
        <f>J5+J6</f>
        <v>1716516</v>
      </c>
      <c r="K7" s="1017">
        <f>K5+K6</f>
        <v>1538503.08451959</v>
      </c>
      <c r="L7" s="1017">
        <f>L5+L6</f>
        <v>1482961</v>
      </c>
      <c r="M7" s="1017">
        <f>M5+M6</f>
        <v>1457741</v>
      </c>
      <c r="N7" s="1017">
        <f>N5+N6</f>
        <v>1556953</v>
      </c>
      <c r="O7" s="1018">
        <f>O3+O4+O6</f>
        <v>1457841</v>
      </c>
      <c r="P7" s="1018">
        <f>P3+P4+P6</f>
        <v>1434274</v>
      </c>
      <c r="Q7" s="546">
        <f>Q3+Q4+Q6</f>
        <v>1412918</v>
      </c>
      <c r="Y7" s="822"/>
    </row>
    <row r="42" ht="12"/>
    <row r="43" ht="15" customHeight="1" spans="6:16">
      <c r="F43" s="1015"/>
      <c r="G43" s="1015"/>
      <c r="H43" s="1015"/>
      <c r="I43" s="1015"/>
      <c r="J43" s="1015"/>
      <c r="K43" s="1015"/>
      <c r="L43" s="1015"/>
      <c r="M43" s="1020" t="s">
        <v>897</v>
      </c>
      <c r="N43" s="1021"/>
      <c r="O43" s="1021"/>
      <c r="P43" s="1022"/>
    </row>
  </sheetData>
  <mergeCells count="2">
    <mergeCell ref="A1:P1"/>
    <mergeCell ref="M43:P43"/>
  </mergeCells>
  <pageMargins left="0.25" right="0.25" top="0.75" bottom="0.75" header="0.3" footer="0.3"/>
  <pageSetup paperSize="1" scale="66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Energy Balance 2024</vt:lpstr>
      <vt:lpstr>Summary of OSHEE Group</vt:lpstr>
      <vt:lpstr>Balance Sheet of OSHEE Group</vt:lpstr>
      <vt:lpstr>Summary 2024</vt:lpstr>
      <vt:lpstr>TSO Balance for 2024</vt:lpstr>
      <vt:lpstr>12-Month Overview – 2024</vt:lpstr>
      <vt:lpstr>12-Month Production 2024</vt:lpstr>
      <vt:lpstr>Fierza Level 2024</vt:lpstr>
      <vt:lpstr>Losses 2009-2024</vt:lpstr>
      <vt:lpstr>Debit Balance 2024</vt:lpstr>
      <vt:lpstr>DEBT OVER THE YEARS</vt:lpstr>
      <vt:lpstr>Debtor 2024</vt:lpstr>
      <vt:lpstr>Efficiency in 2024</vt:lpstr>
      <vt:lpstr>Total Distributed Energy 2024</vt:lpstr>
      <vt:lpstr>Capacity Allocation 2024</vt:lpstr>
      <vt:lpstr>Imbalances 2024</vt:lpstr>
      <vt:lpstr>AnnexHigh Volt Customers 2024</vt:lpstr>
      <vt:lpstr>Dev from Interconnection prg</vt:lpstr>
      <vt:lpstr> Transactions 2024</vt:lpstr>
      <vt:lpstr>KESH SalePurchin the Libe Marke</vt:lpstr>
      <vt:lpstr>Remit Register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ixhepa</cp:lastModifiedBy>
  <dcterms:created xsi:type="dcterms:W3CDTF">2006-09-16T00:00:00Z</dcterms:created>
  <dcterms:modified xsi:type="dcterms:W3CDTF">2025-10-09T13:11:50Z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D4561BE216164EF6BB49D6D0EC9024A2_13</vt:lpwstr>
  </property>
  <property fmtid="{D5CDD505-2E9C-101B-9397-08002B2CF9AE}" pid="3" name="KSOProductBuildVer">
    <vt:lpwstr>1033-12.2.0.21179</vt:lpwstr>
  </property>
</Properties>
</file>