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50"/>
  </bookViews>
  <sheets>
    <sheet name="Energy Balance 2025" sheetId="121" r:id="rId1"/>
    <sheet name="Summary of OSHEE Group" sheetId="148" r:id="rId2"/>
    <sheet name="Balance Sheet of OSHEE Group" sheetId="118" r:id="rId3"/>
    <sheet name="Summary 2025" sheetId="102" r:id="rId4"/>
    <sheet name="TSO Balance for 2025" sheetId="31" r:id="rId5"/>
    <sheet name="4-Month Overview – 2025" sheetId="103" r:id="rId6"/>
    <sheet name="4-Month Production 2025" sheetId="54" r:id="rId7"/>
    <sheet name="Fierza Level 2025" sheetId="115" r:id="rId8"/>
    <sheet name="Losses 2009-2025" sheetId="106" r:id="rId9"/>
    <sheet name="Debit Balance 2025" sheetId="1" r:id="rId10"/>
    <sheet name="DEBT OVER THE YEARS" sheetId="110" r:id="rId11"/>
    <sheet name="Debtor 2025" sheetId="4" r:id="rId12"/>
    <sheet name="Efficiency in 2025" sheetId="2" r:id="rId13"/>
    <sheet name="Total Distributed Energy 2025" sheetId="13" r:id="rId14"/>
    <sheet name="Capacity Allocation 2024" sheetId="65" r:id="rId15"/>
    <sheet name="Imbalances 2025" sheetId="135" r:id="rId16"/>
    <sheet name="AnnexHigh Volt Customers 2025" sheetId="23" r:id="rId17"/>
    <sheet name="Dev from Interconnection prg" sheetId="95" r:id="rId18"/>
    <sheet name="Transactions 2025" sheetId="128" r:id="rId19"/>
    <sheet name="KESH SalePurchin the Free Marke" sheetId="151" r:id="rId20"/>
    <sheet name="Remit Register" sheetId="147" r:id="rId21"/>
  </sheets>
  <externalReferences>
    <externalReference r:id="rId22"/>
    <externalReference r:id="rId23"/>
  </externalReferences>
  <definedNames>
    <definedName name="_xlnm.Print_Area" localSheetId="5">'4-Month Overview – 2025'!$A$1:$AK$33</definedName>
    <definedName name="_xlnm.Print_Area" localSheetId="6">'4-Month Production 2025'!$A$1:$J$356</definedName>
    <definedName name="_xlnm.Print_Area" localSheetId="16">'AnnexHigh Volt Customers 2025'!$A$1:$G$34</definedName>
    <definedName name="_xlnm.Print_Area" localSheetId="2">'Balance Sheet of OSHEE Group'!$A$1:$D$23</definedName>
    <definedName name="_xlnm.Print_Area" localSheetId="14">'Capacity Allocation 2024'!#REF!</definedName>
    <definedName name="_xlnm.Print_Area" localSheetId="9">'Debit Balance 2025'!#REF!</definedName>
    <definedName name="_xlnm.Print_Area" localSheetId="10">'DEBT OVER THE YEARS'!$A$1:$GC$129</definedName>
    <definedName name="_xlnm.Print_Area" localSheetId="11">'Debtor 2025'!#REF!</definedName>
    <definedName name="_xlnm.Print_Area" localSheetId="17">'Dev from Interconnection prg'!$A$1:$N$37</definedName>
    <definedName name="_xlnm.Print_Area" localSheetId="12">'Efficiency in 2025'!#REF!</definedName>
    <definedName name="_xlnm.Print_Area" localSheetId="0">'Energy Balance 2025'!$A$1:$U$44</definedName>
    <definedName name="_xlnm.Print_Area" localSheetId="7">'Fierza Level 2025'!$A$1:$N$85</definedName>
    <definedName name="_xlnm.Print_Area" localSheetId="15">'Imbalances 2025'!$A$1:$K$42</definedName>
    <definedName name="_xlnm.Print_Area" localSheetId="8">'Losses 2009-2025'!$A$1:$R$43</definedName>
    <definedName name="_xlnm.Print_Area" localSheetId="20">'Remit Register'!#REF!</definedName>
    <definedName name="_xlnm.Print_Area" localSheetId="3">'Summary 2025'!$A$1:$I$28</definedName>
    <definedName name="_xlnm.Print_Area" localSheetId="1">'Summary of OSHEE Group'!#REF!</definedName>
    <definedName name="_xlnm.Print_Area" localSheetId="13">'Total Distributed Energy 2025'!#REF!</definedName>
    <definedName name="_xlnm.Print_Area" localSheetId="18">'Transactions 2025'!#REF!</definedName>
    <definedName name="_xlnm.Print_Area" localSheetId="4">'TSO Balance for 2025'!$A$1:$P$69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Author</author>
  </authors>
  <commentList>
    <comment ref="B16" authorId="0">
      <text>
        <r>
          <rPr>
            <b/>
            <sz val="9"/>
            <rFont val="Tahoma"/>
            <charset val="134"/>
          </rPr>
          <t>Author:</t>
        </r>
        <r>
          <rPr>
            <sz val="9"/>
            <rFont val="Tahoma"/>
            <charset val="134"/>
          </rPr>
          <t xml:space="preserve">
Perfshihet dhe prodhimi I lajthizes. 
Includes production from Lajthiza</t>
        </r>
      </text>
    </comment>
  </commentList>
</comments>
</file>

<file path=xl/sharedStrings.xml><?xml version="1.0" encoding="utf-8"?>
<sst xmlns="http://schemas.openxmlformats.org/spreadsheetml/2006/main" count="3958" uniqueCount="1991">
  <si>
    <t>ENERGY BALANCE FOR THE 4-MONTH PERIOD OF 2025 (MWh)</t>
  </si>
  <si>
    <t>Public Net Production</t>
  </si>
  <si>
    <t>Produced by Private Power Producer (PPE) on the DSO network</t>
  </si>
  <si>
    <t>Produced by Private Power Producer (PPE) on the TSO network</t>
  </si>
  <si>
    <t>Independent Producers</t>
  </si>
  <si>
    <t>Net Domestic Production</t>
  </si>
  <si>
    <t>Net Production – KESH company</t>
  </si>
  <si>
    <t xml:space="preserve"> Lanabregas HPP</t>
  </si>
  <si>
    <t>Private/Concession Hydropower Plants in the DSO Network for Free Market Supplier (FTL)</t>
  </si>
  <si>
    <t xml:space="preserve"> Hydropower Plants in the DSO Network in the Free Market</t>
  </si>
  <si>
    <t>Photovoltaic (contract with Free Market Supplier (FTL))</t>
  </si>
  <si>
    <t>Private/Concession Hydropower Plants in the TSO Network for Free Market Supplier (FTL)</t>
  </si>
  <si>
    <t>Ashta HPP</t>
  </si>
  <si>
    <t>Banja HPP</t>
  </si>
  <si>
    <t>Moglica HPP</t>
  </si>
  <si>
    <t>KURUM HPP</t>
  </si>
  <si>
    <t>Peshqesh HPP</t>
  </si>
  <si>
    <t>Fangu HPP</t>
  </si>
  <si>
    <t>Qami HPP</t>
  </si>
  <si>
    <t>Gojan HPP</t>
  </si>
  <si>
    <t xml:space="preserve"> Gostimat HPP</t>
  </si>
  <si>
    <t>Photovoltaic (in the free market (TSO + DSO))</t>
  </si>
  <si>
    <t>KESH Purchases in the Liberalized Market</t>
  </si>
  <si>
    <t>Production + Purchase</t>
  </si>
  <si>
    <t xml:space="preserve"> Exchanges (inflows) from Kosovo Energy Corporation company (KEK)</t>
  </si>
  <si>
    <t>Exchanges (inflows) from Kosovo Energy Corporation company (KEK)</t>
  </si>
  <si>
    <t>Energy for ancillary services + imbalance</t>
  </si>
  <si>
    <t>Energy for Universal Service Supplier (FSHU) company from KESH company</t>
  </si>
  <si>
    <t>Energy secured by Free Market Supplier (FTL)</t>
  </si>
  <si>
    <t xml:space="preserve"> Balance in interconnection (export/delivery)</t>
  </si>
  <si>
    <t>Purchases from Lanabregas HPP</t>
  </si>
  <si>
    <t>Purchases from Private/Concession Hydropower Plants in the DSO Network for Free Market Supplier (FTL)</t>
  </si>
  <si>
    <t>Purchases of Photovoltaic (energy)</t>
  </si>
  <si>
    <t xml:space="preserve"> Purchases from Private/Concession Hydropower Plants in the TSO Network for Free Market Supplier (FTL)</t>
  </si>
  <si>
    <t>Net Purchases Ashta</t>
  </si>
  <si>
    <t>Energy purchased in the liberalized market by Free Market Supplier (FTL) + Universal Service Supplier (FSHU)</t>
  </si>
  <si>
    <t>Energy from KESH for  Universal Service Supplier (FSHU)</t>
  </si>
  <si>
    <t>Energy from Free Market Supplier (FTL) for Universal Service Supplier (FSHU)</t>
  </si>
  <si>
    <t>Energy for DSO losses</t>
  </si>
  <si>
    <t>Free Market Supplier (FTL) Customers in the Liberalized Market</t>
  </si>
  <si>
    <t>Export by Free Market Supplier (FTL)</t>
  </si>
  <si>
    <t>Energy at entry and exit (transmitted) for customers in the liberalized market connected to the DSO network</t>
  </si>
  <si>
    <t>Energy for Universal Service Supplier (FSHU)</t>
  </si>
  <si>
    <t>Mosrakordim</t>
  </si>
  <si>
    <t>Universal Service Customers</t>
  </si>
  <si>
    <t>Situr Fam,Priv,Bughet,JoBuxh.</t>
  </si>
  <si>
    <t>ENERGY CONSUMPTION IN ALBANIA</t>
  </si>
  <si>
    <t>Source: TSO company; KESH company; DSO company; FSHU company; FTL company; (OSHEE Group company)</t>
  </si>
  <si>
    <t>TABLE OF PERIODIC (MONTHLY) DATA OF OSHEE COMPANY FOR 2025</t>
  </si>
  <si>
    <t>January</t>
  </si>
  <si>
    <t>February</t>
  </si>
  <si>
    <t>March</t>
  </si>
  <si>
    <t>April</t>
  </si>
  <si>
    <t>Progressive</t>
  </si>
  <si>
    <t>A</t>
  </si>
  <si>
    <t>Total Energy entering the OSHEE Distribution Network (MWh)</t>
  </si>
  <si>
    <t>A=A.1+A.3-A1.7</t>
  </si>
  <si>
    <t>A.1</t>
  </si>
  <si>
    <t>Energy Transmitted through the Transmission System Operator (TSO) for the account of OSHEE company</t>
  </si>
  <si>
    <r>
      <rPr>
        <b/>
        <sz val="8"/>
        <color theme="1"/>
        <rFont val="Calibri"/>
        <charset val="134"/>
        <scheme val="minor"/>
      </rPr>
      <t>A.1</t>
    </r>
    <r>
      <rPr>
        <sz val="8"/>
        <color theme="1"/>
        <rFont val="Calibri"/>
        <charset val="134"/>
        <scheme val="minor"/>
      </rPr>
      <t>=Sum(A.1.1,-A1.9)-A.1.10</t>
    </r>
  </si>
  <si>
    <t>A.1.1</t>
  </si>
  <si>
    <t>From KESH and Other Producers Connected to the DSO Network</t>
  </si>
  <si>
    <t>A.1.2</t>
  </si>
  <si>
    <t>From TSO  as import for OSHEE company (Energy purchased on ALPEX for FSHU and FTL)</t>
  </si>
  <si>
    <t>A.1.3.1</t>
  </si>
  <si>
    <t>Energy Transmitted for 35/20/10 kV Customers (operating in the Unregulated Market supplied by other Suppliers)</t>
  </si>
  <si>
    <t>A.1.3.2</t>
  </si>
  <si>
    <t>Energy Transmitted for 35/20/10 kV Customers supplied by FTL</t>
  </si>
  <si>
    <t>A.1.4</t>
  </si>
  <si>
    <t>From TSO on behalf of the customers of OSHEE company, produced by Hydropower Plants in the Transmission Network</t>
  </si>
  <si>
    <t>A.1.5</t>
  </si>
  <si>
    <t>From VLORA TPP through TSO</t>
  </si>
  <si>
    <t>n/a</t>
  </si>
  <si>
    <t>A.1.6</t>
  </si>
  <si>
    <t>From Bistrica 1,2 through TSO</t>
  </si>
  <si>
    <t>A.1.7</t>
  </si>
  <si>
    <t>Export by OSHEE Group company</t>
  </si>
  <si>
    <t>A.2</t>
  </si>
  <si>
    <t>Electricity injected into TSO by Local Hydropower Plants</t>
  </si>
  <si>
    <t>A.3</t>
  </si>
  <si>
    <t>Energy transmitted directly into the OSHEE company Network</t>
  </si>
  <si>
    <r>
      <rPr>
        <b/>
        <sz val="8"/>
        <color theme="1"/>
        <rFont val="Calibri"/>
        <charset val="134"/>
        <scheme val="minor"/>
      </rPr>
      <t>A.3</t>
    </r>
    <r>
      <rPr>
        <sz val="8"/>
        <color theme="1"/>
        <rFont val="Calibri"/>
        <charset val="134"/>
        <scheme val="minor"/>
      </rPr>
      <t xml:space="preserve"> = Sum(A.3.1, A.3.3)</t>
    </r>
  </si>
  <si>
    <t>A.3.1</t>
  </si>
  <si>
    <t xml:space="preserve"> Ulez HPP,Lanabregas</t>
  </si>
  <si>
    <t>A.3.2</t>
  </si>
  <si>
    <t>Private/Concession Plants</t>
  </si>
  <si>
    <t>A.3.3</t>
  </si>
  <si>
    <t>Photovoltaic Renewable Energy Sources (BRE)</t>
  </si>
  <si>
    <t>A.3.4</t>
  </si>
  <si>
    <t>Production injected into DSO by Photovoltaic Renewable Energy Sources in the Unregulated Market</t>
  </si>
  <si>
    <t>B</t>
  </si>
  <si>
    <t>Total Energy in the Distribution Network (MWh)</t>
  </si>
  <si>
    <t>B=A+ A.1.3+A.2</t>
  </si>
  <si>
    <t>C</t>
  </si>
  <si>
    <t>Total Losses in the Distribution Network (MWh)</t>
  </si>
  <si>
    <t>C=C.1+C.2+C.3</t>
  </si>
  <si>
    <t>C.1</t>
  </si>
  <si>
    <t>Technical Losses at High Voltage Units (MWh)</t>
  </si>
  <si>
    <t>C.2</t>
  </si>
  <si>
    <t>Technical Losses in Zones (MWh)</t>
  </si>
  <si>
    <t>C.3</t>
  </si>
  <si>
    <t>Non-Technical Losses in Zones (MWh)</t>
  </si>
  <si>
    <t>Total Losses in OSHEE company (%)</t>
  </si>
  <si>
    <t>C.1= C/B</t>
  </si>
  <si>
    <t>C.1.1</t>
  </si>
  <si>
    <t>Technical Losses at High Voltage Units (%)</t>
  </si>
  <si>
    <t>C.2.1</t>
  </si>
  <si>
    <t>Technical Losses in Zones (%)</t>
  </si>
  <si>
    <t>C.3.1</t>
  </si>
  <si>
    <t>Non-Technical Losses in Zones (%)</t>
  </si>
  <si>
    <t>D</t>
  </si>
  <si>
    <t>Energy used in the Distribution Network</t>
  </si>
  <si>
    <t>D=Sum(D.1:D.7)</t>
  </si>
  <si>
    <t>D.1</t>
  </si>
  <si>
    <t>Sold to the Supplier of Last Resort (FMF) Customers (MWh)</t>
  </si>
  <si>
    <t>D.1=D.1.1+D.1.2</t>
  </si>
  <si>
    <t>D.1.1</t>
  </si>
  <si>
    <t>Sold to Private Customers of the Supplier of Last Resort (FMF) (MWh)</t>
  </si>
  <si>
    <t>D.1.2</t>
  </si>
  <si>
    <t>Sold to Non-Budgetary Customers of the Supplier of Last Resort (FMF) (MWh)</t>
  </si>
  <si>
    <t>D.1.3</t>
  </si>
  <si>
    <t>Sold to Supplier of Last Resort (FMF) Customers at 20/10/6 kV (MWh)</t>
  </si>
  <si>
    <t>D.2</t>
  </si>
  <si>
    <t>Energy Sold to Private Customers (MWh)</t>
  </si>
  <si>
    <t>D.2= D.2.1+D.2.2+D.2.3</t>
  </si>
  <si>
    <t>D.2.1</t>
  </si>
  <si>
    <t>Sold by the Transmission Network on account of OSHEE company</t>
  </si>
  <si>
    <t>D.2.2</t>
  </si>
  <si>
    <t>Sold for the own operational needs of OSHEE company</t>
  </si>
  <si>
    <t>D.2.3</t>
  </si>
  <si>
    <t>Sold to Private Customers (excluding own needs and at High Voltage)</t>
  </si>
  <si>
    <t>D.3</t>
  </si>
  <si>
    <t>Energy Sold to Non-Budgetary Customers (MWh)</t>
  </si>
  <si>
    <t>D.4</t>
  </si>
  <si>
    <t>Energy Sold to Budgetary Customers (MWh)</t>
  </si>
  <si>
    <t>D.5</t>
  </si>
  <si>
    <t>Sold to Household Customers (MWh)</t>
  </si>
  <si>
    <t>D.5=D.5.1+D.5.2</t>
  </si>
  <si>
    <t>D.5.1</t>
  </si>
  <si>
    <t>Sold to Household Customers  (MWh)</t>
  </si>
  <si>
    <t>D.5.2</t>
  </si>
  <si>
    <t>Sold to Household Customers for Common Areas</t>
  </si>
  <si>
    <t>D.5.3</t>
  </si>
  <si>
    <t>Economic Damage (Application of ERE Decision 232/2019)</t>
  </si>
  <si>
    <t>D.6</t>
  </si>
  <si>
    <t>Electric Energy injected into the TSO by Local HPPs</t>
  </si>
  <si>
    <t>D.6=A.2</t>
  </si>
  <si>
    <t>D.7</t>
  </si>
  <si>
    <t>Electric Energy used by customers in the Unregulated Market</t>
  </si>
  <si>
    <t>E</t>
  </si>
  <si>
    <t>Invoiced for the previous month (000/ALL)</t>
  </si>
  <si>
    <t>F</t>
  </si>
  <si>
    <t>Collections of the current month FSHU (000 ALL)</t>
  </si>
  <si>
    <t>G=F.1+F.2+F.3+F.4</t>
  </si>
  <si>
    <t>F.1</t>
  </si>
  <si>
    <t>Collected for current invoices of the current year</t>
  </si>
  <si>
    <t>F.3</t>
  </si>
  <si>
    <t>Collected for other invoices of the current year</t>
  </si>
  <si>
    <t>F.4</t>
  </si>
  <si>
    <t>Collected for other invoices from previous years</t>
  </si>
  <si>
    <t>Collections of the current month FSHU (%)</t>
  </si>
  <si>
    <t>F.1=F/E</t>
  </si>
  <si>
    <t>F.1.1</t>
  </si>
  <si>
    <t>Collected for current invoices of the current year (%)</t>
  </si>
  <si>
    <t>F.1.1=F.1/E</t>
  </si>
  <si>
    <t>F.1.3</t>
  </si>
  <si>
    <t>Collected for other invoices of the current year (%)</t>
  </si>
  <si>
    <t>F.1.3=F.3/E</t>
  </si>
  <si>
    <t>F.1.4</t>
  </si>
  <si>
    <t>Collected for other invoices from previous years (%)</t>
  </si>
  <si>
    <t>F.1.4=F.4/E</t>
  </si>
  <si>
    <t>G</t>
  </si>
  <si>
    <t xml:space="preserve">Invoiced in the Reporting Month (000/ALL) </t>
  </si>
  <si>
    <t>Total number of customers (No.)</t>
  </si>
  <si>
    <t>Invoices issued based on consumption reading (No.)</t>
  </si>
  <si>
    <t>Quantity of energy invoiced based on consumption reading (MWh)</t>
  </si>
  <si>
    <t>Invoices issued with a '0' reading (No.)</t>
  </si>
  <si>
    <t>Number of invoices issued without reading (unmetered energy) (No.)</t>
  </si>
  <si>
    <t>Quantity of energy invoiced as unmettered energy (MWh)</t>
  </si>
  <si>
    <t>Number of invoices issued without reading (economic damage) (No.)</t>
  </si>
  <si>
    <t>Quantity invoiced as economic damage (MWh)</t>
  </si>
  <si>
    <t>Number of invoices for which late payment interest has been collected (No.)</t>
  </si>
  <si>
    <t>Value of collected late payment interest (000 ALL)</t>
  </si>
  <si>
    <t>Notes:</t>
  </si>
  <si>
    <t>1)</t>
  </si>
  <si>
    <t>To be completed once information is received from TSO and KESH</t>
  </si>
  <si>
    <t>2)</t>
  </si>
  <si>
    <t>Current invoices include those with a payment date within the end of the month following the month in which the invoice is issued.</t>
  </si>
  <si>
    <t xml:space="preserve">                          </t>
  </si>
  <si>
    <t>3)</t>
  </si>
  <si>
    <t>Overdue invoices include those with a payment date beyond the end of the month following the month in which the invoice is issued.</t>
  </si>
  <si>
    <t>4)</t>
  </si>
  <si>
    <t>Represents the total number of active contracts</t>
  </si>
  <si>
    <t>5)</t>
  </si>
  <si>
    <t>If the same invoice includes both metered consumption and unmetered energy, it has been reported in both categories.</t>
  </si>
  <si>
    <t>6)</t>
  </si>
  <si>
    <t>If the same invoice includes both metered consumption and economic damage, it has been reported in both categories.</t>
  </si>
  <si>
    <t>8)</t>
  </si>
  <si>
    <t>Economic Damage (application of ERE Decision 232/2019). Not included in the structure of FSHU.</t>
  </si>
  <si>
    <t xml:space="preserve"> Balance of DSO, Universal Service Supplier (FSHU),Free Market Supplier (FTL) company 2025 (4-month period)</t>
  </si>
  <si>
    <t>Total Energy Entered into the DSO Network</t>
  </si>
  <si>
    <t>Energy sold by KESH company to FSHU company</t>
  </si>
  <si>
    <t xml:space="preserve"> Energy Inflow purchased by FTL (OSHEE company)</t>
  </si>
  <si>
    <t>Purchased from the production of Small Priority Producers of Electricity (PPE) in the DSO Network</t>
  </si>
  <si>
    <t>Purchased from the production of Small Priority Producers of Electricity (PPE) in the TSO Network</t>
  </si>
  <si>
    <t>Purchased in the Liberalized Market by FTL company</t>
  </si>
  <si>
    <t>Energy Outflow from FTL to OSHEE company</t>
  </si>
  <si>
    <t xml:space="preserve"> Energy from FTL to FSHU</t>
  </si>
  <si>
    <t>Energy supplied by FTL to cover DSO losses</t>
  </si>
  <si>
    <t>Energy sold by FTL in the liberalized market</t>
  </si>
  <si>
    <t>Export by FTL</t>
  </si>
  <si>
    <t xml:space="preserve"> Energy solely for transmission to liberalized market customers (in the DSO Network)</t>
  </si>
  <si>
    <t>Energy flowing through the DSO Network</t>
  </si>
  <si>
    <t>Total energy transmitted by TSO to the Distribution Network</t>
  </si>
  <si>
    <t>Energy transmitted directly to the Distribution Network from plants connected to the Distribution Network</t>
  </si>
  <si>
    <t>Energy injected into the Transmission Network by plants connected to the DSO Network</t>
  </si>
  <si>
    <t>Total Losses in the DSO Network (%)</t>
  </si>
  <si>
    <t>Source: DSO company; FSHU company; FTL company/ OSHEE company</t>
  </si>
  <si>
    <t>4-Month Period</t>
  </si>
  <si>
    <t>INFLOW</t>
  </si>
  <si>
    <t>Delivered by KESH Hydropower Plants to the Transmission Network</t>
  </si>
  <si>
    <t>Delivered by Priority Hydropower Plants to the Transmission Network (+Qami)</t>
  </si>
  <si>
    <t>Energy from local Hydropower Plants delivered to the Transmission Network (with increase)</t>
  </si>
  <si>
    <t>Generation KURUM (Independent Producer)</t>
  </si>
  <si>
    <t>Generation SPV Blue 1 (Independent Producer)</t>
  </si>
  <si>
    <t>Generation Nova Solar</t>
  </si>
  <si>
    <t>Generation Erseka Solar Park 1</t>
  </si>
  <si>
    <t>ASHTA HPP (Independent Producer contracted with OSHEE)</t>
  </si>
  <si>
    <t xml:space="preserve"> BANJE HPP (Independent Producer)</t>
  </si>
  <si>
    <t>MOGLICE HPP (Independent Producer)</t>
  </si>
  <si>
    <t>Gostimat HPP</t>
  </si>
  <si>
    <t>PESHQESH-T1/637 HPP (Independent Producer)</t>
  </si>
  <si>
    <t xml:space="preserve"> FANGU HPP (Independent Producer)</t>
  </si>
  <si>
    <t>Import (Entry) from Interconnection Lines</t>
  </si>
  <si>
    <t>OUTFLOW</t>
  </si>
  <si>
    <t>Transmission Losses</t>
  </si>
  <si>
    <t>Transmitted to the Distribution Network</t>
  </si>
  <si>
    <t>Customers in the Open Market (High Voltage)</t>
  </si>
  <si>
    <t>Export (Exit) via Interconnection Lines</t>
  </si>
  <si>
    <t>Transmission Losses in (%)</t>
  </si>
  <si>
    <t>Source: TSO company</t>
  </si>
  <si>
    <t>Electricity Balance for 2025</t>
  </si>
  <si>
    <t>TSO company</t>
  </si>
  <si>
    <t>Unit of Measurement</t>
  </si>
  <si>
    <t>Maj</t>
  </si>
  <si>
    <t>Qershor</t>
  </si>
  <si>
    <t>Korrik</t>
  </si>
  <si>
    <t>Gusht</t>
  </si>
  <si>
    <t>Shtator</t>
  </si>
  <si>
    <t>Tetor</t>
  </si>
  <si>
    <t>Nëntor</t>
  </si>
  <si>
    <t>Dhjetor</t>
  </si>
  <si>
    <t>Amount 2025 [MWh]</t>
  </si>
  <si>
    <t>MWh</t>
  </si>
  <si>
    <t>Production from KESH_GEN in the Transmission Network</t>
  </si>
  <si>
    <t>Production from Small HPPs in the Transmission Network</t>
  </si>
  <si>
    <t>Production from large Private Power Producers (PPE)/Independent Power Producers (IPP) in the Transmission Network</t>
  </si>
  <si>
    <t>Production from Peshqesh HPP</t>
  </si>
  <si>
    <t>Production from Banja HPP</t>
  </si>
  <si>
    <t>Production from FANG HPP</t>
  </si>
  <si>
    <t>Production from Moglicë HPP</t>
  </si>
  <si>
    <t>Production from Nova Sola Tr 1/322</t>
  </si>
  <si>
    <t>Production from Erseka Solar Park 1 Tr 1/328</t>
  </si>
  <si>
    <t>Production from Spv Blue 1 T1/139</t>
  </si>
  <si>
    <t>Production from Gojan T1/338 HPP</t>
  </si>
  <si>
    <t>Production from Gostimat HPP</t>
  </si>
  <si>
    <t>Production from Ashta HPP</t>
  </si>
  <si>
    <t xml:space="preserve">Production from KURUM  (Ulez-Shkopet&amp;Bistrica1,2) </t>
  </si>
  <si>
    <t>Export (-) from Interconnection Lines</t>
  </si>
  <si>
    <t>Import (+) from Interconnection Lines</t>
  </si>
  <si>
    <t>R</t>
  </si>
  <si>
    <t>Balance (Total Interconnection)</t>
  </si>
  <si>
    <t>11=(R-D)</t>
  </si>
  <si>
    <t>Total Energy Received</t>
  </si>
  <si>
    <t>12=(1+2+3+4+5+6+7+8+9+10+R)</t>
  </si>
  <si>
    <t>Losses in the Transmission Network (including own consumption)</t>
  </si>
  <si>
    <t>Losses in the Transmission Network (%)</t>
  </si>
  <si>
    <t>14=13/12</t>
  </si>
  <si>
    <t>Total Energy Delivered</t>
  </si>
  <si>
    <t>15=(12-13)</t>
  </si>
  <si>
    <t>Transmitted in the Interconnection Lines</t>
  </si>
  <si>
    <t>16=D</t>
  </si>
  <si>
    <t xml:space="preserve"> Transmitted to Qualified Customers</t>
  </si>
  <si>
    <t>EL220-L220KURUM/337</t>
  </si>
  <si>
    <t>F.ARRES-T3/653</t>
  </si>
  <si>
    <t>Titan T1,T2</t>
  </si>
  <si>
    <t>FUSHE KRUJE 220kV-T2/058</t>
  </si>
  <si>
    <t>N/ST 220/6,3Colacent-T1/336</t>
  </si>
  <si>
    <t>N/ST i GSA EL 110kV-T1/694</t>
  </si>
  <si>
    <t>N/ST i GSA EL 110kV-T2/960</t>
  </si>
  <si>
    <t>N/ST I CWI Albania T1/148</t>
  </si>
  <si>
    <t>N/ST i AES EL 110kV-T1/690</t>
  </si>
  <si>
    <t>N/ST I AES EL 110kV-T2/692</t>
  </si>
  <si>
    <t xml:space="preserve"> Moglice HPP T1,T2,T3</t>
  </si>
  <si>
    <t>Peshqesh HPP-T1/633</t>
  </si>
  <si>
    <t>Lajthiza T1/742</t>
  </si>
  <si>
    <t>Nova Solar Tr 1/322</t>
  </si>
  <si>
    <t>Erseka Solar Park 1 Tr 1/328</t>
  </si>
  <si>
    <t>Spv Blue 1 T1/139</t>
  </si>
  <si>
    <t>Gojan HPP T1/338</t>
  </si>
  <si>
    <t>Gostima 5 HPP T1/342</t>
  </si>
  <si>
    <t>Gostima 6  HPP T1/340</t>
  </si>
  <si>
    <t>Ashta1 HPP-T1, Ashta2 HPP-T1,</t>
  </si>
  <si>
    <t xml:space="preserve"> Banje HPP T1,T2</t>
  </si>
  <si>
    <t xml:space="preserve"> Fang HPP-T1,T2.</t>
  </si>
  <si>
    <t>Generation KURUM</t>
  </si>
  <si>
    <t>FERRO KROM-F1,F2,F3,F4</t>
  </si>
  <si>
    <t>Transmitted in the Distribution Network</t>
  </si>
  <si>
    <t>Transmitted in the Distribution Network 110 kV</t>
  </si>
  <si>
    <t>Transmitted in the Distribution Network 35 kV</t>
  </si>
  <si>
    <t>Transmitted in the Distribution Network 6, 10, 20 kV</t>
  </si>
  <si>
    <t>SCHEMATIC REPRESENTATION OF ENERGY FLOWS IN THE ALBANIAN ELECTRICITY SYSTEM –  2025 (MWh)</t>
  </si>
  <si>
    <t xml:space="preserve"> Energy delivered by KESH Hydropower Plants (HPPs)</t>
  </si>
  <si>
    <t>Energy delivered by Priority Producers connected to the TSO (contract with FTL)</t>
  </si>
  <si>
    <t>Energy delivered by ASHTA  HPP connected to the TSO  (contract with FTL)</t>
  </si>
  <si>
    <t>Energy delivered by Private/Concession HPPs connected to the TSO (Producers in the Liberalized Market)</t>
  </si>
  <si>
    <t>Energy inflow from Interconnection</t>
  </si>
  <si>
    <t>Kurum</t>
  </si>
  <si>
    <t>Banje</t>
  </si>
  <si>
    <t>Moglice</t>
  </si>
  <si>
    <t>Fangu</t>
  </si>
  <si>
    <t>Spv Blue 1</t>
  </si>
  <si>
    <t>Erseka Solar Park 1</t>
  </si>
  <si>
    <t>Nova Solar</t>
  </si>
  <si>
    <t xml:space="preserve"> Gojan HPP</t>
  </si>
  <si>
    <t>Peshqesh</t>
  </si>
  <si>
    <t>Qami</t>
  </si>
  <si>
    <t>Energy inflow in the transmission system</t>
  </si>
  <si>
    <r>
      <rPr>
        <b/>
        <sz val="12"/>
        <color rgb="FF000000"/>
        <rFont val="Times New Roman"/>
        <charset val="134"/>
      </rPr>
      <t>Net</t>
    </r>
    <r>
      <rPr>
        <b/>
        <sz val="12"/>
        <rFont val="Times New Roman"/>
        <charset val="134"/>
      </rPr>
      <t xml:space="preserve"> (Selit) </t>
    </r>
  </si>
  <si>
    <t>Private/Concession HPP + Photovoltaic Plants in the DSO Network</t>
  </si>
  <si>
    <t>Losses + Consumption in Transmission</t>
  </si>
  <si>
    <t>Consumption of customers in the open market connected to the Transmission Network</t>
  </si>
  <si>
    <t>Energy outflow from Interconnection</t>
  </si>
  <si>
    <t>Energy transmitted directly into the DSO network</t>
  </si>
  <si>
    <t>Energy transmitted to the Distribution Network from TSO</t>
  </si>
  <si>
    <t xml:space="preserve"> Energy Inflow in the Distribution Network</t>
  </si>
  <si>
    <t>Consumption by Customers connected to the TSO</t>
  </si>
  <si>
    <t>Energy consumption by TSO (losses and own needs)</t>
  </si>
  <si>
    <t>Energy Consumption within the Transmission System</t>
  </si>
  <si>
    <t>Energy Consumption in Albania</t>
  </si>
  <si>
    <t>LEGEND</t>
  </si>
  <si>
    <t>FSHU</t>
  </si>
  <si>
    <t>UNIVERSAL SERVICE SUPPLIER</t>
  </si>
  <si>
    <t>FMF</t>
  </si>
  <si>
    <t>SUPPLIER OF LAST RESORT</t>
  </si>
  <si>
    <t>PRODUCTION DURING 2025 FROM POWER PLANTS CONNECTED TO THE TRANSMISSION NETWORK (MWh)</t>
  </si>
  <si>
    <t>PRODUCTION DURING 2025 FROM HPPs / TPP OF THE PUBLIC GENERATOR "KESH" COMPANY (MWh)</t>
  </si>
  <si>
    <t>MW</t>
  </si>
  <si>
    <t>SUBJECT</t>
  </si>
  <si>
    <t>CONNECTION</t>
  </si>
  <si>
    <t>JANUARY</t>
  </si>
  <si>
    <t>FEBRUARY</t>
  </si>
  <si>
    <t>MARCH</t>
  </si>
  <si>
    <t>APRIL</t>
  </si>
  <si>
    <t>4- MONTH PERIOD</t>
  </si>
  <si>
    <t>*  "Fierze" HPP</t>
  </si>
  <si>
    <t xml:space="preserve"> “KESH” company</t>
  </si>
  <si>
    <t>220 kV</t>
  </si>
  <si>
    <t>*  "Koman"  HPP</t>
  </si>
  <si>
    <t>*  "V. Dejes" HPP</t>
  </si>
  <si>
    <t>* Vlora TPP</t>
  </si>
  <si>
    <t xml:space="preserve">Total </t>
  </si>
  <si>
    <t>PRODUCTION DURING 2025 FROM HPPs CONNECTED TO THE TRANSMISSION NETWORK IN THE FREE MARKET (MWh)</t>
  </si>
  <si>
    <t xml:space="preserve"> "Ulez" HPP</t>
  </si>
  <si>
    <t xml:space="preserve"> “Kurum International” company</t>
  </si>
  <si>
    <t>110 kV</t>
  </si>
  <si>
    <t>"Shkopet" HPP</t>
  </si>
  <si>
    <t xml:space="preserve"> "Bistrica 1" HPP</t>
  </si>
  <si>
    <t xml:space="preserve"> "Bistrica 2" HPP</t>
  </si>
  <si>
    <t>"Peshqesh" HPP</t>
  </si>
  <si>
    <t>"Ayen As Energji" company</t>
  </si>
  <si>
    <t>"Fangu" HPP</t>
  </si>
  <si>
    <t>"Banje" HPP</t>
  </si>
  <si>
    <t>"Devoll Hydropower" company</t>
  </si>
  <si>
    <t xml:space="preserve"> "Moglice"  HPP</t>
  </si>
  <si>
    <t>111 kV</t>
  </si>
  <si>
    <t xml:space="preserve"> Qami-1 HPP</t>
  </si>
  <si>
    <t>"Lajthiza Invest " company</t>
  </si>
  <si>
    <t>“M.C. ENERGJI GOJAN” company</t>
  </si>
  <si>
    <t>'Egantia Hydropower'' company</t>
  </si>
  <si>
    <t>**"Ashta" HPP</t>
  </si>
  <si>
    <t>"ENERGJI ASHTA" company</t>
  </si>
  <si>
    <t>PRODUCTION DURING 2025 FROM HPPs CONNECTED TO THE TRANSMISSION NETWORK UNDER CONTRACT WITH FTL (MWh)</t>
  </si>
  <si>
    <t>"Bishnica 2"  HPP</t>
  </si>
  <si>
    <t>“HEC Bishnica 1,2 “ company</t>
  </si>
  <si>
    <t xml:space="preserve"> "Dardhe"  HPP</t>
  </si>
  <si>
    <t>“Wenerg “ company</t>
  </si>
  <si>
    <t>”Truen” HPP</t>
  </si>
  <si>
    <t>”TRUEN” company</t>
  </si>
  <si>
    <t>”Ternove” HPP</t>
  </si>
  <si>
    <t>”TEODORI 2003” company</t>
  </si>
  <si>
    <t>”Gjorice” HPP</t>
  </si>
  <si>
    <t>”DITEKO” company</t>
  </si>
  <si>
    <t>"Sllabinje 2C'' HPP</t>
  </si>
  <si>
    <t>'Hidropower Elektrik'' company</t>
  </si>
  <si>
    <t>'Sllabinje 2D'' HPP</t>
  </si>
  <si>
    <t>110kV</t>
  </si>
  <si>
    <t xml:space="preserve"> ''Sllabinje 2E'' HPP</t>
  </si>
  <si>
    <t xml:space="preserve"> ''Sllabinje'' HPP</t>
  </si>
  <si>
    <t>'Power-Elektrik-Slabinje'' company</t>
  </si>
  <si>
    <t>"Bele 1" HPP</t>
  </si>
  <si>
    <t>"Euron Energy" company</t>
  </si>
  <si>
    <t>"Topojan 2" HPP</t>
  </si>
  <si>
    <t>"Bele 2" HPP</t>
  </si>
  <si>
    <t>"Alb-Energy" company</t>
  </si>
  <si>
    <t>"Topojan 1" HPP</t>
  </si>
  <si>
    <t>"Orgjost I Ri" HPP</t>
  </si>
  <si>
    <t>"Energal" company</t>
  </si>
  <si>
    <t>"Cerruje-1"  HPP</t>
  </si>
  <si>
    <t>”Energy partners Al” company</t>
  </si>
  <si>
    <t xml:space="preserve"> "Cerruje-2"  HPP</t>
  </si>
  <si>
    <t xml:space="preserve"> "Rrupe" HPP</t>
  </si>
  <si>
    <t xml:space="preserve"> "Rapuni 1,2" HPP</t>
  </si>
  <si>
    <t>“C &amp; S Construction Energy” company</t>
  </si>
  <si>
    <t xml:space="preserve"> "Rrapuni 3,4" HPP</t>
  </si>
  <si>
    <t>“C &amp; S Energy” company</t>
  </si>
  <si>
    <t>”Llapaj” HPP</t>
  </si>
  <si>
    <t>”Gjo-Spa POWER” company</t>
  </si>
  <si>
    <t>"Lengarice" HPP</t>
  </si>
  <si>
    <t>"Lengarica &amp; Energy" company</t>
  </si>
  <si>
    <t>”Lura 1” HPP</t>
  </si>
  <si>
    <t>”Erdat Lura” company</t>
  </si>
  <si>
    <t>”Lura 2” HPP</t>
  </si>
  <si>
    <t>”Lura 3” HPP</t>
  </si>
  <si>
    <t>"Malla" HPP</t>
  </si>
  <si>
    <t>"Gjurr Rec" company</t>
  </si>
  <si>
    <t xml:space="preserve"> ''Prella '' HPP</t>
  </si>
  <si>
    <t>"Prelle Energji" company</t>
  </si>
  <si>
    <t xml:space="preserve"> ''Cemerica 1'' HPP</t>
  </si>
  <si>
    <t>”REJ ENERGY” company</t>
  </si>
  <si>
    <t xml:space="preserve"> ''Cemerica 2'' HPP</t>
  </si>
  <si>
    <t>'Cemerica 3'' HPP</t>
  </si>
  <si>
    <t>'TUÇ'' HPP</t>
  </si>
  <si>
    <t>MC Inerte Lumzi</t>
  </si>
  <si>
    <t xml:space="preserve"> ''Lumzi'' HPP</t>
  </si>
  <si>
    <t>'Denas'' HPP</t>
  </si>
  <si>
    <t>"Denas Power" company</t>
  </si>
  <si>
    <t>Llënga ''1''</t>
  </si>
  <si>
    <t>“HEC LLËNGË” company</t>
  </si>
  <si>
    <t>Llënga 2</t>
  </si>
  <si>
    <t>Llënga 3</t>
  </si>
  <si>
    <t>Shpella Poshte 2 HPP</t>
  </si>
  <si>
    <t>Liria Energji company</t>
  </si>
  <si>
    <t>Germani 1 HPP</t>
  </si>
  <si>
    <t>SA'GA-MAT company</t>
  </si>
  <si>
    <t>Germani 2 HPP</t>
  </si>
  <si>
    <t>Lashkiza 1 HPP</t>
  </si>
  <si>
    <t>HEC Lashkiza company</t>
  </si>
  <si>
    <t>Lashkiza 2 HPP</t>
  </si>
  <si>
    <t xml:space="preserve"> Seta 1+2 HPP</t>
  </si>
  <si>
    <t>“Hydro Seta” company</t>
  </si>
  <si>
    <t xml:space="preserve"> Seta 3 HPP</t>
  </si>
  <si>
    <t>Seta 4 HPP</t>
  </si>
  <si>
    <t>Darsi 1,2 HPP</t>
  </si>
  <si>
    <t>Henz Energy company</t>
  </si>
  <si>
    <t>Egnatia HPP</t>
  </si>
  <si>
    <t>REMI company</t>
  </si>
  <si>
    <t>Seka &amp; Zais/684 HPP</t>
  </si>
  <si>
    <t>SEKA Hydopower company</t>
  </si>
  <si>
    <t xml:space="preserve"> ARSTI HPP</t>
  </si>
  <si>
    <t>HEC Arsti company</t>
  </si>
  <si>
    <t>KASKADA GJADER T1/344 HPP</t>
  </si>
  <si>
    <t>S.P.E. Gjader company</t>
  </si>
  <si>
    <t>HEC-et Dragobia&amp;Ceremi/686</t>
  </si>
  <si>
    <t>Dragobia Energy company</t>
  </si>
  <si>
    <t xml:space="preserve"> Veleshica 1,2  HPP</t>
  </si>
  <si>
    <t>"Kalisi Hydropower"company</t>
  </si>
  <si>
    <t>PRODUCTION DURING 2025 FROM POWER PLANTS CONNECTED TO THE DISTRIBUTION NETWORK (MWh)</t>
  </si>
  <si>
    <t>PRODUCTION DURING 2025 FROM HPPs CONNECTED TO THE DISTRIBUTION NETWORK UNDER CONTRACT WITH FTL (MWh)</t>
  </si>
  <si>
    <t>"Lanabregas"  HPP</t>
  </si>
  <si>
    <t>"HEC Lanabregas" company</t>
  </si>
  <si>
    <t>35kV</t>
  </si>
  <si>
    <t>"Lenie"  HPP</t>
  </si>
  <si>
    <t>“EMIKEL 2003” company</t>
  </si>
  <si>
    <t>10kV</t>
  </si>
  <si>
    <t>"Çorovode"  HPP</t>
  </si>
  <si>
    <t>"Smokthine"  HPP</t>
  </si>
  <si>
    <t>“Albanian Green Energy”company</t>
  </si>
  <si>
    <t>35 kV</t>
  </si>
  <si>
    <t>"Bulqize"  HPP</t>
  </si>
  <si>
    <t>"Balkan Green Energy" company</t>
  </si>
  <si>
    <t>"Homesh" HPP</t>
  </si>
  <si>
    <t>"Zerqan"  HPP</t>
  </si>
  <si>
    <t>6kV</t>
  </si>
  <si>
    <t>"Arras"  HPP</t>
  </si>
  <si>
    <t>20kV</t>
  </si>
  <si>
    <t xml:space="preserve"> "Orgjost"  HPP</t>
  </si>
  <si>
    <t>"Lekbibaj"  HPP</t>
  </si>
  <si>
    <t>"Dukagjin" HPP</t>
  </si>
  <si>
    <t xml:space="preserve"> "Marjan"  HPP</t>
  </si>
  <si>
    <t>"Lozhan"  HPP</t>
  </si>
  <si>
    <t>"Barmash" HPP</t>
  </si>
  <si>
    <t>"Treske 2" HPP</t>
  </si>
  <si>
    <t>"Nikolice" HPP</t>
  </si>
  <si>
    <t xml:space="preserve"> "Funares"  HPP</t>
  </si>
  <si>
    <t>"Lunik"  HPP</t>
  </si>
  <si>
    <t>"Kerpice"  HPP</t>
  </si>
  <si>
    <t>"Ujanik" HPP</t>
  </si>
  <si>
    <t xml:space="preserve"> "Borsh" HPP</t>
  </si>
  <si>
    <t>"Leshnice" HPP</t>
  </si>
  <si>
    <t>10/6kv</t>
  </si>
  <si>
    <t>"Velcan" HPP</t>
  </si>
  <si>
    <t xml:space="preserve"> "Muhur" HPP</t>
  </si>
  <si>
    <t>"Rajan" HPP</t>
  </si>
  <si>
    <t xml:space="preserve"> "Lure" HPP</t>
  </si>
  <si>
    <t xml:space="preserve"> "Gjanç " HPP</t>
  </si>
  <si>
    <t>“Spahiu Gjanç” company</t>
  </si>
  <si>
    <t xml:space="preserve"> "Bogove"  HPP</t>
  </si>
  <si>
    <t>“Wonder power” company</t>
  </si>
  <si>
    <t>"Stranik" HPP</t>
  </si>
  <si>
    <t>“Hidro Invest 1” scompany</t>
  </si>
  <si>
    <t>"Zall Tore"  HPP</t>
  </si>
  <si>
    <t xml:space="preserve"> "Klos"  HPP</t>
  </si>
  <si>
    <t>“Malido-Energji” company</t>
  </si>
  <si>
    <t xml:space="preserve"> "Borje-Oreshke" HPP</t>
  </si>
  <si>
    <t>“HIDROALBANIA Energji” company</t>
  </si>
  <si>
    <t xml:space="preserve"> ''Cernalev Kukes'' HPP</t>
  </si>
  <si>
    <t>'Cernalev1Kukes'' HPP</t>
  </si>
  <si>
    <t xml:space="preserve"> ''Shpelle'' HPP</t>
  </si>
  <si>
    <t>“Sarolli” company</t>
  </si>
  <si>
    <t xml:space="preserve"> "Murdhar 1"  HPP</t>
  </si>
  <si>
    <t>“HydroEnergy “company</t>
  </si>
  <si>
    <t xml:space="preserve"> "Murdhar 2"  HPP</t>
  </si>
  <si>
    <t>"Dishnice" HPP</t>
  </si>
  <si>
    <t>“Dishnica Energji” company</t>
  </si>
  <si>
    <t xml:space="preserve"> "Lubonje"  HPP</t>
  </si>
  <si>
    <t>“Elektro Lubonja” company</t>
  </si>
  <si>
    <t>"Peshk"  HPP</t>
  </si>
  <si>
    <t>“Koka &amp; Ergi Energy Peshk” company</t>
  </si>
  <si>
    <t xml:space="preserve"> "Labinot –Mal" HPP</t>
  </si>
  <si>
    <t>”Ansara Koncension” company</t>
  </si>
  <si>
    <t xml:space="preserve"> "Pobreg"  HPP</t>
  </si>
  <si>
    <t>”Energy Plus” company</t>
  </si>
  <si>
    <t xml:space="preserve"> "Vlushe" HPP</t>
  </si>
  <si>
    <t>”HEC Vlushe ” company</t>
  </si>
  <si>
    <t>"Belesova 1" HPP</t>
  </si>
  <si>
    <t>”Korkis 2009” company</t>
  </si>
  <si>
    <t>"Faqekuq 1,2" HPP</t>
  </si>
  <si>
    <t>”HP OSTROVICA ENERGY” company</t>
  </si>
  <si>
    <t>"Shemri" HPP</t>
  </si>
  <si>
    <t>”Erald Energjitik” company</t>
  </si>
  <si>
    <t>"Mgulle" HPP</t>
  </si>
  <si>
    <t>"Kryezi 1" HPP</t>
  </si>
  <si>
    <t>”Bekim Energjitik” company</t>
  </si>
  <si>
    <t>"Selishte" HPP</t>
  </si>
  <si>
    <t>”Selishte” company</t>
  </si>
  <si>
    <t>”Carshove” HPP</t>
  </si>
  <si>
    <t>”ERMA MP” company</t>
  </si>
  <si>
    <t>”Ura e Dashit” HPP</t>
  </si>
  <si>
    <t>”Gizavesh” HPP</t>
  </si>
  <si>
    <t>”Dosku Energy” company</t>
  </si>
  <si>
    <t>“Koka 1” HPP</t>
  </si>
  <si>
    <t>”Snow Energy” company</t>
  </si>
  <si>
    <t xml:space="preserve"> “Stravaj”  HPP</t>
  </si>
  <si>
    <t>”Stravaj Energji” company</t>
  </si>
  <si>
    <t>”Picar 1”  HPP</t>
  </si>
  <si>
    <t>”Peshku Picar 1” company</t>
  </si>
  <si>
    <t>”Vertop” HPP</t>
  </si>
  <si>
    <t>”Hydro Salillari Energy ”company</t>
  </si>
  <si>
    <t>35kv</t>
  </si>
  <si>
    <t>”Martanesh” HPP</t>
  </si>
  <si>
    <t>”Albanian Power” company</t>
  </si>
  <si>
    <t>”Verba 1,2” HPP</t>
  </si>
  <si>
    <t>”Hydro power Plant Of Korca” company</t>
  </si>
  <si>
    <t>”Fterra” HPP</t>
  </si>
  <si>
    <t>”HYDROBORSH” company</t>
  </si>
  <si>
    <t>”Ostren i Vogel” HPP</t>
  </si>
  <si>
    <t>”Lu &amp; Co Eco Energy 2011” company</t>
  </si>
  <si>
    <t>”Kozel” HPP</t>
  </si>
  <si>
    <t>”E.T.H.H. ”company</t>
  </si>
  <si>
    <t>”Helmes 1” HPP</t>
  </si>
  <si>
    <t>”Helmes 2” HPP</t>
  </si>
  <si>
    <t>”Qafezeze” HPP</t>
  </si>
  <si>
    <t>”Caushi -Energji” company</t>
  </si>
  <si>
    <t>”Trebisht” HPP</t>
  </si>
  <si>
    <t>”SA-GLE Kompani ”company</t>
  </si>
  <si>
    <t>”Mollaj” HPP</t>
  </si>
  <si>
    <t>"Energji Xhaci" company</t>
  </si>
  <si>
    <t>”Tucep” HPP</t>
  </si>
  <si>
    <t>”Tucep” company</t>
  </si>
  <si>
    <t>”Treska4” HPP</t>
  </si>
  <si>
    <t>”HEC-Treska”company</t>
  </si>
  <si>
    <t>”Treska3” HPP</t>
  </si>
  <si>
    <t>”Treska 2T” HPP</t>
  </si>
  <si>
    <t>”Sotire 1 &amp; 2” HPP</t>
  </si>
  <si>
    <t>”Hydro Energy Sotira”company</t>
  </si>
  <si>
    <t>”Shutine” HPP</t>
  </si>
  <si>
    <t>”Shutina energji”company</t>
  </si>
  <si>
    <t>”Cekrez 1,2” HPP</t>
  </si>
  <si>
    <t>”Zall Herr Energji 2011”company</t>
  </si>
  <si>
    <t>”Qarr” HPP</t>
  </si>
  <si>
    <t>”HEC Qarr &amp; Kaltanj”company</t>
  </si>
  <si>
    <t>”Bisak” HPP</t>
  </si>
  <si>
    <t>”Bardhgjana” company</t>
  </si>
  <si>
    <t>6kv</t>
  </si>
  <si>
    <t>”Shales” HPP</t>
  </si>
  <si>
    <t>”Gjoka Konstruksion -Energji” company</t>
  </si>
  <si>
    <t>”Strelce” HPP</t>
  </si>
  <si>
    <t xml:space="preserve"> "Bicaj" HPP</t>
  </si>
  <si>
    <t>“En.Ku”  company</t>
  </si>
  <si>
    <t>"Leskovik 1" HPP</t>
  </si>
  <si>
    <t>“Maksi Elektrik” company</t>
  </si>
  <si>
    <t xml:space="preserve"> "Leskovik 2" HPP</t>
  </si>
  <si>
    <t xml:space="preserve"> "Tamarë" HPP</t>
  </si>
  <si>
    <t>“WTS Energji” company</t>
  </si>
  <si>
    <t>"Benë" HPP</t>
  </si>
  <si>
    <t>“Marjakaj” company</t>
  </si>
  <si>
    <t xml:space="preserve"> "Vithkuq" 2 HPP</t>
  </si>
  <si>
    <t>“Favina 1” company</t>
  </si>
  <si>
    <t>35/10kV</t>
  </si>
  <si>
    <t xml:space="preserve"> "Vithkuq"1 HPP</t>
  </si>
  <si>
    <t>"Selca" HPP</t>
  </si>
  <si>
    <t>“Selca Energji”company</t>
  </si>
  <si>
    <t>” Kumbull- Merkurth” HPP</t>
  </si>
  <si>
    <t>”DN &amp; NAT Energy”company</t>
  </si>
  <si>
    <t xml:space="preserve"> "Sasaj" HPP</t>
  </si>
  <si>
    <t>“Energo – Sas” company</t>
  </si>
  <si>
    <t>"Radove" HPP</t>
  </si>
  <si>
    <t>"M.T.C. Energy" company</t>
  </si>
  <si>
    <t>"Gurshpat 1" HPP</t>
  </si>
  <si>
    <t>"Gurshpat Energy" company</t>
  </si>
  <si>
    <t>"Gurshpat 2" HPP</t>
  </si>
  <si>
    <t>"Bistrica 3" HPP</t>
  </si>
  <si>
    <t>"Bistrica 3 Energy" company</t>
  </si>
  <si>
    <t>"Hurdhas 1'' HPP</t>
  </si>
  <si>
    <t>Hydropowerplant Construction company</t>
  </si>
  <si>
    <t>"Perrollaj" HPP</t>
  </si>
  <si>
    <t>"Fatlum" company</t>
  </si>
  <si>
    <t>"Koxheraj"  HPP</t>
  </si>
  <si>
    <t>"Koxherri Energji" company</t>
  </si>
  <si>
    <t>10kv</t>
  </si>
  <si>
    <t>"Kacni" HPP</t>
  </si>
  <si>
    <t>"Kisi-Bio-Energji" company</t>
  </si>
  <si>
    <t>"Lena 1" HPP</t>
  </si>
  <si>
    <t>"Gama Energy" company</t>
  </si>
  <si>
    <t>"Lena 2" HPP</t>
  </si>
  <si>
    <t>"Lena 2A" HPP</t>
  </si>
  <si>
    <t>"Driza" HPP</t>
  </si>
  <si>
    <t>"Mesopotam Energy" company</t>
  </si>
  <si>
    <t>Strelca 1,2,3 HPP</t>
  </si>
  <si>
    <t>"Strelca Energy"company</t>
  </si>
  <si>
    <t xml:space="preserve"> "Ujanik 2" HPP</t>
  </si>
  <si>
    <t>"HP Ujaniku Energy" company</t>
  </si>
  <si>
    <t xml:space="preserve"> "Nishove" HPP</t>
  </si>
  <si>
    <t>"Nishova Energy" company</t>
  </si>
  <si>
    <t>"Shtika" HPP</t>
  </si>
  <si>
    <t>"Perparimi SK" sh.p.k</t>
  </si>
  <si>
    <t>"Ballenje" HPP</t>
  </si>
  <si>
    <t>"Ballenja Power Martanesh" company</t>
  </si>
  <si>
    <t>'Gavran 1'' HPP</t>
  </si>
  <si>
    <t>"Gavran Energy" company</t>
  </si>
  <si>
    <t>'Gavran 2'' HPP</t>
  </si>
  <si>
    <t>'Kasollet e Selces 1'' HPP</t>
  </si>
  <si>
    <t>"Xhengo Energji" company</t>
  </si>
  <si>
    <t>'Holta Kabash'' HPP</t>
  </si>
  <si>
    <t>"HEC Kabash Porocan" company</t>
  </si>
  <si>
    <t>'Holta Poroçan'' HPP</t>
  </si>
  <si>
    <t>'Lusen 1'' HPP</t>
  </si>
  <si>
    <t>"Eurobiznes" company</t>
  </si>
  <si>
    <t xml:space="preserve"> ''Ura e Fanit'' HPP</t>
  </si>
  <si>
    <t>"Ayen As Energji"company</t>
  </si>
  <si>
    <t xml:space="preserve"> ''Gorice'' HPP</t>
  </si>
  <si>
    <t>“THE BLUE STAR” company</t>
  </si>
  <si>
    <t>'Kabash 1&amp;2'' HPP</t>
  </si>
  <si>
    <t>"Energji Univers" company</t>
  </si>
  <si>
    <t xml:space="preserve"> “Tucep 2” HPP</t>
  </si>
  <si>
    <t>”DUKA  T2” company</t>
  </si>
  <si>
    <t>'Dobrenje Tomorrice'' HPP</t>
  </si>
  <si>
    <t>DAAB Energy Group company</t>
  </si>
  <si>
    <t xml:space="preserve"> ''Razdoll'' HPP</t>
  </si>
  <si>
    <t>Hidro Vizion company (not licensed by ERE)</t>
  </si>
  <si>
    <t xml:space="preserve"> ''Dragostunje'' HPP</t>
  </si>
  <si>
    <t>”HEC-i Dragostunje” company</t>
  </si>
  <si>
    <t>'Stebleve'' HPP</t>
  </si>
  <si>
    <t>“PURE ENERGY STEBLEVA” company</t>
  </si>
  <si>
    <t>'Zerec 1'' HPP</t>
  </si>
  <si>
    <t>"EnRel Hydro" company</t>
  </si>
  <si>
    <t>'Zerec 2'' HPP</t>
  </si>
  <si>
    <t xml:space="preserve"> ''Shëngjon 1'' HPP</t>
  </si>
  <si>
    <t>“EDIANI” company</t>
  </si>
  <si>
    <t>'Shëngjon 2'' HPP</t>
  </si>
  <si>
    <t>'Blaç'' HPP</t>
  </si>
  <si>
    <t>“BLAC ENERGY” company</t>
  </si>
  <si>
    <t>'Qarrishtë'' HPP</t>
  </si>
  <si>
    <t>"IDI-2005" company</t>
  </si>
  <si>
    <t>Vendresh'' HPP</t>
  </si>
  <si>
    <t>"HP VENDRESH ENERGY" company</t>
  </si>
  <si>
    <t>"Antena" HPP</t>
  </si>
  <si>
    <t>"DERBI-E" company</t>
  </si>
  <si>
    <t>"Kamenicë" HPP</t>
  </si>
  <si>
    <t>HP Kamenica company</t>
  </si>
  <si>
    <t>"Qytezë" HPP</t>
  </si>
  <si>
    <t>Muso Hc Qytezë</t>
  </si>
  <si>
    <t>'Marjan Gura e Vesheve'' HPP</t>
  </si>
  <si>
    <t>Marituda sh.p.k</t>
  </si>
  <si>
    <t>'Skatinë'' HPP</t>
  </si>
  <si>
    <t>Skatine- HEC company</t>
  </si>
  <si>
    <t>'Kaparjel'' HPP</t>
  </si>
  <si>
    <t>ABV Konstruksion company</t>
  </si>
  <si>
    <t>'Letaj'' HPP</t>
  </si>
  <si>
    <t>Asi-Tre company</t>
  </si>
  <si>
    <t>'Nice'' HPP</t>
  </si>
  <si>
    <t>MP-HEC company</t>
  </si>
  <si>
    <t>Meshurdhe'' HPP</t>
  </si>
  <si>
    <t>SIMA-Com company</t>
  </si>
  <si>
    <t xml:space="preserve"> ''Thanez'' HPP</t>
  </si>
  <si>
    <t>AFRIMI K company</t>
  </si>
  <si>
    <t>'OSOJE'' HPP</t>
  </si>
  <si>
    <t>OSOJA HPP company</t>
  </si>
  <si>
    <t>'Voskopoje'' HPP</t>
  </si>
  <si>
    <t>FAVINA 1 company</t>
  </si>
  <si>
    <t>'Nderfushas '' HPP</t>
  </si>
  <si>
    <t>'SGD Energy '' company</t>
  </si>
  <si>
    <t xml:space="preserve"> ''Rreshen'' HPP</t>
  </si>
  <si>
    <t>Nikolli Energy company</t>
  </si>
  <si>
    <t>'Gurra'' HPP</t>
  </si>
  <si>
    <t>Uleza Ndertim company</t>
  </si>
  <si>
    <t>'Vile'' HPP</t>
  </si>
  <si>
    <t>Hydro Power Panariti company</t>
  </si>
  <si>
    <t>'Dukona'' HPP</t>
  </si>
  <si>
    <t>Dukona company</t>
  </si>
  <si>
    <t>'Prevalli'' HPP</t>
  </si>
  <si>
    <t>Gega-G company</t>
  </si>
  <si>
    <t xml:space="preserve"> ''Camerice'' HPP</t>
  </si>
  <si>
    <t>Rei Energy company</t>
  </si>
  <si>
    <t>'Stror''  HPP</t>
  </si>
  <si>
    <t>Era Hydro  company</t>
  </si>
  <si>
    <t xml:space="preserve"> ''Mivas'' HPP</t>
  </si>
  <si>
    <t>Elva 2001  company</t>
  </si>
  <si>
    <t xml:space="preserve"> ''Spathare'' HPP</t>
  </si>
  <si>
    <t>Lucente koncensionare  company</t>
  </si>
  <si>
    <t>'Miraka'' HPP</t>
  </si>
  <si>
    <t>Kuarci Blace  company</t>
  </si>
  <si>
    <t xml:space="preserve"> ''Shengjun'' HPP</t>
  </si>
  <si>
    <t>Irarba Energji  company</t>
  </si>
  <si>
    <t>'Dobrunje'' HPP</t>
  </si>
  <si>
    <t>W.T.S. Energji  company</t>
  </si>
  <si>
    <t xml:space="preserve"> ''Muras'' HPP</t>
  </si>
  <si>
    <t>Mateo&amp; Co s company</t>
  </si>
  <si>
    <t>'Trojet'' HPP</t>
  </si>
  <si>
    <t>Troijet Energji  company</t>
  </si>
  <si>
    <t>'Deni'' HPP</t>
  </si>
  <si>
    <t>ASI TRE  company</t>
  </si>
  <si>
    <t>'Kamican'' HPP</t>
  </si>
  <si>
    <t>IDI 2005  company</t>
  </si>
  <si>
    <t>Vardar'' HPP</t>
  </si>
  <si>
    <t>Gerti  company</t>
  </si>
  <si>
    <t>'Stavec'' HPP</t>
  </si>
  <si>
    <t>Koka Ergi Stavec  company</t>
  </si>
  <si>
    <t>'Kalis'' HPP</t>
  </si>
  <si>
    <t>ERDY  Energy  company</t>
  </si>
  <si>
    <t xml:space="preserve"> ''Gjinar'' HPP</t>
  </si>
  <si>
    <t>Erdi Gas  company</t>
  </si>
  <si>
    <t>'Backa 1'' HPP</t>
  </si>
  <si>
    <t>Kroi Mbret  company</t>
  </si>
  <si>
    <t>'Plepi'' HPP</t>
  </si>
  <si>
    <t>Domi Tec  company</t>
  </si>
  <si>
    <t xml:space="preserve"> ''Zall Xhuxhe 1 &amp;2'' HPP</t>
  </si>
  <si>
    <t>HEC Zall Xhuxhe  company</t>
  </si>
  <si>
    <t xml:space="preserve"> ''Pishat'' HPP</t>
  </si>
  <si>
    <t>GRENTECH ENERGY SYSTEMS  company</t>
  </si>
  <si>
    <t>'Lingjanca1&amp;2'' HPP</t>
  </si>
  <si>
    <t>"Rei-Energji" company</t>
  </si>
  <si>
    <t>'Guri i Zi'' HPP</t>
  </si>
  <si>
    <t>"Aris Albania" company</t>
  </si>
  <si>
    <t xml:space="preserve"> ''Drita'' HPP</t>
  </si>
  <si>
    <t>"Brecani R.O.S.P."  company</t>
  </si>
  <si>
    <t>'EME'' HPP</t>
  </si>
  <si>
    <t>"HEC EME"  company</t>
  </si>
  <si>
    <t>'Terfoje'' HPP</t>
  </si>
  <si>
    <t>"HEC TERFOJA"  company</t>
  </si>
  <si>
    <t xml:space="preserve"> ''Borie Lura 1'' HPP</t>
  </si>
  <si>
    <t>"AGETA"  company</t>
  </si>
  <si>
    <t xml:space="preserve"> ''Mali'' HPP</t>
  </si>
  <si>
    <t>“TIRANA ENERGJI”  company</t>
  </si>
  <si>
    <t>'Shelli'' HPP</t>
  </si>
  <si>
    <t>"ARIS ALBANIA"  company</t>
  </si>
  <si>
    <t>'Daznjane'' HPP</t>
  </si>
  <si>
    <t>'Vokopola'' HPP</t>
  </si>
  <si>
    <t>"Vokopola Energji'' company</t>
  </si>
  <si>
    <t xml:space="preserve"> ''Shutrej  1&amp;2'' HPP</t>
  </si>
  <si>
    <t>"ATEANI ENERGY''  company</t>
  </si>
  <si>
    <t>KRONZ HPP</t>
  </si>
  <si>
    <t>"LASTER ENERGY"  company</t>
  </si>
  <si>
    <t>'Bushi'' HPP</t>
  </si>
  <si>
    <t xml:space="preserve">"BUSHI-LUFI"  company </t>
  </si>
  <si>
    <t>'Tuc'' HPP</t>
  </si>
  <si>
    <t>"M.C INERTE LUMZI''  company</t>
  </si>
  <si>
    <t xml:space="preserve"> ''Mireshi'' HPP</t>
  </si>
  <si>
    <t>"GERTI"  company</t>
  </si>
  <si>
    <t>10 kV</t>
  </si>
  <si>
    <t>'Zall-Xhuxhe 2'' HPP</t>
  </si>
  <si>
    <t>“HEC ZALL XHUXHË”  company</t>
  </si>
  <si>
    <t>'Thirre'' HPP</t>
  </si>
  <si>
    <t>"SANG 1"  company</t>
  </si>
  <si>
    <t>20 kV</t>
  </si>
  <si>
    <t xml:space="preserve"> ''Polemi'' HPP</t>
  </si>
  <si>
    <t>"DRINI BULQIZE"  company</t>
  </si>
  <si>
    <t>'Kelcyre'' HPP</t>
  </si>
  <si>
    <t>"Këlcyra 2020"  company</t>
  </si>
  <si>
    <t xml:space="preserve"> ''Valbone'' HPP</t>
  </si>
  <si>
    <t>“TPLANI HC”  company</t>
  </si>
  <si>
    <t>Vokopola 3 '' HPP</t>
  </si>
  <si>
    <t>HEC ''Bushi 1''</t>
  </si>
  <si>
    <t>6 kV</t>
  </si>
  <si>
    <t>PRODUCTION DURING 2025 FROM HPPs CONNECTED TO THE DISTRIBUTION NETWORK IN THE FREE MARKET (MWh)</t>
  </si>
  <si>
    <t>'ORENJE'' HPP</t>
  </si>
  <si>
    <t>“Juana” s company</t>
  </si>
  <si>
    <t xml:space="preserve"> ''Tervol'' HPP</t>
  </si>
  <si>
    <t>"HEC i Tervolit"  company</t>
  </si>
  <si>
    <t>'Xhyre, Librazhd'' HPP</t>
  </si>
  <si>
    <t>“Amal”  company</t>
  </si>
  <si>
    <t>'Cernalev Kukes'' HPP</t>
  </si>
  <si>
    <t>“HIDROALBANIA Energji”  company</t>
  </si>
  <si>
    <t xml:space="preserve"> ''Borje- Oreshke'' HPP</t>
  </si>
  <si>
    <t xml:space="preserve"> "Shpelle '' HPP</t>
  </si>
  <si>
    <t>“Sarolli”  company</t>
  </si>
  <si>
    <t>Total</t>
  </si>
  <si>
    <t>PRODUCTION DURING 2025 FROM PHOTOVOLTAIC POWER PLANTS CONNECTED TO THE DISTRIBUTION NETWORK UNDER CONTRACT WITH FTL (MWh)</t>
  </si>
  <si>
    <t>Seman – 2</t>
  </si>
  <si>
    <t>“SEMAN2SUN”  company</t>
  </si>
  <si>
    <t>Topojë</t>
  </si>
  <si>
    <t>“SONNE”  company</t>
  </si>
  <si>
    <t>Topojë 2</t>
  </si>
  <si>
    <t>“AED SOLAR”  company</t>
  </si>
  <si>
    <t>Topojë (Sheq Marinas)</t>
  </si>
  <si>
    <t>“AGE SUNPOWER”  company</t>
  </si>
  <si>
    <t>Topojë (Sheq Marinas) 2</t>
  </si>
  <si>
    <t>“SEMAN  SUNPOWER”  company</t>
  </si>
  <si>
    <t>Seman1solar</t>
  </si>
  <si>
    <t>" SEMAN1SOLAR "  company</t>
  </si>
  <si>
    <t>ES 2019  company</t>
  </si>
  <si>
    <t>"ES 2019"   company</t>
  </si>
  <si>
    <t>SMART WATT company</t>
  </si>
  <si>
    <t>"SMART WATT"  company</t>
  </si>
  <si>
    <t>Tren Bilisht</t>
  </si>
  <si>
    <t>" RTS "  company</t>
  </si>
  <si>
    <t>STATKRAFT Renewbles  Albania PV Lundrues banje</t>
  </si>
  <si>
    <t>"STATKRAFT"</t>
  </si>
  <si>
    <t>Korca Photovoltaic Park company/920</t>
  </si>
  <si>
    <t>"Korca Photovoltaic Park"  company</t>
  </si>
  <si>
    <t>NTSP company/944</t>
  </si>
  <si>
    <t>"NTSP"  company</t>
  </si>
  <si>
    <t>Sun Beat System company/921</t>
  </si>
  <si>
    <t>"Sun Beat System"  company</t>
  </si>
  <si>
    <t>Tren Sun System company/919</t>
  </si>
  <si>
    <t>"Tren Sun System"  company</t>
  </si>
  <si>
    <t xml:space="preserve">ERNI SOLAR company 35 kv </t>
  </si>
  <si>
    <t>"ERNI SOLAR"  company</t>
  </si>
  <si>
    <t>GREEN ENERGY BILISHTI company 35 kv</t>
  </si>
  <si>
    <t>"GREEN ENERGY BILISHTI"  company</t>
  </si>
  <si>
    <t>ALBSOLAR company</t>
  </si>
  <si>
    <t>"ALBSOLAR"  company</t>
  </si>
  <si>
    <t>Pv -Plug</t>
  </si>
  <si>
    <t>“AEE”  company</t>
  </si>
  <si>
    <t>SUN ENERGY SOLUTIONS</t>
  </si>
  <si>
    <t>"SUN ENERGY SOLUTIONS" company</t>
  </si>
  <si>
    <t>"2 T &amp;  2 B 1979” company</t>
  </si>
  <si>
    <t>SUN POWER 2017 company</t>
  </si>
  <si>
    <t>"SUN POWER 2017"  company</t>
  </si>
  <si>
    <t>SUN AVENUE company</t>
  </si>
  <si>
    <t>"SUN AVENU"E  company</t>
  </si>
  <si>
    <t>BIGWIND company</t>
  </si>
  <si>
    <t>"BIGWIND" company</t>
  </si>
  <si>
    <t>HYDROPOWER company</t>
  </si>
  <si>
    <t>"HYDROPOWER"  company</t>
  </si>
  <si>
    <t>CONSTRUCTION ENERGY PARTS (C.E.P) company</t>
  </si>
  <si>
    <t>"CONSTRUCTION ENERGY PARTS (C.E.P)"  company</t>
  </si>
  <si>
    <t>DIMAX company</t>
  </si>
  <si>
    <t>"DIMAX"  company</t>
  </si>
  <si>
    <t>"ALB SUN ENERGY" company</t>
  </si>
  <si>
    <t>"IDI 2005" company</t>
  </si>
  <si>
    <t>"FU-GEN" company</t>
  </si>
  <si>
    <t>"MAGNA SOLAR POWER'' company</t>
  </si>
  <si>
    <t>"MAGNA SOLAR POWER: company</t>
  </si>
  <si>
    <t>PARKU FOTOVOLTAIK NOVA PROSPECT company</t>
  </si>
  <si>
    <t>"NOVA PROSPECT"  company</t>
  </si>
  <si>
    <t>"SUN SMIRACLE" company</t>
  </si>
  <si>
    <t>"SUN SMIRACLE"  company</t>
  </si>
  <si>
    <t>"G. S. K. " company</t>
  </si>
  <si>
    <t>"G. S. K. "  company</t>
  </si>
  <si>
    <t>PRODUCTION DURING 2025 FROM PHOTOVOLTAIC POWER PLANTS CONNECTED TO THE DISTRIBUTION NETWORK IN THE FREE MARKET (MWh)</t>
  </si>
  <si>
    <t>EZ-5 Solar Park</t>
  </si>
  <si>
    <t>5GX ENERGY/3484</t>
  </si>
  <si>
    <t>"5GX ENERGY"  company</t>
  </si>
  <si>
    <t>FV GREEN NAT SOLAR PARK BALLSH 2/3371</t>
  </si>
  <si>
    <t>'GreeNNat Solar Park Ballsh''  company</t>
  </si>
  <si>
    <t>FV GREEN NAT SOLAR PARK BALLSH 1/3370</t>
  </si>
  <si>
    <t>Injected Production from 35 kV Self-Producers – Unregulated Market, PRO FIX/940</t>
  </si>
  <si>
    <t>Injected Production from 20 kV Self-Producers – Unregulated Market</t>
  </si>
  <si>
    <t>PRODUCTION DURING 2025 FROM PHOTOVOLTAIC POWER PLANTS CONNECTED TO THE TRANSMISSION NETWORK IN THE FREE MARKET (MWh)</t>
  </si>
  <si>
    <t>"SPV BLUE 1"  company</t>
  </si>
  <si>
    <t>"NOVA SOLAR SYSTEM" company</t>
  </si>
  <si>
    <t>*** KARAVASTA SOLAR company</t>
  </si>
  <si>
    <t>Photovoltaic power plants located in the areas of Rremas – Karavasta, Lushnjë and Libofshë, Fier</t>
  </si>
  <si>
    <t>*** KESH company</t>
  </si>
  <si>
    <t>CPhotovoltaic Power Plant at Qyrsaq Dam, Vau i Dejës</t>
  </si>
  <si>
    <t>*** Tigri 1</t>
  </si>
  <si>
    <t>Floating Thermal Power Plant installed at the Port of Triport in the Bay of Vlorë</t>
  </si>
  <si>
    <t>*** Tigri 3</t>
  </si>
  <si>
    <t>Installed capacity of all power plants in operation</t>
  </si>
  <si>
    <t>Total Production in MWh during the 4-month period of 2025</t>
  </si>
  <si>
    <t xml:space="preserve">      Legend</t>
  </si>
  <si>
    <t>*    Hydropower Plants operated by the Public Generator 'KESH' company</t>
  </si>
  <si>
    <t>**   Priority Producers of Electricity (PPE) established by special decision of the Council of Ministers no. 1363, dated 17.10.2008, for the sale of electricity</t>
  </si>
  <si>
    <t>Included as an energy quantity in the net production of 'KESH' company, according to the relevant contract</t>
  </si>
  <si>
    <t>Production of HPPs that have held a purchase-sale contract with Free Market Supplier (FTL) company and entered the free market during 2025</t>
  </si>
  <si>
    <t>FIERZA WATER LEVEL 1991–2025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</si>
  <si>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</si>
  <si>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</si>
  <si>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</si>
  <si>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</si>
  <si>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</si>
  <si>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</si>
  <si>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</si>
  <si>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</si>
  <si>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Average</t>
  </si>
  <si>
    <t>Minimum</t>
  </si>
  <si>
    <t>Maximum</t>
  </si>
  <si>
    <t>Source: KESH company; TSO company</t>
  </si>
  <si>
    <t>LOSSES IN THE DISTRIBUTION NETWORK 2009-2025 MWH</t>
  </si>
  <si>
    <t>4 -Month period 2025</t>
  </si>
  <si>
    <t>TECHNICAL LOSSES IN HIGH VOLTAGE (SUBSTATION)</t>
  </si>
  <si>
    <t>TECHNICAL LOSSES IN DSO AREAS</t>
  </si>
  <si>
    <t>TOTAL TECHNICAL LOSSES OF DSO</t>
  </si>
  <si>
    <t>NON-TECHNICAL LOSSES OF DSO</t>
  </si>
  <si>
    <t>TOTAL LOSSES OF DSO</t>
  </si>
  <si>
    <t>Source:  DSO company / (OSHEE Group company)</t>
  </si>
  <si>
    <t>Collectible</t>
  </si>
  <si>
    <t>Invoiced 2014</t>
  </si>
  <si>
    <t>Collection for invoices of 2014</t>
  </si>
  <si>
    <t>Collection for invoices 2007-2013</t>
  </si>
  <si>
    <t>Total collection</t>
  </si>
  <si>
    <t>Amounts collectible for energy invoiced in 2014</t>
  </si>
  <si>
    <t>Change in the status of collectible accounts during 2014</t>
  </si>
  <si>
    <t>Write-off of liabilities with Council of Ministers Decision no. 198, dated 03.04.2014</t>
  </si>
  <si>
    <t>6=5+7</t>
  </si>
  <si>
    <t>9=(2-5)</t>
  </si>
  <si>
    <t>10=(2-5-7-a)</t>
  </si>
  <si>
    <t>a</t>
  </si>
  <si>
    <t xml:space="preserve">INVOICING - COLLECTIONS AND CHANGE IN DEBIT BALANCE DURING 2015 (000/ALL)           </t>
  </si>
  <si>
    <t xml:space="preserve">Invoiced 2015  </t>
  </si>
  <si>
    <t xml:space="preserve">Collection for invoices of 2015 </t>
  </si>
  <si>
    <t xml:space="preserve">Collection for invoices of 2007-2014 </t>
  </si>
  <si>
    <t>Amounts collectible for energy invoiced in 2015</t>
  </si>
  <si>
    <t>Change in the status of collectible accounts during 2015</t>
  </si>
  <si>
    <t>Write-off of liabilities</t>
  </si>
  <si>
    <t>INVOICING - COLLECTIONS AND CHANGE IN DEBIT BALANCE DURING  2016 (000/ALL)</t>
  </si>
  <si>
    <t xml:space="preserve">Invoiced  2016  </t>
  </si>
  <si>
    <t xml:space="preserve">Collection for invoices of 2016 </t>
  </si>
  <si>
    <t xml:space="preserve">Collection for invoices of 2007-2015 </t>
  </si>
  <si>
    <t>Amounts collectible for energy invoiced in 2016</t>
  </si>
  <si>
    <t>Change in the status of collectible accounts during  2016</t>
  </si>
  <si>
    <t>a+b</t>
  </si>
  <si>
    <t xml:space="preserve">INVOICING - COLLECTIONS AND CHANGE IN DEBIT BALANCE DURING 2017 (000/ALL) </t>
  </si>
  <si>
    <t xml:space="preserve">Invoiced  2017  </t>
  </si>
  <si>
    <t xml:space="preserve">Collection for invoices of 2017 </t>
  </si>
  <si>
    <t xml:space="preserve">Collection for invoices of 2007-2016 </t>
  </si>
  <si>
    <t>Amounts collectible for energy invoiced in 2017</t>
  </si>
  <si>
    <t>Change in the status of collectible accounts during  2017</t>
  </si>
  <si>
    <t>INVOICING - COLLECTIONS AND CHANGE IN DEBIT BALANCE DURING 2018  (000/ALL)</t>
  </si>
  <si>
    <t xml:space="preserve">Invoiced  2018  </t>
  </si>
  <si>
    <t xml:space="preserve">Collection for invoices of  2018 </t>
  </si>
  <si>
    <t xml:space="preserve">Collection for invoices of 2007-2017 </t>
  </si>
  <si>
    <t>Amounts collectible for energy invoiced in 2018</t>
  </si>
  <si>
    <t>Change in the status of collectible accounts during 2018</t>
  </si>
  <si>
    <t>INVOICING - COLLECTIONS AND CHANGE IN DEBIT BALANCE DURING 2019  (000/ALL)</t>
  </si>
  <si>
    <t xml:space="preserve">Invoiced  2019  </t>
  </si>
  <si>
    <t xml:space="preserve">Collection for invoices of 2019 </t>
  </si>
  <si>
    <t xml:space="preserve">Collection for invoices of 2007-2018 </t>
  </si>
  <si>
    <t>Amounts collectible for energy invoiced in 2019</t>
  </si>
  <si>
    <t>Change in the status of collectible accounts during 2019</t>
  </si>
  <si>
    <t>INVOICING - COLLECTIONS AND CHANGE IN DEBIT BALANCE DURING 2020  (000/ALL)</t>
  </si>
  <si>
    <t xml:space="preserve">Invoiced 2020  </t>
  </si>
  <si>
    <t xml:space="preserve">Collection for invoices of 2020 </t>
  </si>
  <si>
    <t xml:space="preserve">Collection for invoices of 2007-2019 </t>
  </si>
  <si>
    <t>Amounts collectible for energy invoiced in 2020</t>
  </si>
  <si>
    <t>Change in the status of collectible accounts during 2020</t>
  </si>
  <si>
    <t>INVOICING - COLLECTIONS AND CHANGE IN DEBIT BALANCE DURING 2021  (000/ALL)</t>
  </si>
  <si>
    <t xml:space="preserve">Invoiced  2021  </t>
  </si>
  <si>
    <t xml:space="preserve">Collection for invoices of 2021 </t>
  </si>
  <si>
    <t xml:space="preserve">Collection for invoices of 2007-2020 </t>
  </si>
  <si>
    <t>Amounts collectible for energy invoiced in 2021</t>
  </si>
  <si>
    <t>Change in the status of collectible accounts during 2021</t>
  </si>
  <si>
    <t>INVOICING - COLLECTIONS AND CHANGE IN DEBIT BALANCE DURING 2022   (000/ALL)</t>
  </si>
  <si>
    <t xml:space="preserve">Invoiced 2022  </t>
  </si>
  <si>
    <t xml:space="preserve">Collection for invoices of 2022 </t>
  </si>
  <si>
    <t xml:space="preserve">Collection for invoices of 2007-2022 </t>
  </si>
  <si>
    <t>Amounts collectible for energy invoiced in  2022</t>
  </si>
  <si>
    <t>Change in the status of collectible accounts during 2022</t>
  </si>
  <si>
    <t>INVOICING - COLLECTIONS AND CHANGE IN DEBIT BALANCE DURING 2023   (000/ALL)</t>
  </si>
  <si>
    <t xml:space="preserve">Invoiced 2023  </t>
  </si>
  <si>
    <t xml:space="preserve">Collection for invoices of 2023 </t>
  </si>
  <si>
    <t xml:space="preserve">Collection for invoices of 2007-2023 </t>
  </si>
  <si>
    <t>Amounts collectible for energy invoiced in 2022</t>
  </si>
  <si>
    <t>INVOICING - COLLECTIONS AND CHANGE IN DEBIT BALANCE DURING 2024   (000/ALL)</t>
  </si>
  <si>
    <t xml:space="preserve">Invoiced 2024  </t>
  </si>
  <si>
    <t>Collection for invoices of 2024</t>
  </si>
  <si>
    <t>Collection for invoices of 2007-2024</t>
  </si>
  <si>
    <t>Amounts collectible for energy invoiced in 2024</t>
  </si>
  <si>
    <t>Invoiced 2025</t>
  </si>
  <si>
    <t>Collection for invoices of 2025</t>
  </si>
  <si>
    <t>Collection for invoices of 2007-2025</t>
  </si>
  <si>
    <t>Amounts collectible for energy invoiced in 2025</t>
  </si>
  <si>
    <t>Source: DSO company / (OSHEE Group company)</t>
  </si>
  <si>
    <t>DEBT BALANCE PERFORMANCE TOWARDS THE DISTRIBUTION OPERATOR BY CATEGORIES 2010-2025 (000 000/ALL)</t>
  </si>
  <si>
    <t>Auust</t>
  </si>
  <si>
    <t>Household</t>
  </si>
  <si>
    <t>Private</t>
  </si>
  <si>
    <t>Budgetary</t>
  </si>
  <si>
    <t>Non-budgetary</t>
  </si>
  <si>
    <t>Source: FSHU company / (OSHEE Group company)</t>
  </si>
  <si>
    <t>31.12.2009</t>
  </si>
  <si>
    <t>31.12.2010</t>
  </si>
  <si>
    <t>31.12.2011</t>
  </si>
  <si>
    <t>31.12.2012</t>
  </si>
  <si>
    <t>31.12.2013</t>
  </si>
  <si>
    <t>31.12.2014</t>
  </si>
  <si>
    <t>31.12.2015</t>
  </si>
  <si>
    <t>31.12.2016</t>
  </si>
  <si>
    <t>31.12.2017</t>
  </si>
  <si>
    <t>31.12.2018</t>
  </si>
  <si>
    <t>31.12.2019</t>
  </si>
  <si>
    <t>31.12.2020</t>
  </si>
  <si>
    <t>31.12.2021</t>
  </si>
  <si>
    <t>31.12.2022</t>
  </si>
  <si>
    <t>31.12.2023</t>
  </si>
  <si>
    <t>31.12.2024</t>
  </si>
  <si>
    <t>30.04.2025</t>
  </si>
  <si>
    <t>Loss Level (%) 2009–2025</t>
  </si>
  <si>
    <t>Collection Level (%) 2009–2025</t>
  </si>
  <si>
    <t>Sales Efficiency (%) 2009–2025</t>
  </si>
  <si>
    <t>Collection</t>
  </si>
  <si>
    <t xml:space="preserve">Loss </t>
  </si>
  <si>
    <t>Efficiency</t>
  </si>
  <si>
    <t>Source: FSHU (OSHEE Group company)</t>
  </si>
  <si>
    <t>YEAR</t>
  </si>
  <si>
    <t>Source: OSHEE Group company</t>
  </si>
  <si>
    <t>Capacity Allocation in Interconnection 2025</t>
  </si>
  <si>
    <t>Auction</t>
  </si>
  <si>
    <t>Period</t>
  </si>
  <si>
    <t>Albania - Montenegro</t>
  </si>
  <si>
    <t>Albania - Greece</t>
  </si>
  <si>
    <t>Albania - Kosovo</t>
  </si>
  <si>
    <t>Available Transfer Capacity offered in Auction</t>
  </si>
  <si>
    <t>Available Transfer Capacity sold in Auction</t>
  </si>
  <si>
    <t>Auction Price</t>
  </si>
  <si>
    <t>Export</t>
  </si>
  <si>
    <t>Import</t>
  </si>
  <si>
    <t>[ MW ]</t>
  </si>
  <si>
    <t>[ Euro/MWh ]</t>
  </si>
  <si>
    <t>01.01.2025-31.01.2025</t>
  </si>
  <si>
    <t>01.02.2025-28.02.2025</t>
  </si>
  <si>
    <t>01.03.2025-31.03.2025</t>
  </si>
  <si>
    <t>01.04.2025-30.04.2025</t>
  </si>
  <si>
    <t>Source:TSO company</t>
  </si>
  <si>
    <t>Monthly Imbalances [MWh] 2025 (4-Month Period)</t>
  </si>
  <si>
    <t xml:space="preserve">Balancing Responsible Party </t>
  </si>
  <si>
    <t>TOTAL 2025</t>
  </si>
  <si>
    <t>Negative Imbalance [MWh]</t>
  </si>
  <si>
    <t>Positive Imbalance [MWh]</t>
  </si>
  <si>
    <t>ALB Energy Trade</t>
  </si>
  <si>
    <t xml:space="preserve">AlbEst Traiding </t>
  </si>
  <si>
    <t>AlbEsp IN prog</t>
  </si>
  <si>
    <t>AYEN AS ENERGJI company</t>
  </si>
  <si>
    <t>Danske Commodities ne prog</t>
  </si>
  <si>
    <t>DEVOLL HYDROPOWER company</t>
  </si>
  <si>
    <t>DEVOLL HYDROPOWER prog</t>
  </si>
  <si>
    <t>DRAGOBIA ENERGY  company</t>
  </si>
  <si>
    <t>ENERGY COMMODITIES</t>
  </si>
  <si>
    <t>ENER TRADE company</t>
  </si>
  <si>
    <t>ERSEKA SOLAR PARK 1</t>
  </si>
  <si>
    <t>EZ-5 ENERGY company</t>
  </si>
  <si>
    <t>FUTURE ENERGY</t>
  </si>
  <si>
    <t>Free Market Supplier FTL (OSHEE Group)</t>
  </si>
  <si>
    <t>GEN-I</t>
  </si>
  <si>
    <t>GEN-I in prog</t>
  </si>
  <si>
    <t>GSA company</t>
  </si>
  <si>
    <t>KESH (Balancing Responsible Party )</t>
  </si>
  <si>
    <t>KURUM INTERNATIONAL company</t>
  </si>
  <si>
    <t>NOA</t>
  </si>
  <si>
    <t>SPV Blue 1</t>
  </si>
  <si>
    <t xml:space="preserve">5GX Energy </t>
  </si>
  <si>
    <t>TSO - LOSSES</t>
  </si>
  <si>
    <t>KOSTT</t>
  </si>
  <si>
    <t>Balancing Service Provider</t>
  </si>
  <si>
    <t>Generation Increase [MWh]</t>
  </si>
  <si>
    <t>Generation Decrease [MWh]</t>
  </si>
  <si>
    <t>Devoll HP Energjia Akt</t>
  </si>
  <si>
    <t>Devoll HP Additional Energy Akt</t>
  </si>
  <si>
    <t>KURUM INTERNATIONAL Energjia Akt</t>
  </si>
  <si>
    <t>Ayen AS Energji Energjia Akt</t>
  </si>
  <si>
    <t>Ayen AS Energji Additional Energy Akt</t>
  </si>
  <si>
    <t>KESH company Energy Akt</t>
  </si>
  <si>
    <t>KESH company Additional Energy Akt</t>
  </si>
  <si>
    <t>TOTAL</t>
  </si>
  <si>
    <t>Monthly Imbalances [MWh]</t>
  </si>
  <si>
    <t>Source:  TSO company</t>
  </si>
  <si>
    <t>Customers in High Voltage</t>
  </si>
  <si>
    <t>"Qualified" Customers for 2025</t>
  </si>
  <si>
    <t>Invoiced Energy in [MWh]</t>
  </si>
  <si>
    <t>Substation 220/6,3Colacent-T1/336</t>
  </si>
  <si>
    <t>Substation GSA EL 110kV-T1/694</t>
  </si>
  <si>
    <t>Substation CWI Albania T1/148</t>
  </si>
  <si>
    <t>Substation AES EL 110kV-T1/690</t>
  </si>
  <si>
    <t>Substation AES EL 110kV-T2/692</t>
  </si>
  <si>
    <t>Moglice HPP T1,T2,T3</t>
  </si>
  <si>
    <t xml:space="preserve"> Gojan HPP T1/338</t>
  </si>
  <si>
    <t>Gostima HPP 5 T1/342</t>
  </si>
  <si>
    <t xml:space="preserve"> Gostima HPP 6 T1/340</t>
  </si>
  <si>
    <t>Ashta 1 HPP-T1,Ashta2 HPP-T1,</t>
  </si>
  <si>
    <t>Banje HPP T1,T2</t>
  </si>
  <si>
    <t>Fang HPP-T1,T2.</t>
  </si>
  <si>
    <t>Deviations from the Interconnection Program 2025 (4-Month Period)</t>
  </si>
  <si>
    <t>Minus = Inflow</t>
  </si>
  <si>
    <t>Plus = Outflow</t>
  </si>
  <si>
    <t>Date</t>
  </si>
  <si>
    <t>Electricity Transactions of Market Participants in [MWh] for 2025</t>
  </si>
  <si>
    <t>No.</t>
  </si>
  <si>
    <t>Subject</t>
  </si>
  <si>
    <t>Type of Transaction</t>
  </si>
  <si>
    <t>Nentor</t>
  </si>
  <si>
    <t>Total [MWh]</t>
  </si>
  <si>
    <t>DEVOLLI HP</t>
  </si>
  <si>
    <t>Cross-Border Exchanges</t>
  </si>
  <si>
    <t>AL-GR Greece - IN</t>
  </si>
  <si>
    <t>AL-KS Kosovo - IN</t>
  </si>
  <si>
    <t>AL-ME Monte Negro - IN</t>
  </si>
  <si>
    <t>Total IN</t>
  </si>
  <si>
    <t>AL-GR Greece - OUT</t>
  </si>
  <si>
    <t>AL-KS Kosovo - OUT</t>
  </si>
  <si>
    <t>AL-ME Monte Negro - OUT</t>
  </si>
  <si>
    <t>Total OUT</t>
  </si>
  <si>
    <t>Production</t>
  </si>
  <si>
    <t>Production Devolli HP</t>
  </si>
  <si>
    <t>Total Production</t>
  </si>
  <si>
    <t>Internal Transactions</t>
  </si>
  <si>
    <t>Purchase AYEN Energy Trading</t>
  </si>
  <si>
    <t>Sale AYEN Energy Trading</t>
  </si>
  <si>
    <t>Purchase ALPEX</t>
  </si>
  <si>
    <t>Sale ALPEX</t>
  </si>
  <si>
    <t>Purchase GEN-I</t>
  </si>
  <si>
    <t>Sale GEN-I</t>
  </si>
  <si>
    <t>Total transactions</t>
  </si>
  <si>
    <t>AYEN Energy Trading</t>
  </si>
  <si>
    <t>Purchase AYEN AS Energji</t>
  </si>
  <si>
    <t>Sale AYEN AS Energji</t>
  </si>
  <si>
    <t>Purchase SPV BLUE 1</t>
  </si>
  <si>
    <t>Sale SPV BLUE 1</t>
  </si>
  <si>
    <t>Purchase EZ-5 ENERGY</t>
  </si>
  <si>
    <t>Sale EZ-5 ENERGY</t>
  </si>
  <si>
    <t>Purchase Danske Commodities</t>
  </si>
  <si>
    <t>Sale Danske Commodities</t>
  </si>
  <si>
    <t>Purchase Energy  Commodities</t>
  </si>
  <si>
    <t>Sale Energy  Commodities</t>
  </si>
  <si>
    <t>Purchase  DEVOLL HP</t>
  </si>
  <si>
    <t>Sale DEVOLL HP</t>
  </si>
  <si>
    <t>Purchase  KESH</t>
  </si>
  <si>
    <t>Sale KESH</t>
  </si>
  <si>
    <t>Purchase  GEN-I</t>
  </si>
  <si>
    <t xml:space="preserve">Purchase AET </t>
  </si>
  <si>
    <t>Purchase Albesp Trading</t>
  </si>
  <si>
    <t>Purchase NOA ENERGY TRADE</t>
  </si>
  <si>
    <t>Sale  NOA ENERGY TRADE</t>
  </si>
  <si>
    <t>Purchase SOLE24</t>
  </si>
  <si>
    <t>Sale SOLE24</t>
  </si>
  <si>
    <t>Sale FUTURE ENERGY TRADING AND EXCHANGE DYNAMICS</t>
  </si>
  <si>
    <t>AYEN AS Energji</t>
  </si>
  <si>
    <t>Production PESHQESH HPP+FANG HPP</t>
  </si>
  <si>
    <t>Purchase  AYEN Energy Trading</t>
  </si>
  <si>
    <t>Sale NOA ENERGY TRADE</t>
  </si>
  <si>
    <t>ENERGJI ASHTA</t>
  </si>
  <si>
    <t>Production HEC ASHTA</t>
  </si>
  <si>
    <t xml:space="preserve">Sale FTL </t>
  </si>
  <si>
    <t>Purchase AYEN EN TRADING</t>
  </si>
  <si>
    <t>Sale AYEN EN TRADING</t>
  </si>
  <si>
    <t xml:space="preserve">Purchase ERSEKA SOLAR PARK 1 </t>
  </si>
  <si>
    <t xml:space="preserve">Sale ERSEKA SOLAR PARK 1 </t>
  </si>
  <si>
    <t>Purchase  ENER TRADE</t>
  </si>
  <si>
    <t>Sale ENER TRADE</t>
  </si>
  <si>
    <t>Sale GSA</t>
  </si>
  <si>
    <t>Purchase KESH</t>
  </si>
  <si>
    <t>Purchase DEVOLL HP</t>
  </si>
  <si>
    <t>GSA</t>
  </si>
  <si>
    <t>Sale Qualified Customers</t>
  </si>
  <si>
    <t>Purchase ENER TRADE</t>
  </si>
  <si>
    <t>Purchase KURUM</t>
  </si>
  <si>
    <t>Sale KURUM</t>
  </si>
  <si>
    <t>DANSKE COMMODITIES</t>
  </si>
  <si>
    <t>Sale  ENER TRADE</t>
  </si>
  <si>
    <t>Purchase Renrgy TR</t>
  </si>
  <si>
    <t>Sale  Renrgy TR</t>
  </si>
  <si>
    <t>Energy Supply - AL</t>
  </si>
  <si>
    <t>Purchase AYEN</t>
  </si>
  <si>
    <t>Purchase DANSKE</t>
  </si>
  <si>
    <t>Sale AYEN</t>
  </si>
  <si>
    <t>NOA ENERGY TRADE</t>
  </si>
  <si>
    <t>Consumption</t>
  </si>
  <si>
    <t xml:space="preserve">Purchase Duferco Shqiperia </t>
  </si>
  <si>
    <t>Sale FTL</t>
  </si>
  <si>
    <t xml:space="preserve">Purchase SPV BLUE 1 </t>
  </si>
  <si>
    <t>KURUM INTERNATIONAL</t>
  </si>
  <si>
    <t>Production HPPs</t>
  </si>
  <si>
    <t>Purchase GSA</t>
  </si>
  <si>
    <t>Sale Ayen Energy Trading</t>
  </si>
  <si>
    <t>Purchase Ayen Energy Trading</t>
  </si>
  <si>
    <t>Sale SOLE 24</t>
  </si>
  <si>
    <t>Sale NOA Energy Trade</t>
  </si>
  <si>
    <t xml:space="preserve">Purchase NOA Energy Trade </t>
  </si>
  <si>
    <t xml:space="preserve">AXPO ALBANIA </t>
  </si>
  <si>
    <t>EFT (Energy Financing Team) TIRANA</t>
  </si>
  <si>
    <t xml:space="preserve">PROTERGIA ENERGY </t>
  </si>
  <si>
    <t>GETA                                (GREEN ENERGY TRADING ALBANIA)</t>
  </si>
  <si>
    <t>Purchase Ener Trade</t>
  </si>
  <si>
    <t>Purchase ReNRGY Trading</t>
  </si>
  <si>
    <t>Sale ReNRGY Trading</t>
  </si>
  <si>
    <t xml:space="preserve">ReNRGY                             </t>
  </si>
  <si>
    <t>Purchase  ALPEX</t>
  </si>
  <si>
    <t>Sale  SPV BLUE 1</t>
  </si>
  <si>
    <t>Sale Danske Commodities Albania</t>
  </si>
  <si>
    <t xml:space="preserve">ENERGIA GAS AND POWER ALBANIA                                  </t>
  </si>
  <si>
    <t>Sale Konsumatoreve te Kualifikuar</t>
  </si>
  <si>
    <t>Purchase NOA</t>
  </si>
  <si>
    <t>Sale Ener Trade</t>
  </si>
  <si>
    <t>EZ-5 ENERGY</t>
  </si>
  <si>
    <t>Purchase AYEN AS ENERGJI</t>
  </si>
  <si>
    <t>Purchase 5GX ENERGY</t>
  </si>
  <si>
    <t>Sale 5GX ENERGY</t>
  </si>
  <si>
    <t>Purchase  Albesp Trading</t>
  </si>
  <si>
    <t>Sale Albesp Trading</t>
  </si>
  <si>
    <t>Purchase SOLE 24</t>
  </si>
  <si>
    <t>ENSCO Trading</t>
  </si>
  <si>
    <t xml:space="preserve">Purchase SOLE24 </t>
  </si>
  <si>
    <t xml:space="preserve">Sale SOLE24 </t>
  </si>
  <si>
    <t>ENER TRADE</t>
  </si>
  <si>
    <t>Purchase INFO Telecom company.(INFO_TELECOM)</t>
  </si>
  <si>
    <t>Sale INFO Telecom company.(INFO_TELECOM)</t>
  </si>
  <si>
    <t>Purchase TIRANA INTERNATIONAL DEVELOPMENT company.(TID)</t>
  </si>
  <si>
    <t>Sale TIRANA INTERNATIONAL DEVELOPMENT company.(TID)</t>
  </si>
  <si>
    <t xml:space="preserve">Purchase Danske Commoditites Albania </t>
  </si>
  <si>
    <t>Purchase  Danske Commodities Albania</t>
  </si>
  <si>
    <t>Sale   GEN-I</t>
  </si>
  <si>
    <t>TIRANA INTERNATIONAL DEVELOPMENT company.(TID)</t>
  </si>
  <si>
    <t>Purchase INFO Telecom company.</t>
  </si>
  <si>
    <t>Sale INFO Telecom company.</t>
  </si>
  <si>
    <t>INFO Telecom company.</t>
  </si>
  <si>
    <t>AlbESP Trading &amp; Consulting shpk (AESPF)</t>
  </si>
  <si>
    <t xml:space="preserve">Purchase NOA </t>
  </si>
  <si>
    <t xml:space="preserve">Purchase Dragobia Energy </t>
  </si>
  <si>
    <t xml:space="preserve">Sale  Dragobia Energy </t>
  </si>
  <si>
    <t xml:space="preserve">Sale Energy Commodities </t>
  </si>
  <si>
    <t xml:space="preserve">Purchase  Energy Commodities </t>
  </si>
  <si>
    <t>Purchase  EZ-5 Energy</t>
  </si>
  <si>
    <t>Sale   EZ-5 Energy</t>
  </si>
  <si>
    <t>Sale AI ENERGY X</t>
  </si>
  <si>
    <t xml:space="preserve">Purchase  FUTURE_ENT </t>
  </si>
  <si>
    <t xml:space="preserve">Sale  FUTURE_ENT </t>
  </si>
  <si>
    <t>ADA Solar SE company</t>
  </si>
  <si>
    <t>-</t>
  </si>
  <si>
    <t>DRAGOBIA ENERGY</t>
  </si>
  <si>
    <t xml:space="preserve">Total Consumption </t>
  </si>
  <si>
    <t>Purchase  ALBESP</t>
  </si>
  <si>
    <t>Sale ALBESP</t>
  </si>
  <si>
    <t>Duferco Albania</t>
  </si>
  <si>
    <t xml:space="preserve">Sale NOA TRADE </t>
  </si>
  <si>
    <t>ENERGY 24</t>
  </si>
  <si>
    <t xml:space="preserve">FUTURE ENERGY TRADING AND EXCHANGE DYNAMICS </t>
  </si>
  <si>
    <t>Purchase  AlbESP Trading</t>
  </si>
  <si>
    <t>Sale AlbESP Trading</t>
  </si>
  <si>
    <t>Purchase Energy Commodities</t>
  </si>
  <si>
    <t>Sale Energy Commodities</t>
  </si>
  <si>
    <t>Sale Ayen AS Energji</t>
  </si>
  <si>
    <t>Purchase Ayen AS Energji</t>
  </si>
  <si>
    <t>PROINFINIT CONSULTING</t>
  </si>
  <si>
    <t xml:space="preserve">Purchase FUTURE ENERGY TRADING AND EXCHANGE DYNAMICS </t>
  </si>
  <si>
    <t xml:space="preserve">Sale AlbEsp Trading </t>
  </si>
  <si>
    <t>SOLE24 DOOEL Skopje branch in Albania</t>
  </si>
  <si>
    <t xml:space="preserve">Purchase AYEN ENERGY </t>
  </si>
  <si>
    <t xml:space="preserve">Sale  AYEN ENERGY </t>
  </si>
  <si>
    <t>Purchase Erseka Solar Park 1</t>
  </si>
  <si>
    <t>Purchase EZ-5</t>
  </si>
  <si>
    <t>Sale EZ-5</t>
  </si>
  <si>
    <t>SPV BLUE 1</t>
  </si>
  <si>
    <t xml:space="preserve">Sale  NOA TRADE </t>
  </si>
  <si>
    <t>Sale  GEN-I TIRANA</t>
  </si>
  <si>
    <t>Sale  KESH</t>
  </si>
  <si>
    <t xml:space="preserve">Sale SOLE 24 </t>
  </si>
  <si>
    <t>Sale  Energy Commdities</t>
  </si>
  <si>
    <t xml:space="preserve">Sale  RENRGY TR </t>
  </si>
  <si>
    <t xml:space="preserve">Purchase   RENRGY TR </t>
  </si>
  <si>
    <t>Sale AYEN ENERGY TRADING</t>
  </si>
  <si>
    <t>ALB ENERGY TRADE</t>
  </si>
  <si>
    <t>Production ALB ENERGY TRADE</t>
  </si>
  <si>
    <t xml:space="preserve">Purchase 5 GX ENERGY  </t>
  </si>
  <si>
    <t xml:space="preserve">Purchase KESH </t>
  </si>
  <si>
    <t xml:space="preserve">Sale KESH </t>
  </si>
  <si>
    <t xml:space="preserve">Sale  Energy Commodities </t>
  </si>
  <si>
    <t>Sale  Ayen En Trading</t>
  </si>
  <si>
    <t xml:space="preserve">5GX ENERGY </t>
  </si>
  <si>
    <t xml:space="preserve">Production 5GX ENERGY </t>
  </si>
  <si>
    <t>Sale ALB ENERGY TRADE</t>
  </si>
  <si>
    <t xml:space="preserve">AI  ENERGY  X </t>
  </si>
  <si>
    <t>Purchase ALBESP</t>
  </si>
  <si>
    <t>Purchase Energy Commdities</t>
  </si>
  <si>
    <t>Sale   Energy Commdities</t>
  </si>
  <si>
    <t>Energy Commodities</t>
  </si>
  <si>
    <t>Sale  ALBESP</t>
  </si>
  <si>
    <t>Purchase AI ENERGY X</t>
  </si>
  <si>
    <t>Purchase Ayen En Trading</t>
  </si>
  <si>
    <t xml:space="preserve">Sale Ayen En Trading </t>
  </si>
  <si>
    <t>Purchase AET</t>
  </si>
  <si>
    <t>Sale AET</t>
  </si>
  <si>
    <t xml:space="preserve">Purchase FUTURE_ENT </t>
  </si>
  <si>
    <t xml:space="preserve">Sale FUTURE_ENT </t>
  </si>
  <si>
    <t>MFT KOSSOVA</t>
  </si>
  <si>
    <t>KESH company</t>
  </si>
  <si>
    <t>Purchase ReNRGY</t>
  </si>
  <si>
    <t>Sale ReNRGY</t>
  </si>
  <si>
    <t>Purchase Tirana International Development</t>
  </si>
  <si>
    <t>Sale Tirana International Development</t>
  </si>
  <si>
    <t xml:space="preserve">Purchase NOA ENERGY </t>
  </si>
  <si>
    <t xml:space="preserve">Sale NOA ENERGY </t>
  </si>
  <si>
    <t>Sale INFO Telecom</t>
  </si>
  <si>
    <t xml:space="preserve">Purchase PROINFINIT CONSULTING </t>
  </si>
  <si>
    <t xml:space="preserve">Purchase PROTERGIA ENERGY </t>
  </si>
  <si>
    <t>Sale FUTURE_ENT</t>
  </si>
  <si>
    <t>Sale TSO</t>
  </si>
  <si>
    <t>Purchase  SPV BLUE 1</t>
  </si>
  <si>
    <t>1.Qualified customers for each subject change every month depending on the contracts signed by both parties</t>
  </si>
  <si>
    <t>2.The symbol ( - ) is used for energy entering the grid (Purchase + Import), while the symbol ( + ) is used for energy exiting the grid (Sale + Export).</t>
  </si>
  <si>
    <t>3.Every value mentioned above is nominated — based on a schedule (not actual, measured data)</t>
  </si>
  <si>
    <t>Electricity purchases according to the public service obligation established by Council of Ministers Decision no. 456/2022 &amp; 449/2023</t>
  </si>
  <si>
    <t>Status</t>
  </si>
  <si>
    <t>Quantity</t>
  </si>
  <si>
    <t>Price</t>
  </si>
  <si>
    <t>Value</t>
  </si>
  <si>
    <t>VAT</t>
  </si>
  <si>
    <t>Value including VAT</t>
  </si>
  <si>
    <t>Euro/MWh</t>
  </si>
  <si>
    <t>Euro</t>
  </si>
  <si>
    <t>01-31.01.2025</t>
  </si>
  <si>
    <t>Purchase</t>
  </si>
  <si>
    <t>01-28.02.2025</t>
  </si>
  <si>
    <t>01-31.03.2025</t>
  </si>
  <si>
    <t>01-30.04.2025</t>
  </si>
  <si>
    <t>01-31.05.2025</t>
  </si>
  <si>
    <t>01-30.06.2025</t>
  </si>
  <si>
    <t>01-31.07.2025</t>
  </si>
  <si>
    <t>01-31.08.2025</t>
  </si>
  <si>
    <t>01-30.09.2025</t>
  </si>
  <si>
    <t>01-31.10.2025</t>
  </si>
  <si>
    <t>01-30.11.2025</t>
  </si>
  <si>
    <t>01-31.12.2025</t>
  </si>
  <si>
    <t>Companies</t>
  </si>
  <si>
    <t>Quantity (MWh)</t>
  </si>
  <si>
    <t>EUR/MWh</t>
  </si>
  <si>
    <t>AlbEsp Trading &amp; Consulting company</t>
  </si>
  <si>
    <t>Ayen Energy Trading company</t>
  </si>
  <si>
    <t>EFT AG</t>
  </si>
  <si>
    <t>Ener Trade company</t>
  </si>
  <si>
    <t>GEN-I Tirana company</t>
  </si>
  <si>
    <t>HSE d.o.o.</t>
  </si>
  <si>
    <t>NOA Energy Trade company</t>
  </si>
  <si>
    <t>Protergia Energy Albania company</t>
  </si>
  <si>
    <t>PPC SA</t>
  </si>
  <si>
    <t>ReNRGY Trading Group company</t>
  </si>
  <si>
    <t>Alb Energy Trade company</t>
  </si>
  <si>
    <t>Danske Commodities Albania company</t>
  </si>
  <si>
    <t>GSA sh.p.k.</t>
  </si>
  <si>
    <t>Protergia</t>
  </si>
  <si>
    <t>SPV BLUE</t>
  </si>
  <si>
    <t>Renrgy Trading Group company</t>
  </si>
  <si>
    <t>In April 2025, KESH company did not carry out energy transactions based on Council of Ministers Decision no. 456, dated 29.06.2022, as amended</t>
  </si>
  <si>
    <t>TOTAL SALES FOR THE ECONOMIC PORTFOLIO OPTIMIZATION OF KESH COMPANY</t>
  </si>
  <si>
    <t>Eur/MWh</t>
  </si>
  <si>
    <t>Eur</t>
  </si>
  <si>
    <t>Electricity sales through procedures based on the Trading Regulation, January–December 2025</t>
  </si>
  <si>
    <t>Electricity sales for the provision of ancillary services to KOST, January–December 2025</t>
  </si>
  <si>
    <t>Electricity sales for the provision of ancillary services to TSO, January–December 2025</t>
  </si>
  <si>
    <t>Sales on the ALPEX Power Exchange</t>
  </si>
  <si>
    <t>Electricity sales from Karavasta for supply, January–December 2025</t>
  </si>
  <si>
    <t xml:space="preserve"> </t>
  </si>
  <si>
    <t>TOTAL PURCHASES FOR THE ECONOMIC PORTFOLIO OPTIMIZATION OF KESH COMPANY</t>
  </si>
  <si>
    <t>Electricity purchases through procedures based on the Trading Regulation, January–December 2025</t>
  </si>
  <si>
    <t>Electricity purchases for the provision of ancillary services to KOST, January–December 2025</t>
  </si>
  <si>
    <t>Electricity purchases for the provision of ancillary services to TSO, January–December 2025</t>
  </si>
  <si>
    <t>Purchases on the ALPEX  Power Exchange</t>
  </si>
  <si>
    <t>Electricity purchases from  ASHTA HPP, based on the contract</t>
  </si>
  <si>
    <t>Electricity purchases from Karavasta/production January–December 2025</t>
  </si>
  <si>
    <t>FINANCIAL EFFECT FROM THE OPTIMIZATION OF SALES AND PURCHASES</t>
  </si>
  <si>
    <t>Source : KESH company</t>
  </si>
  <si>
    <t>National REMIT Register_Albania</t>
  </si>
  <si>
    <t>Country</t>
  </si>
  <si>
    <t>ECRB Code</t>
  </si>
  <si>
    <t>Date of submission</t>
  </si>
  <si>
    <t>Legal name of the Company</t>
  </si>
  <si>
    <t>Legal Form</t>
  </si>
  <si>
    <t>Company Address (Head Office)</t>
  </si>
  <si>
    <t>City where the company is located</t>
  </si>
  <si>
    <t>ZIP Code</t>
  </si>
  <si>
    <t>The Company's Energy Identification Code (EIC) Code</t>
  </si>
  <si>
    <t>The Company's Bank Identifier Code (BIC) Code</t>
  </si>
  <si>
    <t>The Company's Legal Entity Identifier (LEI) Code</t>
  </si>
  <si>
    <t>The company's Tax Identification Number (TIN)</t>
  </si>
  <si>
    <t>Company’s e-mail address</t>
  </si>
  <si>
    <t>Website of the company</t>
  </si>
  <si>
    <t>Webpage where internal information is disclosed</t>
  </si>
  <si>
    <t>Albania</t>
  </si>
  <si>
    <t>ECRB-AL-20220105-001</t>
  </si>
  <si>
    <t>Limited Liability Company</t>
  </si>
  <si>
    <t>Municipal Unit No. 5, Ibrahim Rugova Street, No. 64</t>
  </si>
  <si>
    <t>Tirane</t>
  </si>
  <si>
    <t>22XGSA       N</t>
  </si>
  <si>
    <t>SGSBALTX</t>
  </si>
  <si>
    <t>J61820031J</t>
  </si>
  <si>
    <t>info@gsa.al</t>
  </si>
  <si>
    <r>
      <rPr>
        <b/>
        <u/>
        <sz val="11"/>
        <color rgb="FF0070C0"/>
        <rFont val="Times New Roman"/>
        <charset val="134"/>
      </rPr>
      <t>www.gsa.al</t>
    </r>
  </si>
  <si>
    <t>ECRB-AL-20220225-001</t>
  </si>
  <si>
    <t>GEN-I Tirana</t>
  </si>
  <si>
    <t>Former Noli Business Center, Ismail Qemali Street No. 27</t>
  </si>
  <si>
    <t>23X---120709GEN0</t>
  </si>
  <si>
    <t>K81413005A</t>
  </si>
  <si>
    <t>NaimMBA.Isufi@gen-1.si</t>
  </si>
  <si>
    <r>
      <rPr>
        <b/>
        <u/>
        <sz val="11"/>
        <color rgb="FF0070C0"/>
        <rFont val="Times New Roman"/>
        <charset val="134"/>
      </rPr>
      <t>https://www.gen-</t>
    </r>
    <r>
      <rPr>
        <b/>
        <sz val="11"/>
        <color rgb="FF0070C0"/>
        <rFont val="Times New Roman"/>
        <charset val="134"/>
      </rPr>
      <t xml:space="preserve"> </t>
    </r>
    <r>
      <rPr>
        <b/>
        <u/>
        <sz val="11"/>
        <color rgb="FF0070C0"/>
        <rFont val="Times New Roman"/>
        <charset val="134"/>
      </rPr>
      <t>i.eu/at/en/</t>
    </r>
  </si>
  <si>
    <r>
      <rPr>
        <b/>
        <u/>
        <sz val="11"/>
        <color rgb="FF0070C0"/>
        <rFont val="Times New Roman"/>
        <charset val="134"/>
      </rPr>
      <t>https://www.gen-i.eu/at/en/</t>
    </r>
  </si>
  <si>
    <t>ECRB-AL-20220216-001</t>
  </si>
  <si>
    <t xml:space="preserve">AlbEsp Trading &amp; Consulting </t>
  </si>
  <si>
    <t>"Vaso Pasha" Street, No. 20</t>
  </si>
  <si>
    <t>54X-1-10101AESPF</t>
  </si>
  <si>
    <t>M122210081</t>
  </si>
  <si>
    <t>h.sadikaj@albesptc.al</t>
  </si>
  <si>
    <r>
      <rPr>
        <b/>
        <u/>
        <sz val="11"/>
        <color rgb="FF0070C0"/>
        <rFont val="Times New Roman"/>
        <charset val="134"/>
      </rPr>
      <t>www.albesptc.al</t>
    </r>
  </si>
  <si>
    <t>ECRB-AL-20220601-001</t>
  </si>
  <si>
    <t>Albanian Power Corporation</t>
  </si>
  <si>
    <t>Joint Stock Company</t>
  </si>
  <si>
    <t>"Viktor Eftimiu" Street</t>
  </si>
  <si>
    <t>23X--130918APC-M</t>
  </si>
  <si>
    <t>J61817005F</t>
  </si>
  <si>
    <t>mail@.kesh.al</t>
  </si>
  <si>
    <r>
      <rPr>
        <b/>
        <u/>
        <sz val="11"/>
        <color rgb="FF0070C0"/>
        <rFont val="Times New Roman"/>
        <charset val="134"/>
      </rPr>
      <t>www.kesh.al</t>
    </r>
  </si>
  <si>
    <t>ECRB-AL-20220228-001</t>
  </si>
  <si>
    <t>NOA Energy Trade</t>
  </si>
  <si>
    <t xml:space="preserve"> "Deshmoret e Kombit" Boulevard, Twin Towers, 2nd floor</t>
  </si>
  <si>
    <t>23X--150630-N-6</t>
  </si>
  <si>
    <t>L42203031A</t>
  </si>
  <si>
    <t>info@noaholding.com</t>
  </si>
  <si>
    <r>
      <rPr>
        <b/>
        <u/>
        <sz val="11"/>
        <color rgb="FF0070C0"/>
        <rFont val="Times New Roman"/>
        <charset val="134"/>
      </rPr>
      <t>www.noaenergy.al</t>
    </r>
  </si>
  <si>
    <t>Transmission System Operator</t>
  </si>
  <si>
    <t>Tirana-Durrës Highway, KM 9, Kashar</t>
  </si>
  <si>
    <t>10XAL-KESH     J</t>
  </si>
  <si>
    <t>K42101801N</t>
  </si>
  <si>
    <t xml:space="preserve"> info@ost.al </t>
  </si>
  <si>
    <r>
      <rPr>
        <b/>
        <u/>
        <sz val="11"/>
        <color rgb="FF0070C0"/>
        <rFont val="Times New Roman"/>
        <charset val="134"/>
      </rPr>
      <t>www.ost.al</t>
    </r>
  </si>
  <si>
    <r>
      <rPr>
        <b/>
        <u/>
        <sz val="11"/>
        <color rgb="FF0070C0"/>
        <rFont val="Times New Roman"/>
        <charset val="134"/>
      </rPr>
      <t>www.ost.al/te-dhena/</t>
    </r>
  </si>
  <si>
    <t>ECRB-AL-20220218-001</t>
  </si>
  <si>
    <t>INFO-Telecom</t>
  </si>
  <si>
    <t>"Faik Konica" Street, No. 1, Red Building opposite the Faculty of Economics</t>
  </si>
  <si>
    <t>54X-1-1100-INFTI</t>
  </si>
  <si>
    <t>K92402002P</t>
  </si>
  <si>
    <t>info@infotelecom.al</t>
  </si>
  <si>
    <r>
      <rPr>
        <b/>
        <u/>
        <sz val="11"/>
        <color rgb="FF0070C0"/>
        <rFont val="Times New Roman"/>
        <charset val="134"/>
      </rPr>
      <t>www.infotelecom.al</t>
    </r>
  </si>
  <si>
    <t>ECRB-AL-20210712-001</t>
  </si>
  <si>
    <t>ReNRGY Trading Group</t>
  </si>
  <si>
    <t>"Dervish Hima" Street, No. 1, Tirana</t>
  </si>
  <si>
    <t>54X-101RN102618R</t>
  </si>
  <si>
    <t>L81818026N</t>
  </si>
  <si>
    <t>anisa.skendaj@rnrgy.com</t>
  </si>
  <si>
    <r>
      <rPr>
        <b/>
        <u/>
        <sz val="11"/>
        <color rgb="FF0070C0"/>
        <rFont val="Times New Roman"/>
        <charset val="134"/>
      </rPr>
      <t>www.rnrgy.com</t>
    </r>
  </si>
  <si>
    <t>Tirana International Development</t>
  </si>
  <si>
    <t>"Sami Frashëri" Street, No. 5, Staircase F, 1st Floor, Office 2</t>
  </si>
  <si>
    <t>54x-1-0101-TID-F</t>
  </si>
  <si>
    <t>PUPPALTR</t>
  </si>
  <si>
    <t>J82427007R</t>
  </si>
  <si>
    <t>info@tidalbania.com</t>
  </si>
  <si>
    <t>www.tidalbania.com</t>
  </si>
  <si>
    <t>Rruga e Elbasanit, Park Gate Building, 1st Floor</t>
  </si>
  <si>
    <t>54X-101ET0911180</t>
  </si>
  <si>
    <t>USALALTR</t>
  </si>
  <si>
    <t>894500OX1HJLANDKZY22</t>
  </si>
  <si>
    <t>L82118017S</t>
  </si>
  <si>
    <t>trading@enertrade.al</t>
  </si>
  <si>
    <t>https://www.linkedin.com/company   /ener-trade-shpk/mycompany</t>
  </si>
  <si>
    <t>ECRB-AL-20230203-001</t>
  </si>
  <si>
    <t>03.02.2023</t>
  </si>
  <si>
    <t>Energy Financing Team Tirana</t>
  </si>
  <si>
    <t>Murat Toptani Street, EUROCOL Business Center, 3rd Floor</t>
  </si>
  <si>
    <t>54X-EFT-TIRANA-V</t>
  </si>
  <si>
    <t xml:space="preserve">L71801017U </t>
  </si>
  <si>
    <t xml:space="preserve"> Enver.Uruci@eft-group.net</t>
  </si>
  <si>
    <t>www.eft-group.net</t>
  </si>
  <si>
    <t>ECRB-AL-20230207-001</t>
  </si>
  <si>
    <t>07.02.2023</t>
  </si>
  <si>
    <t>Energy 24</t>
  </si>
  <si>
    <t>Ismail Qemali Street, Building 11, 2nd Floor (Telesport Building)</t>
  </si>
  <si>
    <t>54-I-1011EN-248</t>
  </si>
  <si>
    <t>L91331002S</t>
  </si>
  <si>
    <t>a.dervishi@dufercoalbania.com, d.vercellotti@dufercoenergia.com</t>
  </si>
  <si>
    <t>ECRB-AL-20230216-001</t>
  </si>
  <si>
    <t>16.02.2023</t>
  </si>
  <si>
    <t>Future Energy Trading and Exchange Dynamics, Branch in Tirana</t>
  </si>
  <si>
    <t>Bilal Golemi Street, Building 28, Entrance 7, Apartment 14</t>
  </si>
  <si>
    <t>54-X-I-101FETED-J</t>
  </si>
  <si>
    <t>M21421046C</t>
  </si>
  <si>
    <t>admir.bytyci@fuentedynamics.com</t>
  </si>
  <si>
    <t>www.fuentedynamics.com</t>
  </si>
  <si>
    <t>ECRB-AL-20230220-001</t>
  </si>
  <si>
    <t>20.02.2023</t>
  </si>
  <si>
    <t>Ayen AS Energji</t>
  </si>
  <si>
    <t>Papa Gjon Pali II, Street, ABA Business Center</t>
  </si>
  <si>
    <t>23X--150416-A--N</t>
  </si>
  <si>
    <t>L11731504A</t>
  </si>
  <si>
    <t xml:space="preserve"> trading@ayen.com.tr, oguzhang@aydiner.com.tr, ayenas@ayen.com.tr</t>
  </si>
  <si>
    <t>http://www.ayen.com.tr/</t>
  </si>
  <si>
    <t>http://www.ayen.com.tr/en/ayen-as-energji-sha-arnautluk</t>
  </si>
  <si>
    <t>Ayen Energy Trading</t>
  </si>
  <si>
    <t>Papa Gjon Pali II Street, ABA Business Center, No. 601</t>
  </si>
  <si>
    <t>23X--140426-AY-W</t>
  </si>
  <si>
    <t>L32130008F</t>
  </si>
  <si>
    <t xml:space="preserve"> ayentrading@ayen.com.tr / coniku.anisa@gmail.com</t>
  </si>
  <si>
    <t>ECRB-AL-20230222-001</t>
  </si>
  <si>
    <t>22.02.2023</t>
  </si>
  <si>
    <t>Vaso Pasha Street, Property No. 3/64+1-7/2, Cadastral Zone 8270</t>
  </si>
  <si>
    <t>54X-11LKE250319U</t>
  </si>
  <si>
    <t>L91325503D</t>
  </si>
  <si>
    <t xml:space="preserve"> info@ez-5energy.com</t>
  </si>
  <si>
    <t>https://www.ez-5energy.com</t>
  </si>
  <si>
    <t>ECRB-AL-20230217-001</t>
  </si>
  <si>
    <t>17.02.2023</t>
  </si>
  <si>
    <t xml:space="preserve">Devoll Hydropower </t>
  </si>
  <si>
    <t>ABA Business Center, Office No. 1206, "Papa Gjon Pali II" Street</t>
  </si>
  <si>
    <t>23X--150409-DHP5</t>
  </si>
  <si>
    <t>529900FCS5S6HQ1B8S98</t>
  </si>
  <si>
    <t xml:space="preserve">K82418002C </t>
  </si>
  <si>
    <t>hppfavina@yahoo.com</t>
  </si>
  <si>
    <t>https://www.statkraft.al/</t>
  </si>
  <si>
    <t>https://wvw.eex-transparencv.com/power/albania/production/availabilitv</t>
  </si>
  <si>
    <t>ECRB-AL-20230310-001</t>
  </si>
  <si>
    <t>10.03.2023</t>
  </si>
  <si>
    <t xml:space="preserve">ENSCO Trading (Albania) </t>
  </si>
  <si>
    <t>Municipal Unit No. 10, Rruga Bogdaneve, Villa No. 22, No. 2</t>
  </si>
  <si>
    <t>54X-110IESA1019G</t>
  </si>
  <si>
    <t>HYVEDEMM591</t>
  </si>
  <si>
    <t>L9l8l9025L</t>
  </si>
  <si>
    <t>backoffice@ensco.eu</t>
  </si>
  <si>
    <t>https://www.ensco.eu/</t>
  </si>
  <si>
    <t>ECRB-AL-20230316-001</t>
  </si>
  <si>
    <t>16.03.2023</t>
  </si>
  <si>
    <t>Lengarica &amp; Energy</t>
  </si>
  <si>
    <t>Jul Variboba Street, Villa No. 10, Tirana</t>
  </si>
  <si>
    <t>54X-L-1010H-LENU</t>
  </si>
  <si>
    <t>K83026602A</t>
  </si>
  <si>
    <t xml:space="preserve">ylli.halili@enso.at </t>
  </si>
  <si>
    <t>www.ensohydro.at</t>
  </si>
  <si>
    <t>ECRB-AL-20230317-001</t>
  </si>
  <si>
    <t>17.03.2023</t>
  </si>
  <si>
    <t>FREE MARKET SUPPLIER</t>
  </si>
  <si>
    <t>"Gjergj Fishta" Boulevard, Building No. 88, Entrance 1, 4th Floor, Administrative Unit No. 7</t>
  </si>
  <si>
    <t>54X-101 0IFT0220P</t>
  </si>
  <si>
    <t>AL37202110060000000001446945</t>
  </si>
  <si>
    <t xml:space="preserve">L81530029T </t>
  </si>
  <si>
    <t>erina.rexhepi@ftl.al</t>
  </si>
  <si>
    <t>www.oshee.al</t>
  </si>
  <si>
    <t>ECRB-AL-20230317-002</t>
  </si>
  <si>
    <t>Ibrahim Rugova Street, Building No. 14 KT, "Green Park", Apartment No. 39, 6th Floor, Administrative Unit No. 5</t>
  </si>
  <si>
    <t>23X-131115Kl--1</t>
  </si>
  <si>
    <t xml:space="preserve">SGSBALTX  (RAIFFEISEN BANK)      NCBAALTX  (BKT)    </t>
  </si>
  <si>
    <t>K02727230T</t>
  </si>
  <si>
    <t xml:space="preserve"> info@kurum.al</t>
  </si>
  <si>
    <t>www.kurum.al</t>
  </si>
  <si>
    <t>ECRB-AL-20230317-003</t>
  </si>
  <si>
    <t xml:space="preserve">Danske Commodities Albania </t>
  </si>
  <si>
    <t>Ibrahim Rugova Street, Sky Tower, Building No. 5, 9th Floor, Office 91</t>
  </si>
  <si>
    <t>23X--121120DCALG</t>
  </si>
  <si>
    <t>L21702005R</t>
  </si>
  <si>
    <t>MA@danskecommodities.com</t>
  </si>
  <si>
    <t>www.danskecommodities.com</t>
  </si>
  <si>
    <t>ECRB-AL-20230320-001</t>
  </si>
  <si>
    <t>20.03.2023</t>
  </si>
  <si>
    <t xml:space="preserve">Dragobia Energy </t>
  </si>
  <si>
    <t>"Papa Gjon Pali II" Street, Unit No. 12, ABA Business Center</t>
  </si>
  <si>
    <t>54X-I-l l 1DRG-0l W</t>
  </si>
  <si>
    <t>SGSBALTX / PUPPALTR</t>
  </si>
  <si>
    <t>K92025004T</t>
  </si>
  <si>
    <t xml:space="preserve">info@gener2.al </t>
  </si>
  <si>
    <t>ECRB-AL-20230320-002</t>
  </si>
  <si>
    <t>Natyre Energy</t>
  </si>
  <si>
    <t>Prush Street No. 48, Vaqarr</t>
  </si>
  <si>
    <t>54X-L01-EN-11YRL</t>
  </si>
  <si>
    <t>L72220033M</t>
  </si>
  <si>
    <t>a.cekrezi@natyreenergy / a.cekrezi@natyraenergy.com</t>
  </si>
  <si>
    <t>www.natyreenergy.com</t>
  </si>
  <si>
    <t>Universal Service Supplier</t>
  </si>
  <si>
    <t>"Gjergj Fishta" Boulevard, Building No. 88, Entrance 1, 2nd Floor, Administrative Unit No. 7</t>
  </si>
  <si>
    <t>54X-0101IFSH022Q</t>
  </si>
  <si>
    <t xml:space="preserve">L81530016L </t>
  </si>
  <si>
    <t>marina_hristovska@yahoo.com, consultant2@lpaoffice.com</t>
  </si>
  <si>
    <t xml:space="preserve">www.fshu.al </t>
  </si>
  <si>
    <t>ECRB-AL-20230323-001</t>
  </si>
  <si>
    <t>23.03.2023</t>
  </si>
  <si>
    <t>LAJTHIZA INVEST</t>
  </si>
  <si>
    <t>Lajthizë, Qafë-Mali Administrative Unit</t>
  </si>
  <si>
    <t xml:space="preserve"> Fushe -Arrëz</t>
  </si>
  <si>
    <t>54X-L-101 ILTH-lS</t>
  </si>
  <si>
    <t>PUPPALTR XXX</t>
  </si>
  <si>
    <t>J98009202P</t>
  </si>
  <si>
    <t xml:space="preserve"> info@lajthiza.al</t>
  </si>
  <si>
    <t>www.laithiza.al</t>
  </si>
  <si>
    <t>ECRB-AL-20230324-001</t>
  </si>
  <si>
    <t>24.03.2023</t>
  </si>
  <si>
    <t>Bishnica 1,2 HPP</t>
  </si>
  <si>
    <t>B. Curri Boulevard, E.T.C, 4th Floor, Office 5/2</t>
  </si>
  <si>
    <t>54X-1-10011HB12W</t>
  </si>
  <si>
    <t>AL84202110750000001002955860</t>
  </si>
  <si>
    <t>K82403011S</t>
  </si>
  <si>
    <t>kreshnikmustafaraj@gmail.com</t>
  </si>
  <si>
    <t>ECRB-AL-20230324-002</t>
  </si>
  <si>
    <t>Tervolit HPP</t>
  </si>
  <si>
    <t>Pishaj Commune, Gramsh</t>
  </si>
  <si>
    <t>Gramsh</t>
  </si>
  <si>
    <t>54X-1-21010IHTEI</t>
  </si>
  <si>
    <t>ALI 6202112190000000013351925</t>
  </si>
  <si>
    <t>K73621202N</t>
  </si>
  <si>
    <t>skraqi@hotmail.com</t>
  </si>
  <si>
    <t>www .hecitevolit.com</t>
  </si>
  <si>
    <t>ECRB-AL-20230331-001</t>
  </si>
  <si>
    <t>31.03.2023</t>
  </si>
  <si>
    <t>Axpo Albania</t>
  </si>
  <si>
    <t>Rinas Street, Tirana Business Park, Building No. 07, Fushë Prezë</t>
  </si>
  <si>
    <t>23X—150330-AA-K</t>
  </si>
  <si>
    <t>529900ZABTUMR58SS885</t>
  </si>
  <si>
    <t>K51628010V</t>
  </si>
  <si>
    <t>agron.jetishi@axpo.com</t>
  </si>
  <si>
    <t>www.axpo.com</t>
  </si>
  <si>
    <t>ECRB-AL-20230331-002</t>
  </si>
  <si>
    <t>ADA SOLAR SE</t>
  </si>
  <si>
    <t xml:space="preserve"> "Dervish Hima" Street, Ada Tower</t>
  </si>
  <si>
    <t>54X-1-01 00lADS-6</t>
  </si>
  <si>
    <t xml:space="preserve">L81906036J </t>
  </si>
  <si>
    <t>ECRB-AL-20230406-001</t>
  </si>
  <si>
    <t>06.04.2023</t>
  </si>
  <si>
    <t>Distribution System Operator</t>
  </si>
  <si>
    <t>"Gjergj Fishta" Boulevard, Building 88, 5th Floor, Entrance 1</t>
  </si>
  <si>
    <t>54X-1010FT0220P</t>
  </si>
  <si>
    <t>AL15212110160000000001386653</t>
  </si>
  <si>
    <t>L81530018E</t>
  </si>
  <si>
    <t>blendian.dalipi@ossh.al</t>
  </si>
  <si>
    <t>www.ossh.al</t>
  </si>
  <si>
    <t>ECRB-AL-20230414-001</t>
  </si>
  <si>
    <t>14.04.2023</t>
  </si>
  <si>
    <t>G.S.K</t>
  </si>
  <si>
    <t xml:space="preserve">Rruga Barrikadave, Property No. 5/735+1-2, Cadastral Zone 8360
</t>
  </si>
  <si>
    <t>54X-I0101-G1SK-N</t>
  </si>
  <si>
    <t>M01707503J</t>
  </si>
  <si>
    <t>edmond.ademaj1@gmail.com</t>
  </si>
  <si>
    <t>ECRB-AL-20230511-001</t>
  </si>
  <si>
    <t>11.05.2023</t>
  </si>
  <si>
    <t>GJO-SPA POWER</t>
  </si>
  <si>
    <t>"Kthesa e Kamzës", Building opposite Hygeia Hospital, 4th Floor, Kashar</t>
  </si>
  <si>
    <t>54X-HEC-LAPAJ075</t>
  </si>
  <si>
    <t>K87920201S</t>
  </si>
  <si>
    <t>gjospa@eteagroup.com</t>
  </si>
  <si>
    <t>ECRB-AL-20230511-002</t>
  </si>
  <si>
    <t>Erdat Lura</t>
  </si>
  <si>
    <t>"Kthesa e Kamzës", Building Opposite Hygeia Hospital, 4th Floor, Kashar</t>
  </si>
  <si>
    <t>54X-HEC-LURA-069</t>
  </si>
  <si>
    <t>K82321008Q</t>
  </si>
  <si>
    <t>erdatlura@hotmail.com</t>
  </si>
  <si>
    <t>ECRB-AL-20230515-001</t>
  </si>
  <si>
    <t>15.05.2023</t>
  </si>
  <si>
    <t xml:space="preserve">TEODORI 2003 </t>
  </si>
  <si>
    <t>“Vaso Pasha” Street, Building 10, Entrance 1, Apartment 6</t>
  </si>
  <si>
    <t>54X-L-110-TE-ALU</t>
  </si>
  <si>
    <t>AL87213110440000000001134377</t>
  </si>
  <si>
    <t>K42300106L</t>
  </si>
  <si>
    <t xml:space="preserve">lulzimlaloshi@hotmail.com , teodori2003@yahoo.com </t>
  </si>
  <si>
    <t>ECRB-AL-20230524-001</t>
  </si>
  <si>
    <t>24.05.2023</t>
  </si>
  <si>
    <t xml:space="preserve">KROl MBRET ENERGJI </t>
  </si>
  <si>
    <t>Olimpik Residence, Intersection of Liman Kaba and Prokop Mima Streets, Staircase 3</t>
  </si>
  <si>
    <t>54X-101-KR-10-E5</t>
  </si>
  <si>
    <t>CDISALTRXXX</t>
  </si>
  <si>
    <t>L29326401S</t>
  </si>
  <si>
    <t xml:space="preserve"> ismailiergys@gmail.com</t>
  </si>
  <si>
    <t>ECRB-AL-20230612-001</t>
  </si>
  <si>
    <t>12.06.2023</t>
  </si>
  <si>
    <t>Proinfinit Consulting</t>
  </si>
  <si>
    <t>Municipal Unit No. 5, Tish Daija Street, Cadastral Zone 8260, Property No. 6/759+3-14, Kika 2 Complex, Building 7, Staircase 7, 5th Floor</t>
  </si>
  <si>
    <t>54X-PRO-INFIN-I8</t>
  </si>
  <si>
    <t>SGSBALTXXXX</t>
  </si>
  <si>
    <t>M21525012S</t>
  </si>
  <si>
    <t>desara.liko@proinfinit.com / consulting@proinfinit.com</t>
  </si>
  <si>
    <t>www.proinfinitconsulting.com</t>
  </si>
  <si>
    <t>ECRB-AL-20230620-001</t>
  </si>
  <si>
    <t>20.06.2023</t>
  </si>
  <si>
    <t>Hydro Energy Sotira</t>
  </si>
  <si>
    <t>Elbasan Kusbove SOTIRE, 1-story building of HPP, 9 (Central) Sotirë Gramsh, cadastral zone 3494 with number 246/5</t>
  </si>
  <si>
    <t>Gramsh,Sotire</t>
  </si>
  <si>
    <t>54X-I-0111SO-H-X</t>
  </si>
  <si>
    <t xml:space="preserve">AL76208110080000020485935301 (EURO) </t>
  </si>
  <si>
    <t>K97212802C</t>
  </si>
  <si>
    <t>infosotirayahoo.com</t>
  </si>
  <si>
    <t>AL52208111010000020485935302 (ALL)</t>
  </si>
  <si>
    <t>ECRB-AL-20230712-001</t>
  </si>
  <si>
    <t>12.07.2023</t>
  </si>
  <si>
    <t xml:space="preserve">Albanian Green Energy </t>
  </si>
  <si>
    <t>"Abdi Toptani" Street, Torre Drini, Apartment 61</t>
  </si>
  <si>
    <t>54X-I-1011AGEF</t>
  </si>
  <si>
    <t>USALALTR010</t>
  </si>
  <si>
    <t>K71624027U</t>
  </si>
  <si>
    <t>info@age-sjalbania.eu</t>
  </si>
  <si>
    <t>www.essegei.eu</t>
  </si>
  <si>
    <t>ECRB-AL-20230712-002</t>
  </si>
  <si>
    <t>Balkan Green Energy</t>
  </si>
  <si>
    <t>“Abdi Toptani” Street, Torre Drini, Apartment 61</t>
  </si>
  <si>
    <t>54X-10001BGE-R</t>
  </si>
  <si>
    <t>K71624026M</t>
  </si>
  <si>
    <t xml:space="preserve"> info@bge-sjalbania.eu</t>
  </si>
  <si>
    <t>SOLE 24 DOOELSHKUP</t>
  </si>
  <si>
    <t>"Dëshmorët e Kombit" Boulevard, Hotel Rogner, 2nd Floor</t>
  </si>
  <si>
    <t>54X-I-110-SOLE-3</t>
  </si>
  <si>
    <t>M31625022G</t>
  </si>
  <si>
    <t>info@sole24.mk , besiana.antoni@gmail.com</t>
  </si>
  <si>
    <t>ECRB-AL-20230711-002</t>
  </si>
  <si>
    <t>11.07.2023</t>
  </si>
  <si>
    <t>Idro Energia Pulita</t>
  </si>
  <si>
    <t>Lagja 17, "Jahja Ballhysa" Street, Jedas Complex, 2006</t>
  </si>
  <si>
    <t>Durres</t>
  </si>
  <si>
    <t>54X-I-0111EN-P-O</t>
  </si>
  <si>
    <t>AL62208110080000021065735302 (EURO)</t>
  </si>
  <si>
    <t>L01305510P</t>
  </si>
  <si>
    <t>g.idrizi@gts.al</t>
  </si>
  <si>
    <t>idroenergjiapulitashpk@gmail.com</t>
  </si>
  <si>
    <t>AL89208110080000021065735301 (ALL)</t>
  </si>
  <si>
    <t>ECRB-AL-20230711-003</t>
  </si>
  <si>
    <t xml:space="preserve">“Emikel” </t>
  </si>
  <si>
    <t>Qendë Neighborhood, Plot 24/3, Property 268, Lenie Power Plant Building</t>
  </si>
  <si>
    <t>54X-E-SHPK-16044</t>
  </si>
  <si>
    <t>EMPOALTRXXX</t>
  </si>
  <si>
    <t>K23418201C</t>
  </si>
  <si>
    <t xml:space="preserve"> emikelshpk@live.it</t>
  </si>
  <si>
    <t>ECRB-AL-20230718-001</t>
  </si>
  <si>
    <t>18.07.2023</t>
  </si>
  <si>
    <t>DUFERCO SHQIPERIA</t>
  </si>
  <si>
    <t>Myrtezim Kellici Street, ALFAM Building, Entrance 1, Apartment 5, Administrative Unit No. 2</t>
  </si>
  <si>
    <t>54X-I-01DU-SHQ-B</t>
  </si>
  <si>
    <t>PUPPALTRXXX</t>
  </si>
  <si>
    <t>L91813010D</t>
  </si>
  <si>
    <t>solarispoweralb@gmail.com</t>
  </si>
  <si>
    <t>www.dufercoenergia.com</t>
  </si>
  <si>
    <t>ECRB-AL-20230906-001</t>
  </si>
  <si>
    <t>06.09.2023</t>
  </si>
  <si>
    <t>GLOBAL TECHNICAL MECHANICS</t>
  </si>
  <si>
    <t>Shtiqen, Kukës Airport</t>
  </si>
  <si>
    <t>Kukës</t>
  </si>
  <si>
    <t>54X-I-GL01-MEC-P</t>
  </si>
  <si>
    <t>L71529026M</t>
  </si>
  <si>
    <t xml:space="preserve"> jurgena.shehu@kastrati-group.com </t>
  </si>
  <si>
    <t>ECRB-AL-20230914-001</t>
  </si>
  <si>
    <t>14.09.2023</t>
  </si>
  <si>
    <t>C &amp; S ENERGY</t>
  </si>
  <si>
    <t>"Rruga e Kavajes", No. 151, Administrative Unit No. 7, Tirana</t>
  </si>
  <si>
    <t>54X-I-0111-CS1-E</t>
  </si>
  <si>
    <t>EMPOALTR</t>
  </si>
  <si>
    <t>K92402005Q</t>
  </si>
  <si>
    <t>csenergy2013@gmail.com</t>
  </si>
  <si>
    <t>ECRB-AL-20230914-002</t>
  </si>
  <si>
    <t>HEC LLENGE</t>
  </si>
  <si>
    <t>"Rruga e Kavajes", No.151, Municipal Unit No. 7, Tirana, Albania</t>
  </si>
  <si>
    <t>54X-I-LL01-HEC-0</t>
  </si>
  <si>
    <t>UNALALTR</t>
  </si>
  <si>
    <t>L22125012H</t>
  </si>
  <si>
    <t>hecllenga@gmail.com</t>
  </si>
  <si>
    <t>ECRB-AL-20231101-001</t>
  </si>
  <si>
    <t>01.11.2023</t>
  </si>
  <si>
    <t xml:space="preserve">Karavasta Solar </t>
  </si>
  <si>
    <t>Bajram Curri Boulevard, ETC Building, 14th Floor, Tirana, Albania</t>
  </si>
  <si>
    <t>54X-S-1010-KV8-C</t>
  </si>
  <si>
    <t>894500GBPUL7MP051P27</t>
  </si>
  <si>
    <t>M02020001J</t>
  </si>
  <si>
    <t xml:space="preserve"> info.voltalia@voltalia.com , x.mulliez@voltalia.com</t>
  </si>
  <si>
    <t>www.Karavastasolar.com</t>
  </si>
  <si>
    <t>ECRB-AL-20231204-001</t>
  </si>
  <si>
    <t>04.12.2023</t>
  </si>
  <si>
    <t xml:space="preserve">M&amp;K Energy Trading Co </t>
  </si>
  <si>
    <t>"1 MAJI" Street, Property No. 3/1103+4-N15, Volume 59, Page 229, Cadastral Zone No. 8561</t>
  </si>
  <si>
    <t>Korce</t>
  </si>
  <si>
    <t>54X-L-11010MK-1S</t>
  </si>
  <si>
    <t>FINVALTR</t>
  </si>
  <si>
    <t>M04516001I</t>
  </si>
  <si>
    <t xml:space="preserve"> fatmirqylafi@gmail.com</t>
  </si>
  <si>
    <t>ECRB-AL-20231204-002</t>
  </si>
  <si>
    <t xml:space="preserve">Erseka Solar Park 1 </t>
  </si>
  <si>
    <t>Anastas Lakçe Street, Favina Complex, Property No. 3/1149-N2, Korçë, Albania</t>
  </si>
  <si>
    <t>54X-I-11ER-SO1-O</t>
  </si>
  <si>
    <t>M248I6001T</t>
  </si>
  <si>
    <t xml:space="preserve"> info@mkenergy.al</t>
  </si>
  <si>
    <t>https://www.ersekasolarpark.com/</t>
  </si>
  <si>
    <t>ECRB-AL-20231221-001</t>
  </si>
  <si>
    <t>21.12.2023</t>
  </si>
  <si>
    <t>Balkan Energy Trade</t>
  </si>
  <si>
    <t>Sami Frashëri Street, TID Building, Nobis Wellness Center, Staircase C, 1st Floor, Apartment 2, Municipal Unit No. 5</t>
  </si>
  <si>
    <t>54X-B-1010-ET9-T</t>
  </si>
  <si>
    <t>NCBAALTX</t>
  </si>
  <si>
    <t>L62022010A</t>
  </si>
  <si>
    <t xml:space="preserve">p_loris@hotmail.com  </t>
  </si>
  <si>
    <t>ECRB-AL-20240110-001</t>
  </si>
  <si>
    <t>10.01.2024</t>
  </si>
  <si>
    <t>SOLE 24 DOOEL SHKUP</t>
  </si>
  <si>
    <t>Deshmoret e Kombit, Boulevard, Rogner Hotel, Tirana</t>
  </si>
  <si>
    <t>ECRB-AL-20240123-001</t>
  </si>
  <si>
    <t>23.01.2024</t>
  </si>
  <si>
    <t>NRG Power</t>
  </si>
  <si>
    <t>"Ismail Qemali" Street, No. 29/1, Apartment 3, Tirana</t>
  </si>
  <si>
    <t>54X-L-110-NRG-PW</t>
  </si>
  <si>
    <t>M21615009U</t>
  </si>
  <si>
    <t>xhumelo57@gmail.com</t>
  </si>
  <si>
    <t>www.nrgpower.al</t>
  </si>
  <si>
    <t>ECRB-AL-20240201-001</t>
  </si>
  <si>
    <t>01.02.2024</t>
  </si>
  <si>
    <t>ENSCO TRADING (Albania)</t>
  </si>
  <si>
    <t>Ismail Qemali Street, Building 34/1, Apartment 24</t>
  </si>
  <si>
    <t xml:space="preserve">L91819025L </t>
  </si>
  <si>
    <t>ECRB-AL-20240202-001</t>
  </si>
  <si>
    <t>02.02.2024</t>
  </si>
  <si>
    <t>Themistokli Germenji Street, Building No. 1, Municipal Unit No. 2</t>
  </si>
  <si>
    <t>54X-01-101PV-00I</t>
  </si>
  <si>
    <t>USALALTRXXX</t>
  </si>
  <si>
    <t>M11512005P</t>
  </si>
  <si>
    <t>analleshi@abkons.com</t>
  </si>
  <si>
    <t>https://www.spvblue.com</t>
  </si>
  <si>
    <t>ECRB-AL-20240219-001</t>
  </si>
  <si>
    <t>19.02.2024</t>
  </si>
  <si>
    <t xml:space="preserve">COSMOGRAL </t>
  </si>
  <si>
    <t>'Bulevardi Kashar'' Street, Yzberisht, Kashar Administrative Unit</t>
  </si>
  <si>
    <t>54X-10S-1001-C7V</t>
  </si>
  <si>
    <t>FEFAALTRXXX</t>
  </si>
  <si>
    <t>L71420011J</t>
  </si>
  <si>
    <t xml:space="preserve">oliver.shtylla@cosmogral.al, info@cosmogral.al, festim.shtylla@cosmogral.al </t>
  </si>
  <si>
    <t>www.Cosmogral.al</t>
  </si>
  <si>
    <t>ECRB-AL-20240411-001</t>
  </si>
  <si>
    <t>11.04.2024</t>
  </si>
  <si>
    <t>PROTERGIA ENERGY ALBANIA</t>
  </si>
  <si>
    <t>Kavaja Street, Building 4, 6th Floor, Apartment 32</t>
  </si>
  <si>
    <t>54X-100-1001-PRA</t>
  </si>
  <si>
    <t>NCBAAL TXXXXX</t>
  </si>
  <si>
    <t>M22018030O</t>
  </si>
  <si>
    <t>marsel.zhupa@yahoo.com</t>
  </si>
  <si>
    <t>www.protergia.gr</t>
  </si>
  <si>
    <t>ECRB-AL-20240607-001</t>
  </si>
  <si>
    <t>07.06.2024</t>
  </si>
  <si>
    <t>Yildirim Energji Europe Albania</t>
  </si>
  <si>
    <t>“Dervish Hima” Street, Ambasador Building 3, 1st Floor, Apartment 3</t>
  </si>
  <si>
    <t>54X-YEEA-5555511T</t>
  </si>
  <si>
    <t>M12107031P</t>
  </si>
  <si>
    <t>bers.hado@balfin.al</t>
  </si>
  <si>
    <t>Yilidirimenergy.com</t>
  </si>
  <si>
    <t>ECRB-AL-20240619-001</t>
  </si>
  <si>
    <t>19.06.2024</t>
  </si>
  <si>
    <t>MFT ENERGY KOSOVO, Branch of a Foreign Company.</t>
  </si>
  <si>
    <t>Branch of a Foreign Company</t>
  </si>
  <si>
    <t>“Ibrahim Rugova” Street, Sky Tower, 9th Floor, Office No. 91, Tirana</t>
  </si>
  <si>
    <t>54X-MFTENER-223V</t>
  </si>
  <si>
    <t>M32317021U</t>
  </si>
  <si>
    <t>al_pwc_albania@pwc.com</t>
  </si>
  <si>
    <t>https://mft-energy.com/</t>
  </si>
  <si>
    <t>ECRB-AL-20240628-001</t>
  </si>
  <si>
    <t>28.06.2024</t>
  </si>
  <si>
    <t>Alb Energy Trade</t>
  </si>
  <si>
    <t>“Kajo Karafil” Street, Property 2/423+1-6, Tirana</t>
  </si>
  <si>
    <t>54X-I01-AE-10-TZ</t>
  </si>
  <si>
    <t>M22127044J</t>
  </si>
  <si>
    <t>finance@novasolar.com.al</t>
  </si>
  <si>
    <t>ECRB-AL-20240704-001</t>
  </si>
  <si>
    <t>04.07.2024</t>
  </si>
  <si>
    <t>Nova Solar System</t>
  </si>
  <si>
    <t>“Kajo Karafili” Street, Property No. 2/423+1-6, Tirana</t>
  </si>
  <si>
    <t>54X-NSS100-2401X</t>
  </si>
  <si>
    <t>M11824016H</t>
  </si>
  <si>
    <t>info@novasolar.com.al , finance@novasolar.com.al</t>
  </si>
  <si>
    <t>ECRB-AL-20240716-001</t>
  </si>
  <si>
    <t>16.07.2024</t>
  </si>
  <si>
    <t>Bilal Sina Street, Salillari Building, Tirana</t>
  </si>
  <si>
    <t>54X-1007-200112M</t>
  </si>
  <si>
    <t>M21528006M</t>
  </si>
  <si>
    <t>bstarova@salillari.al</t>
  </si>
  <si>
    <t>www.en-commodities.com</t>
  </si>
  <si>
    <t>ECRB-AL-20240726-001</t>
  </si>
  <si>
    <t>26.07.2024</t>
  </si>
  <si>
    <t>5GX ENERGY</t>
  </si>
  <si>
    <t>"Gafurr Muco" Neighborhood, Industrial Zone No. 1, Property No. 13/131, Cadastral Zone No. 8572, Lushnje</t>
  </si>
  <si>
    <t>Lushnje</t>
  </si>
  <si>
    <t>54X-555-GX-9999Y</t>
  </si>
  <si>
    <t>TIRBALTR</t>
  </si>
  <si>
    <t>M24527403N</t>
  </si>
  <si>
    <t>5gxenergy@gmail.com</t>
  </si>
  <si>
    <t>ECRB-AL-20241121-001</t>
  </si>
  <si>
    <t>21.11.2024</t>
  </si>
  <si>
    <t>JUANA company</t>
  </si>
  <si>
    <t>Orenjë Municipality, Orenjë Street, Hydroelectric Power Plant (HPP), Cadastral Zone No. 2829, Property Nos. 672 and 1203, 25 km from Librazhd</t>
  </si>
  <si>
    <t>Elbasan</t>
  </si>
  <si>
    <t>54X-2024-11-HOJ4</t>
  </si>
  <si>
    <t>K48210601P</t>
  </si>
  <si>
    <t>kocizija@hotmail.com</t>
  </si>
  <si>
    <t>ECRB-AL-20241203-001</t>
  </si>
  <si>
    <t>03.12.2024</t>
  </si>
  <si>
    <t>GreeNNat Solar Park Ballsh</t>
  </si>
  <si>
    <t>"Mehmet Shehu" Street, Property No. 205/1, Cadastral Zone No. 1090, Fier, Ballsh</t>
  </si>
  <si>
    <t>Ballsh</t>
  </si>
  <si>
    <t>54X-53535-22-101</t>
  </si>
  <si>
    <t>M27511801Q</t>
  </si>
  <si>
    <t>Aida.maho@infotelecom.al</t>
  </si>
  <si>
    <t>ECRB-AL-20241221-001</t>
  </si>
  <si>
    <t>21.12.2024</t>
  </si>
  <si>
    <t>“AMAL” company</t>
  </si>
  <si>
    <t>Neighborhood No. 01, Kont Urani Street, Durrës</t>
  </si>
  <si>
    <t>54X-123AL-123ALW</t>
  </si>
  <si>
    <t>K08027612N</t>
  </si>
  <si>
    <t xml:space="preserve"> hysnishalla@gmail.com</t>
  </si>
  <si>
    <t>ECRB-AL-20241223-001</t>
  </si>
  <si>
    <t>23.12.2024</t>
  </si>
  <si>
    <t>“HIDROALBANIA ENERGJI” company</t>
  </si>
  <si>
    <t>Shishtavec Unit, Cërnalëvë, Kukës</t>
  </si>
  <si>
    <t>54X-25HAL-2525-O</t>
  </si>
  <si>
    <t>K98420202O</t>
  </si>
  <si>
    <t xml:space="preserve">hidroalbania_k@hotmail.com  </t>
  </si>
  <si>
    <t>ECRB-AL-20241211-001</t>
  </si>
  <si>
    <t>11.12.2024</t>
  </si>
  <si>
    <t>Favina 1 company</t>
  </si>
  <si>
    <t>Vithkuq Hydroelectric Power Plant, Vithkuq, Korçë</t>
  </si>
  <si>
    <t>Korçë</t>
  </si>
  <si>
    <t>54X-L-11FAV0101R</t>
  </si>
  <si>
    <t>K54624001I</t>
  </si>
  <si>
    <t>ECRB-AL-20250128-001</t>
  </si>
  <si>
    <t>28.01.2025</t>
  </si>
  <si>
    <t xml:space="preserve">SAROLLI </t>
  </si>
  <si>
    <t>Bishnicë, near the Former State Reserves, Property No. 49072, Korçë, Albania</t>
  </si>
  <si>
    <t>54X-123123-SH-4J</t>
  </si>
  <si>
    <t>J74706049O</t>
  </si>
  <si>
    <t>sarolli.energy@gmail.com</t>
  </si>
  <si>
    <t>ECRB-AL-20250128-002</t>
  </si>
  <si>
    <t>Egnatia Hydropower</t>
  </si>
  <si>
    <t>Tirana, Ibrahim Rugova Street, No. 5, Sky Tower Building, Floor 8/2</t>
  </si>
  <si>
    <t>Tiranë</t>
  </si>
  <si>
    <t>54X-3000-EGG-33N</t>
  </si>
  <si>
    <t>L82529203M</t>
  </si>
  <si>
    <t xml:space="preserve"> gpgkompani@gmail.com</t>
  </si>
  <si>
    <t>ECRB-AL-20250214-001</t>
  </si>
  <si>
    <t>14.02.2025</t>
  </si>
  <si>
    <t>“MC. Energji Gojan” company</t>
  </si>
  <si>
    <t>Municipal Unit No. 7, “Nexho Konomi” Street, Cadastral Zone 3866, Property No. 306/113, Tirana</t>
  </si>
  <si>
    <t>54X-AL88-BB-111R</t>
  </si>
  <si>
    <t xml:space="preserve">AL98902117354491230209689757  </t>
  </si>
  <si>
    <t xml:space="preserve"> L72021019A</t>
  </si>
  <si>
    <t>www.mcinertegroup.com</t>
  </si>
  <si>
    <t>ECRB-AL-20250217-001</t>
  </si>
  <si>
    <t>17.02.2025</t>
  </si>
  <si>
    <t xml:space="preserve">AI EnergyX </t>
  </si>
  <si>
    <t>Elbasan Street, “Park Gate” Residence, Entrance 2, 2nd Floor, Apartment 3, Property No. 2/373+1-3.</t>
  </si>
  <si>
    <t xml:space="preserve">  54-L01-EN-11YRL</t>
  </si>
  <si>
    <t xml:space="preserve"> L72220033M</t>
  </si>
  <si>
    <t>Www.aienergyx.com</t>
  </si>
  <si>
    <t>ECRB-AL-20250228-001</t>
  </si>
  <si>
    <t>28.02.2025</t>
  </si>
  <si>
    <t>EU Green Energy</t>
  </si>
  <si>
    <t xml:space="preserve"> ''Deshmoret e 4 Shkurtit'' Street, Opposite the Orthodox Church, Building 16, Tirana</t>
  </si>
  <si>
    <t>54-X-22EE-UU4417X</t>
  </si>
  <si>
    <t>L82323006L</t>
  </si>
  <si>
    <t>www.eugreenenergy.al</t>
  </si>
  <si>
    <t>ECRB-AL-20250327-001</t>
  </si>
  <si>
    <t>27.03.2025</t>
  </si>
  <si>
    <t>Spahiu Gjanc</t>
  </si>
  <si>
    <t>Gjanc, 1-Story Building, Opposite the 35 kV Substation</t>
  </si>
  <si>
    <t>Korcë</t>
  </si>
  <si>
    <t>54X-6510-445519F</t>
  </si>
  <si>
    <t>K41316003O</t>
  </si>
  <si>
    <t>spahiu_shpk@yahoo.com</t>
  </si>
  <si>
    <t>DESLA</t>
  </si>
  <si>
    <t>Neighborhood No. 8, Aleksandër Goga Street, Opposite the Internal Affairs Branch, Durrës</t>
  </si>
  <si>
    <t>Durrës</t>
  </si>
  <si>
    <t>54X-88DE-EE2025T</t>
  </si>
  <si>
    <t>K81806506O</t>
  </si>
  <si>
    <t>abazi_denis@yahoo.com</t>
  </si>
  <si>
    <t>ECRB-AL-20250425-001</t>
  </si>
  <si>
    <t>25.04.2025</t>
  </si>
  <si>
    <t>WONDER POWER</t>
  </si>
  <si>
    <t>Village Bogovë, Bogovë, Berat</t>
  </si>
  <si>
    <t>Berat</t>
  </si>
  <si>
    <t>54X-99WO-99PO-22</t>
  </si>
  <si>
    <t>K49312433J</t>
  </si>
  <si>
    <t>info@wondersha.com</t>
  </si>
  <si>
    <t>Source: ERE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</si>
</sst>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9">
    <numFmt numFmtId="5" formatCode="&quot;$&quot;#,##0_);\(&quot;$&quot;#,##0\)"/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_(* #,##0.0_);_(* \(#,##0.0\);_(* &quot;-&quot;?_);@_)"/>
    <numFmt numFmtId="178" formatCode="_-* #,##0.00_-;\-* #,##0.00_-;_-* &quot;-&quot;??_-;_-@_-"/>
    <numFmt numFmtId="179" formatCode="_-* #,##0.00\ _K_č_-;\-* #,##0.00\ _K_č_-;_-* &quot;-&quot;??\ _K_č_-;_-@_-"/>
    <numFmt numFmtId="180" formatCode="_-* #,##0_L_e_k_-;\-* #,##0_L_e_k_-;_-* &quot;-&quot;??_L_e_k_-;_-@_-"/>
    <numFmt numFmtId="181" formatCode="[$-809]dd\ mmmm\ yyyy"/>
    <numFmt numFmtId="182" formatCode="_-* #,##0.0_-;\-* #,##0.0_-;_-* &quot;-&quot;??_-;_-@_-"/>
    <numFmt numFmtId="183" formatCode="_-* #,##0.00_L_e_k_-;\-* #,##0.00_L_e_k_-;_-* &quot;-&quot;??_L_e_k_-;_-@_-"/>
    <numFmt numFmtId="184" formatCode="_(* #,##0_);_(* \(#,##0\);_(* &quot;-&quot;??_);_(@_)"/>
    <numFmt numFmtId="185" formatCode="&quot; &quot;#,##0.00&quot;    &quot;;&quot;-&quot;#,##0.00&quot;    &quot;;&quot; -&quot;00&quot;    &quot;;&quot; &quot;@&quot; &quot;"/>
    <numFmt numFmtId="186" formatCode="_-* #,##0_-;\-* #,##0_-;_-* &quot;-&quot;??_-;_-@_-"/>
    <numFmt numFmtId="187" formatCode="0.0%"/>
    <numFmt numFmtId="188" formatCode="_-[$€]\ * #,##0.00_-;\-[$€]\ * #,##0.00_-;_-[$€]\ * &quot;-&quot;??_-;_-@_-"/>
    <numFmt numFmtId="189" formatCode="#,##0.00%;\(#,##0.00%\);\-"/>
    <numFmt numFmtId="190" formatCode="#,##0.00;\(#,##0.00\);\-"/>
    <numFmt numFmtId="191" formatCode="[&gt;0.05]#,##0;[&lt;=-0.05]\(#,##0\);\-"/>
    <numFmt numFmtId="192" formatCode="&quot;£&quot;#,##0.00;[Red]\-&quot;£&quot;#,##0.00"/>
    <numFmt numFmtId="193" formatCode="0%_);\(0%\)"/>
    <numFmt numFmtId="194" formatCode="d\-m\-yyyy;@"/>
    <numFmt numFmtId="195" formatCode="dd\.mm\.yyyy;@"/>
    <numFmt numFmtId="196" formatCode="#,##0.0"/>
    <numFmt numFmtId="197" formatCode="#,##0.000"/>
    <numFmt numFmtId="198" formatCode="0.0"/>
    <numFmt numFmtId="199" formatCode="0.000"/>
    <numFmt numFmtId="200" formatCode="&quot;$&quot;#,##0.00"/>
    <numFmt numFmtId="201" formatCode="_(* #,##0.0000_);_(* \(#,##0.0000\);_(* &quot;-&quot;??_);_(@_)"/>
    <numFmt numFmtId="202" formatCode="_(* #,##0.000_);_(* \(#,##0.000\);_(* &quot;-&quot;??_);_(@_)"/>
    <numFmt numFmtId="203" formatCode="_(* #,##0.0_);_(* \(#,##0.0\);_(* &quot;-&quot;??_);_(@_)"/>
    <numFmt numFmtId="204" formatCode="_(* #,##0.0000_);_(* \(#,##0.0000\);_(* &quot;-&quot;????_);_(@_)"/>
    <numFmt numFmtId="205" formatCode="0.00000"/>
    <numFmt numFmtId="206" formatCode="dd&quot;/&quot;mm&quot;/&quot;yyyy"/>
    <numFmt numFmtId="207" formatCode="0.0000"/>
    <numFmt numFmtId="208" formatCode="_-* #,##0.0000_-;\-* #,##0.0000_-;_-* &quot;-&quot;????_-;_-@_-"/>
    <numFmt numFmtId="209" formatCode="_(* #,##0.000000_);_(* \(#,##0.000000\);_(* &quot;-&quot;??_);_(@_)"/>
  </numFmts>
  <fonts count="148">
    <font>
      <sz val="11"/>
      <color theme="1"/>
      <name val="Calibri"/>
      <charset val="134"/>
      <scheme val="minor"/>
    </font>
    <font>
      <sz val="12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color rgb="FF0070C0"/>
      <name val="Times New Roman"/>
      <charset val="134"/>
    </font>
    <font>
      <b/>
      <sz val="16"/>
      <name val="Times New Roman"/>
      <charset val="134"/>
    </font>
    <font>
      <b/>
      <sz val="12"/>
      <name val="Times New Roman"/>
      <charset val="134"/>
    </font>
    <font>
      <b/>
      <sz val="11"/>
      <color rgb="FF000000"/>
      <name val="Times New Roman"/>
      <charset val="134"/>
    </font>
    <font>
      <b/>
      <sz val="11"/>
      <name val="Times New Roman"/>
      <charset val="134"/>
    </font>
    <font>
      <b/>
      <sz val="11"/>
      <color rgb="FF0070C0"/>
      <name val="Times New Roman"/>
      <charset val="134"/>
    </font>
    <font>
      <u/>
      <sz val="11"/>
      <color theme="10"/>
      <name val="Calibri"/>
      <charset val="134"/>
      <scheme val="minor"/>
    </font>
    <font>
      <b/>
      <u/>
      <sz val="10"/>
      <color theme="1"/>
      <name val="Times New Roman"/>
      <charset val="134"/>
    </font>
    <font>
      <b/>
      <u/>
      <sz val="11"/>
      <color rgb="FF0070C0"/>
      <name val="Times New Roman"/>
      <charset val="134"/>
    </font>
    <font>
      <b/>
      <u/>
      <sz val="11"/>
      <color theme="10"/>
      <name val="Times New Roman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0"/>
      <color theme="1"/>
      <name val="Times New Roman"/>
      <charset val="134"/>
    </font>
    <font>
      <sz val="8"/>
      <color theme="1"/>
      <name val="Times New Roman"/>
      <charset val="134"/>
    </font>
    <font>
      <b/>
      <sz val="8"/>
      <color theme="1"/>
      <name val="Times New Roman"/>
      <charset val="134"/>
    </font>
    <font>
      <sz val="10"/>
      <color theme="1"/>
      <name val="Times New Roman"/>
      <charset val="134"/>
    </font>
    <font>
      <b/>
      <sz val="10"/>
      <name val="Times New Roman"/>
      <charset val="134"/>
    </font>
    <font>
      <sz val="11"/>
      <color rgb="FFFF0000"/>
      <name val="Calibri"/>
      <charset val="134"/>
      <scheme val="minor"/>
    </font>
    <font>
      <sz val="12"/>
      <color theme="3"/>
      <name val="Calibri"/>
      <charset val="134"/>
      <scheme val="minor"/>
    </font>
    <font>
      <sz val="11"/>
      <color theme="3"/>
      <name val="Calibri"/>
      <charset val="134"/>
      <scheme val="minor"/>
    </font>
    <font>
      <b/>
      <sz val="11"/>
      <color theme="1"/>
      <name val="Times New Roman"/>
      <charset val="134"/>
    </font>
    <font>
      <sz val="10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Tahoma"/>
      <charset val="161"/>
    </font>
    <font>
      <sz val="11"/>
      <color rgb="FFFF0000"/>
      <name val="Times New Roman"/>
      <charset val="134"/>
    </font>
    <font>
      <b/>
      <u/>
      <sz val="10"/>
      <color rgb="FFFF0000"/>
      <name val="Times New Roman"/>
      <charset val="134"/>
    </font>
    <font>
      <b/>
      <sz val="10"/>
      <color rgb="FFFF0000"/>
      <name val="Times New Roman"/>
      <charset val="134"/>
    </font>
    <font>
      <b/>
      <i/>
      <sz val="8"/>
      <name val="Times New Roman"/>
      <charset val="134"/>
    </font>
    <font>
      <sz val="8"/>
      <name val="Times New Roman"/>
      <charset val="134"/>
    </font>
    <font>
      <b/>
      <sz val="8"/>
      <name val="Times New Roman"/>
      <charset val="134"/>
    </font>
    <font>
      <b/>
      <i/>
      <u/>
      <sz val="8"/>
      <color theme="3"/>
      <name val="Times New Roman"/>
      <charset val="134"/>
    </font>
    <font>
      <i/>
      <sz val="8"/>
      <name val="Times New Roman"/>
      <charset val="134"/>
    </font>
    <font>
      <b/>
      <i/>
      <u/>
      <sz val="8"/>
      <color theme="1"/>
      <name val="Times New Roman"/>
      <charset val="134"/>
    </font>
    <font>
      <b/>
      <sz val="12"/>
      <color indexed="8"/>
      <name val="Times New Roman"/>
      <charset val="134"/>
    </font>
    <font>
      <b/>
      <sz val="10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9"/>
      <color theme="1"/>
      <name val="Times New Roman"/>
      <charset val="134"/>
    </font>
    <font>
      <b/>
      <i/>
      <u/>
      <sz val="12"/>
      <color theme="3"/>
      <name val="Times New Roman"/>
      <charset val="134"/>
    </font>
    <font>
      <b/>
      <i/>
      <u/>
      <sz val="11"/>
      <color theme="3"/>
      <name val="Times New Roman"/>
      <charset val="134"/>
    </font>
    <font>
      <sz val="9"/>
      <color theme="1"/>
      <name val="Times New Roman"/>
      <charset val="134"/>
    </font>
    <font>
      <b/>
      <sz val="16"/>
      <color theme="1"/>
      <name val="Times New Roman"/>
      <charset val="134"/>
    </font>
    <font>
      <b/>
      <sz val="11"/>
      <color theme="4" tint="-0.249977111117893"/>
      <name val="Calibri"/>
      <charset val="134"/>
      <scheme val="minor"/>
    </font>
    <font>
      <b/>
      <sz val="11"/>
      <color rgb="FF0070C0"/>
      <name val="Calibri"/>
      <charset val="134"/>
      <scheme val="minor"/>
    </font>
    <font>
      <b/>
      <sz val="1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8"/>
      <name val="Calibri"/>
      <charset val="134"/>
      <scheme val="minor"/>
    </font>
    <font>
      <sz val="8"/>
      <color rgb="FFC00000"/>
      <name val="Calibri"/>
      <charset val="134"/>
      <scheme val="minor"/>
    </font>
    <font>
      <b/>
      <sz val="14"/>
      <color theme="1"/>
      <name val="Times New Roman"/>
      <charset val="134"/>
    </font>
    <font>
      <sz val="10"/>
      <color theme="1"/>
      <name val="Calibri"/>
      <charset val="134"/>
      <scheme val="minor"/>
    </font>
    <font>
      <i/>
      <sz val="8"/>
      <color theme="1"/>
      <name val="Times New Roman"/>
      <charset val="134"/>
    </font>
    <font>
      <b/>
      <sz val="8"/>
      <color theme="3"/>
      <name val="Times New Roman"/>
      <charset val="134"/>
    </font>
    <font>
      <b/>
      <sz val="18"/>
      <color rgb="FF000000"/>
      <name val="Calibri"/>
      <charset val="134"/>
      <scheme val="minor"/>
    </font>
    <font>
      <b/>
      <sz val="8"/>
      <color indexed="8"/>
      <name val="Times New Roman"/>
      <charset val="134"/>
    </font>
    <font>
      <b/>
      <sz val="13"/>
      <color theme="1"/>
      <name val="Times New Roman"/>
      <charset val="134"/>
    </font>
    <font>
      <b/>
      <i/>
      <u/>
      <sz val="13"/>
      <color theme="1"/>
      <name val="Times New Roman"/>
      <charset val="134"/>
    </font>
    <font>
      <b/>
      <sz val="8"/>
      <color rgb="FFFF0000"/>
      <name val="Times New Roman"/>
      <charset val="134"/>
    </font>
    <font>
      <b/>
      <sz val="14"/>
      <name val="Times New Roman"/>
      <charset val="134"/>
    </font>
    <font>
      <b/>
      <i/>
      <sz val="8"/>
      <color indexed="8"/>
      <name val="Times New Roman"/>
      <charset val="134"/>
    </font>
    <font>
      <b/>
      <i/>
      <u/>
      <sz val="10"/>
      <color theme="3"/>
      <name val="Times New Roman"/>
      <charset val="134"/>
    </font>
    <font>
      <sz val="7"/>
      <color theme="1"/>
      <name val="Times New Roman"/>
      <charset val="134"/>
    </font>
    <font>
      <sz val="7"/>
      <name val="Times New Roman"/>
      <charset val="134"/>
    </font>
    <font>
      <b/>
      <i/>
      <sz val="12"/>
      <name val="Times New Roman"/>
      <charset val="134"/>
    </font>
    <font>
      <b/>
      <sz val="7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rgb="FFFF0000"/>
      <name val="Times New Roman"/>
      <charset val="134"/>
    </font>
    <font>
      <b/>
      <sz val="13"/>
      <name val="Times New Roman"/>
      <charset val="134"/>
    </font>
    <font>
      <sz val="12"/>
      <color rgb="FFFF0000"/>
      <name val="Times New Roman"/>
      <charset val="134"/>
    </font>
    <font>
      <sz val="10"/>
      <name val="Arial"/>
      <charset val="134"/>
    </font>
    <font>
      <sz val="11"/>
      <color indexed="8"/>
      <name val="Times New Roman"/>
      <charset val="134"/>
    </font>
    <font>
      <sz val="11"/>
      <color indexed="8"/>
      <name val="Arial"/>
      <charset val="134"/>
    </font>
    <font>
      <sz val="11"/>
      <name val="Arial"/>
      <charset val="134"/>
    </font>
    <font>
      <i/>
      <sz val="11"/>
      <name val="Times New Roman"/>
      <charset val="134"/>
    </font>
    <font>
      <i/>
      <sz val="11"/>
      <color indexed="10"/>
      <name val="Times New Roman"/>
      <charset val="134"/>
    </font>
    <font>
      <sz val="11"/>
      <color indexed="10"/>
      <name val="Times New Roman"/>
      <charset val="134"/>
    </font>
    <font>
      <sz val="11"/>
      <color indexed="10"/>
      <name val="Arial"/>
      <charset val="134"/>
    </font>
    <font>
      <sz val="12"/>
      <color indexed="8"/>
      <name val="Times New Roman"/>
      <charset val="134"/>
    </font>
    <font>
      <b/>
      <sz val="14"/>
      <color rgb="FFFF0000"/>
      <name val="Times New Roman"/>
      <charset val="134"/>
    </font>
    <font>
      <b/>
      <sz val="8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4"/>
      <name val="Calibri"/>
      <charset val="134"/>
    </font>
    <font>
      <b/>
      <sz val="8"/>
      <name val="Calibri"/>
      <charset val="134"/>
    </font>
    <font>
      <sz val="10"/>
      <name val="Calibri"/>
      <charset val="134"/>
    </font>
    <font>
      <b/>
      <sz val="12"/>
      <name val="Calibri"/>
      <charset val="134"/>
    </font>
    <font>
      <sz val="1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i/>
      <sz val="12"/>
      <name val="Times New Roman"/>
      <charset val="134"/>
    </font>
    <font>
      <b/>
      <i/>
      <sz val="12"/>
      <color theme="1"/>
      <name val="Times New Roman"/>
      <charset val="134"/>
    </font>
    <font>
      <b/>
      <sz val="12"/>
      <color theme="0"/>
      <name val="Times New Roman"/>
      <charset val="134"/>
    </font>
    <font>
      <sz val="12"/>
      <color theme="0"/>
      <name val="Times New Roman"/>
      <charset val="134"/>
    </font>
    <font>
      <b/>
      <i/>
      <u/>
      <sz val="12"/>
      <color theme="1"/>
      <name val="Times New Roman"/>
      <charset val="134"/>
    </font>
    <font>
      <sz val="11"/>
      <color theme="1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8"/>
      <color theme="3"/>
      <name val="Cambria"/>
      <charset val="134"/>
      <scheme val="major"/>
    </font>
    <font>
      <i/>
      <sz val="11"/>
      <color rgb="FF7F7F7F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134"/>
      <scheme val="minor"/>
    </font>
    <font>
      <sz val="11"/>
      <color theme="0"/>
      <name val="Calibri"/>
      <charset val="0"/>
      <scheme val="minor"/>
    </font>
    <font>
      <sz val="9"/>
      <name val="Arial"/>
      <charset val="134"/>
    </font>
    <font>
      <b/>
      <sz val="9"/>
      <color indexed="24"/>
      <name val="Arial"/>
      <charset val="134"/>
    </font>
    <font>
      <sz val="10"/>
      <color theme="1"/>
      <name val="Arial"/>
      <charset val="134"/>
    </font>
    <font>
      <sz val="11"/>
      <color theme="1"/>
      <name val="Calibri"/>
      <charset val="238"/>
      <scheme val="minor"/>
    </font>
    <font>
      <b/>
      <sz val="10"/>
      <color indexed="8"/>
      <name val="Arial"/>
      <charset val="238"/>
    </font>
    <font>
      <sz val="10"/>
      <color indexed="8"/>
      <name val="Arial"/>
      <charset val="238"/>
    </font>
    <font>
      <i/>
      <sz val="10"/>
      <color indexed="8"/>
      <name val="Arial"/>
      <charset val="238"/>
    </font>
    <font>
      <sz val="12"/>
      <color theme="1"/>
      <name val="Calibri"/>
      <charset val="238"/>
      <scheme val="minor"/>
    </font>
    <font>
      <sz val="11"/>
      <color indexed="8"/>
      <name val="Calibri"/>
      <charset val="134"/>
    </font>
    <font>
      <sz val="11"/>
      <color rgb="FF000000"/>
      <name val="Calibri"/>
      <charset val="134"/>
    </font>
    <font>
      <b/>
      <sz val="10"/>
      <name val="Arial"/>
      <charset val="134"/>
    </font>
    <font>
      <b/>
      <i/>
      <sz val="9.95"/>
      <color indexed="8"/>
      <name val="Arial"/>
      <charset val="134"/>
    </font>
    <font>
      <sz val="11"/>
      <color indexed="8"/>
      <name val="Calibri"/>
      <charset val="134"/>
      <scheme val="minor"/>
    </font>
    <font>
      <sz val="11"/>
      <color indexed="17"/>
      <name val="Calibri"/>
      <charset val="134"/>
    </font>
    <font>
      <u/>
      <sz val="10"/>
      <color indexed="12"/>
      <name val="Arial"/>
      <charset val="204"/>
    </font>
    <font>
      <sz val="10"/>
      <color indexed="46"/>
      <name val="Arial"/>
      <charset val="238"/>
    </font>
    <font>
      <b/>
      <sz val="10"/>
      <color indexed="46"/>
      <name val="Arial"/>
      <charset val="238"/>
    </font>
    <font>
      <sz val="11"/>
      <color rgb="FF9C6500"/>
      <name val="Calibri"/>
      <charset val="134"/>
      <scheme val="minor"/>
    </font>
    <font>
      <sz val="10"/>
      <color indexed="8"/>
      <name val="MS Sans Serif"/>
      <charset val="134"/>
    </font>
    <font>
      <sz val="10"/>
      <color rgb="FF000000"/>
      <name val="Arial"/>
      <charset val="134"/>
    </font>
    <font>
      <sz val="12"/>
      <name val="Arial"/>
      <charset val="134"/>
    </font>
    <font>
      <sz val="12"/>
      <color indexed="8"/>
      <name val="Times New Roman"/>
      <charset val="134"/>
    </font>
    <font>
      <sz val="10"/>
      <color indexed="8"/>
      <name val="MS Sans Serif"/>
      <charset val="134"/>
    </font>
    <font>
      <sz val="10"/>
      <name val="Arial"/>
      <charset val="238"/>
    </font>
    <font>
      <sz val="11"/>
      <color indexed="8"/>
      <name val="Calibri"/>
      <charset val="238"/>
    </font>
    <font>
      <sz val="9"/>
      <color theme="1"/>
      <name val="Calibri"/>
      <charset val="134"/>
      <scheme val="minor"/>
    </font>
    <font>
      <sz val="11"/>
      <color indexed="17"/>
      <name val="Calibri"/>
      <charset val="238"/>
    </font>
    <font>
      <sz val="10"/>
      <color indexed="8"/>
      <name val="Arial"/>
      <charset val="134"/>
    </font>
    <font>
      <sz val="10"/>
      <color indexed="43"/>
      <name val="Arial"/>
      <charset val="238"/>
    </font>
    <font>
      <b/>
      <sz val="18"/>
      <color theme="3"/>
      <name val="Cambria"/>
      <charset val="134"/>
      <scheme val="major"/>
    </font>
    <font>
      <b/>
      <sz val="9"/>
      <name val="Tahoma"/>
      <charset val="134"/>
    </font>
    <font>
      <sz val="9"/>
      <name val="Tahoma"/>
      <charset val="134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63377788629"/>
        <bgColor indexed="64"/>
      </patternFill>
    </fill>
    <fill>
      <patternFill patternType="solid">
        <fgColor theme="5" tint="0.59996337778862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9"/>
        <bgColor indexed="64"/>
      </patternFill>
    </fill>
  </fills>
  <borders count="1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theme="1"/>
      </top>
      <bottom style="medium">
        <color auto="1"/>
      </bottom>
      <diagonal/>
    </border>
    <border>
      <left/>
      <right style="medium">
        <color theme="1"/>
      </right>
      <top style="medium">
        <color theme="1"/>
      </top>
      <bottom style="medium">
        <color auto="1"/>
      </bottom>
      <diagonal/>
    </border>
    <border>
      <left style="medium">
        <color auto="1"/>
      </left>
      <right style="medium">
        <color theme="1"/>
      </right>
      <top style="medium">
        <color auto="1"/>
      </top>
      <bottom/>
      <diagonal/>
    </border>
    <border>
      <left style="medium">
        <color auto="1"/>
      </left>
      <right style="medium">
        <color theme="1"/>
      </right>
      <top/>
      <bottom style="medium">
        <color auto="1"/>
      </bottom>
      <diagonal/>
    </border>
    <border>
      <left style="medium">
        <color theme="1"/>
      </left>
      <right/>
      <top style="medium">
        <color auto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24"/>
      </bottom>
      <diagonal/>
    </border>
  </borders>
  <cellStyleXfs count="490">
    <xf numFmtId="0" fontId="0" fillId="0" borderId="0"/>
    <xf numFmtId="43" fontId="0" fillId="0" borderId="0" applyFont="0" applyFill="0" applyBorder="0" applyAlignment="0" applyProtection="0"/>
    <xf numFmtId="44" fontId="9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176" fontId="99" fillId="0" borderId="0" applyFont="0" applyFill="0" applyBorder="0" applyAlignment="0" applyProtection="0">
      <alignment vertical="center"/>
    </xf>
    <xf numFmtId="42" fontId="9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0" fillId="0" borderId="0" applyNumberFormat="0" applyFill="0" applyBorder="0" applyAlignment="0" applyProtection="0">
      <alignment vertical="center"/>
    </xf>
    <xf numFmtId="0" fontId="0" fillId="6" borderId="119" applyNumberFormat="0" applyFont="0" applyAlignment="0" applyProtection="0"/>
    <xf numFmtId="0" fontId="2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120" applyNumberFormat="0" applyFill="0" applyAlignment="0" applyProtection="0"/>
    <xf numFmtId="0" fontId="104" fillId="0" borderId="121" applyNumberFormat="0" applyFill="0" applyAlignment="0" applyProtection="0"/>
    <xf numFmtId="0" fontId="105" fillId="0" borderId="122" applyNumberFormat="0" applyFill="0" applyAlignment="0" applyProtection="0"/>
    <xf numFmtId="0" fontId="105" fillId="0" borderId="0" applyNumberFormat="0" applyFill="0" applyBorder="0" applyAlignment="0" applyProtection="0"/>
    <xf numFmtId="0" fontId="106" fillId="32" borderId="123" applyNumberFormat="0" applyAlignment="0" applyProtection="0"/>
    <xf numFmtId="0" fontId="107" fillId="33" borderId="124" applyNumberFormat="0" applyAlignment="0" applyProtection="0"/>
    <xf numFmtId="0" fontId="108" fillId="33" borderId="123" applyNumberFormat="0" applyAlignment="0" applyProtection="0"/>
    <xf numFmtId="0" fontId="109" fillId="34" borderId="125" applyNumberFormat="0" applyAlignment="0" applyProtection="0"/>
    <xf numFmtId="0" fontId="110" fillId="0" borderId="126" applyNumberFormat="0" applyFill="0" applyAlignment="0" applyProtection="0"/>
    <xf numFmtId="0" fontId="18" fillId="0" borderId="127" applyNumberFormat="0" applyFill="0" applyAlignment="0" applyProtection="0"/>
    <xf numFmtId="0" fontId="111" fillId="35" borderId="0" applyNumberFormat="0" applyBorder="0" applyAlignment="0" applyProtection="0"/>
    <xf numFmtId="0" fontId="112" fillId="36" borderId="0" applyNumberFormat="0" applyBorder="0" applyAlignment="0" applyProtection="0"/>
    <xf numFmtId="0" fontId="113" fillId="37" borderId="0" applyNumberFormat="0" applyBorder="0" applyAlignment="0" applyProtection="0">
      <alignment vertical="center"/>
    </xf>
    <xf numFmtId="0" fontId="114" fillId="38" borderId="0" applyNumberFormat="0" applyBorder="0" applyAlignment="0" applyProtection="0"/>
    <xf numFmtId="0" fontId="0" fillId="39" borderId="0" applyNumberFormat="0" applyBorder="0" applyAlignment="0" applyProtection="0"/>
    <xf numFmtId="0" fontId="0" fillId="40" borderId="0" applyNumberFormat="0" applyBorder="0" applyAlignment="0" applyProtection="0"/>
    <xf numFmtId="0" fontId="115" fillId="41" borderId="0" applyNumberFormat="0" applyBorder="0" applyAlignment="0" applyProtection="0">
      <alignment vertical="center"/>
    </xf>
    <xf numFmtId="0" fontId="114" fillId="42" borderId="0" applyNumberFormat="0" applyBorder="0" applyAlignment="0" applyProtection="0"/>
    <xf numFmtId="0" fontId="0" fillId="43" borderId="0" applyNumberFormat="0" applyBorder="0" applyAlignment="0" applyProtection="0"/>
    <xf numFmtId="0" fontId="0" fillId="44" borderId="0" applyNumberFormat="0" applyBorder="0" applyAlignment="0" applyProtection="0"/>
    <xf numFmtId="0" fontId="115" fillId="45" borderId="0" applyNumberFormat="0" applyBorder="0" applyAlignment="0" applyProtection="0">
      <alignment vertical="center"/>
    </xf>
    <xf numFmtId="0" fontId="114" fillId="46" borderId="0" applyNumberFormat="0" applyBorder="0" applyAlignment="0" applyProtection="0"/>
    <xf numFmtId="0" fontId="0" fillId="47" borderId="0" applyNumberFormat="0" applyBorder="0" applyAlignment="0" applyProtection="0"/>
    <xf numFmtId="0" fontId="0" fillId="48" borderId="0" applyNumberFormat="0" applyBorder="0" applyAlignment="0" applyProtection="0"/>
    <xf numFmtId="0" fontId="115" fillId="49" borderId="0" applyNumberFormat="0" applyBorder="0" applyAlignment="0" applyProtection="0">
      <alignment vertical="center"/>
    </xf>
    <xf numFmtId="0" fontId="114" fillId="50" borderId="0" applyNumberFormat="0" applyBorder="0" applyAlignment="0" applyProtection="0"/>
    <xf numFmtId="0" fontId="0" fillId="51" borderId="0" applyNumberFormat="0" applyBorder="0" applyAlignment="0" applyProtection="0"/>
    <xf numFmtId="0" fontId="0" fillId="52" borderId="0" applyNumberFormat="0" applyBorder="0" applyAlignment="0" applyProtection="0"/>
    <xf numFmtId="0" fontId="115" fillId="53" borderId="0" applyNumberFormat="0" applyBorder="0" applyAlignment="0" applyProtection="0">
      <alignment vertical="center"/>
    </xf>
    <xf numFmtId="0" fontId="114" fillId="54" borderId="0" applyNumberFormat="0" applyBorder="0" applyAlignment="0" applyProtection="0"/>
    <xf numFmtId="0" fontId="0" fillId="55" borderId="0" applyNumberFormat="0" applyBorder="0" applyAlignment="0" applyProtection="0"/>
    <xf numFmtId="0" fontId="0" fillId="56" borderId="0" applyNumberFormat="0" applyBorder="0" applyAlignment="0" applyProtection="0"/>
    <xf numFmtId="0" fontId="115" fillId="57" borderId="0" applyNumberFormat="0" applyBorder="0" applyAlignment="0" applyProtection="0">
      <alignment vertical="center"/>
    </xf>
    <xf numFmtId="0" fontId="114" fillId="27" borderId="0" applyNumberFormat="0" applyBorder="0" applyAlignment="0" applyProtection="0"/>
    <xf numFmtId="0" fontId="0" fillId="58" borderId="0" applyNumberFormat="0" applyBorder="0" applyAlignment="0" applyProtection="0"/>
    <xf numFmtId="0" fontId="0" fillId="59" borderId="0" applyNumberFormat="0" applyBorder="0" applyAlignment="0" applyProtection="0"/>
    <xf numFmtId="0" fontId="115" fillId="60" borderId="0" applyNumberFormat="0" applyBorder="0" applyAlignment="0" applyProtection="0">
      <alignment vertical="center"/>
    </xf>
    <xf numFmtId="0" fontId="114" fillId="41" borderId="0" applyNumberFormat="0" applyBorder="0" applyAlignment="0" applyProtection="0"/>
    <xf numFmtId="0" fontId="114" fillId="45" borderId="0" applyNumberFormat="0" applyBorder="0" applyAlignment="0" applyProtection="0"/>
    <xf numFmtId="0" fontId="114" fillId="49" borderId="0" applyNumberFormat="0" applyBorder="0" applyAlignment="0" applyProtection="0"/>
    <xf numFmtId="0" fontId="114" fillId="53" borderId="0" applyNumberFormat="0" applyBorder="0" applyAlignment="0" applyProtection="0"/>
    <xf numFmtId="0" fontId="114" fillId="57" borderId="0" applyNumberFormat="0" applyBorder="0" applyAlignment="0" applyProtection="0"/>
    <xf numFmtId="0" fontId="114" fillId="60" borderId="0" applyNumberFormat="0" applyBorder="0" applyAlignment="0" applyProtection="0"/>
    <xf numFmtId="177" fontId="116" fillId="0" borderId="0" applyAlignment="0" applyProtection="0"/>
    <xf numFmtId="49" fontId="117" fillId="0" borderId="128" applyNumberFormat="0" applyAlignment="0" applyProtection="0">
      <alignment horizontal="left" wrapText="1"/>
    </xf>
    <xf numFmtId="43" fontId="118" fillId="0" borderId="0" applyFont="0" applyFill="0" applyBorder="0" applyAlignment="0" applyProtection="0"/>
    <xf numFmtId="178" fontId="118" fillId="0" borderId="0" applyFont="0" applyFill="0" applyBorder="0" applyAlignment="0" applyProtection="0"/>
    <xf numFmtId="179" fontId="119" fillId="0" borderId="0" applyFont="0" applyFill="0" applyBorder="0" applyAlignment="0" applyProtection="0"/>
    <xf numFmtId="0" fontId="120" fillId="0" borderId="0" applyFill="0" applyBorder="0" applyProtection="0">
      <alignment vertical="center"/>
    </xf>
    <xf numFmtId="0" fontId="121" fillId="0" borderId="0" applyFill="0" applyBorder="0" applyProtection="0">
      <alignment vertical="center"/>
    </xf>
    <xf numFmtId="0" fontId="122" fillId="0" borderId="0" applyFill="0" applyBorder="0" applyProtection="0">
      <alignment vertical="center"/>
    </xf>
    <xf numFmtId="178" fontId="0" fillId="0" borderId="0" applyFont="0" applyFill="0" applyBorder="0" applyAlignment="0" applyProtection="0"/>
    <xf numFmtId="43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18" fillId="0" borderId="0" applyFont="0" applyFill="0" applyBorder="0" applyAlignment="0" applyProtection="0"/>
    <xf numFmtId="178" fontId="118" fillId="0" borderId="0" applyFont="0" applyFill="0" applyBorder="0" applyAlignment="0" applyProtection="0"/>
    <xf numFmtId="43" fontId="118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118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181" fontId="76" fillId="0" borderId="0" applyFont="0" applyFill="0" applyBorder="0" applyAlignment="0" applyProtection="0"/>
    <xf numFmtId="43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82" fontId="0" fillId="0" borderId="0" applyFont="0" applyFill="0" applyBorder="0" applyAlignment="0" applyProtection="0"/>
    <xf numFmtId="182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3" fontId="123" fillId="0" borderId="0" applyFont="0" applyFill="0" applyBorder="0" applyAlignment="0" applyProtection="0"/>
    <xf numFmtId="0" fontId="124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84" fontId="76" fillId="0" borderId="0" applyFont="0" applyFill="0" applyBorder="0" applyAlignment="0" applyProtection="0"/>
    <xf numFmtId="0" fontId="125" fillId="0" borderId="0" applyNumberFormat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125" fillId="0" borderId="0" applyNumberFormat="0" applyFont="0" applyFill="0" applyBorder="0" applyAlignment="0" applyProtection="0"/>
    <xf numFmtId="184" fontId="0" fillId="0" borderId="0" applyFont="0" applyFill="0" applyBorder="0" applyAlignment="0" applyProtection="0"/>
    <xf numFmtId="183" fontId="0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184" fontId="0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43" fontId="0" fillId="0" borderId="0" applyFont="0" applyFill="0" applyBorder="0" applyAlignment="0" applyProtection="0"/>
    <xf numFmtId="184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2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43" fontId="0" fillId="0" borderId="0" applyFont="0" applyFill="0" applyBorder="0" applyAlignment="0" applyProtection="0"/>
    <xf numFmtId="185" fontId="125" fillId="0" borderId="0" applyFont="0" applyFill="0" applyBorder="0" applyAlignment="0" applyProtection="0"/>
    <xf numFmtId="178" fontId="0" fillId="0" borderId="0" applyFont="0" applyFill="0" applyBorder="0" applyAlignment="0" applyProtection="0"/>
    <xf numFmtId="181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5" fontId="125" fillId="0" borderId="0" applyFont="0" applyFill="0" applyBorder="0" applyAlignment="0" applyProtection="0"/>
    <xf numFmtId="184" fontId="0" fillId="0" borderId="0" applyFont="0" applyFill="0" applyBorder="0" applyAlignment="0" applyProtection="0"/>
    <xf numFmtId="185" fontId="125" fillId="0" borderId="0" applyFont="0" applyFill="0" applyBorder="0" applyAlignment="0" applyProtection="0"/>
    <xf numFmtId="43" fontId="124" fillId="0" borderId="0" applyFont="0" applyFill="0" applyBorder="0" applyAlignment="0" applyProtection="0"/>
    <xf numFmtId="186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80" fontId="76" fillId="0" borderId="0" applyFont="0" applyFill="0" applyBorder="0" applyAlignment="0" applyProtection="0"/>
    <xf numFmtId="181" fontId="76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126" fillId="0" borderId="0" applyFont="0" applyFill="0" applyBorder="0" applyAlignment="0" applyProtection="0"/>
    <xf numFmtId="178" fontId="126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6" fillId="0" borderId="0" applyFont="0" applyFill="0" applyBorder="0" applyAlignment="0" applyProtection="0"/>
    <xf numFmtId="178" fontId="126" fillId="0" borderId="0" applyFont="0" applyFill="0" applyBorder="0" applyAlignment="0" applyProtection="0"/>
    <xf numFmtId="181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186" fontId="0" fillId="0" borderId="0" applyFont="0" applyFill="0" applyBorder="0" applyAlignment="0" applyProtection="0"/>
    <xf numFmtId="180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124" fillId="0" borderId="0" applyFont="0" applyFill="0" applyBorder="0" applyAlignment="0" applyProtection="0"/>
    <xf numFmtId="184" fontId="76" fillId="0" borderId="0" applyFont="0" applyFill="0" applyBorder="0" applyAlignment="0" applyProtection="0"/>
    <xf numFmtId="178" fontId="125" fillId="0" borderId="0" applyFont="0" applyFill="0" applyBorder="0" applyAlignment="0" applyProtection="0"/>
    <xf numFmtId="178" fontId="125" fillId="0" borderId="0" applyFont="0" applyFill="0" applyBorder="0" applyAlignment="0" applyProtection="0"/>
    <xf numFmtId="178" fontId="125" fillId="0" borderId="0" applyFont="0" applyFill="0" applyBorder="0" applyAlignment="0" applyProtection="0"/>
    <xf numFmtId="178" fontId="125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0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84" fontId="76" fillId="0" borderId="0" applyFont="0" applyFill="0" applyBorder="0" applyAlignment="0" applyProtection="0"/>
    <xf numFmtId="178" fontId="125" fillId="0" borderId="0" applyFont="0" applyFill="0" applyBorder="0" applyAlignment="0" applyProtection="0"/>
    <xf numFmtId="178" fontId="125" fillId="0" borderId="0" applyFont="0" applyFill="0" applyBorder="0" applyAlignment="0" applyProtection="0"/>
    <xf numFmtId="178" fontId="125" fillId="0" borderId="0" applyFont="0" applyFill="0" applyBorder="0" applyAlignment="0" applyProtection="0"/>
    <xf numFmtId="178" fontId="125" fillId="0" borderId="0" applyFont="0" applyFill="0" applyBorder="0" applyAlignment="0" applyProtection="0"/>
    <xf numFmtId="180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80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82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87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87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43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87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124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27" fillId="0" borderId="0" applyFont="0" applyFill="0" applyBorder="0" applyAlignment="0" applyProtection="0"/>
    <xf numFmtId="178" fontId="127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28" fillId="0" borderId="0" applyFont="0" applyFill="0" applyBorder="0" applyAlignment="0" applyProtection="0"/>
    <xf numFmtId="178" fontId="128" fillId="0" borderId="0" applyFont="0" applyFill="0" applyBorder="0" applyAlignment="0" applyProtection="0"/>
    <xf numFmtId="5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5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2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5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4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76" fillId="0" borderId="0" applyFont="0" applyFill="0" applyBorder="0" applyAlignment="0" applyProtection="0"/>
    <xf numFmtId="44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8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0" fontId="129" fillId="61" borderId="0" applyNumberFormat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189" fontId="131" fillId="0" borderId="0" applyFill="0" applyBorder="0" applyProtection="0">
      <alignment horizontal="right" vertical="center"/>
    </xf>
    <xf numFmtId="190" fontId="131" fillId="0" borderId="0" applyFill="0" applyBorder="0" applyProtection="0">
      <alignment horizontal="right" vertical="center"/>
    </xf>
    <xf numFmtId="191" fontId="132" fillId="0" borderId="0" applyFill="0" applyBorder="0" applyProtection="0">
      <alignment horizontal="right" vertical="center"/>
    </xf>
    <xf numFmtId="191" fontId="131" fillId="0" borderId="0" applyFill="0" applyBorder="0" applyProtection="0">
      <alignment horizontal="right" vertical="center"/>
    </xf>
    <xf numFmtId="0" fontId="133" fillId="62" borderId="0" applyNumberFormat="0" applyBorder="0" applyAlignment="0" applyProtection="0"/>
    <xf numFmtId="0" fontId="134" fillId="0" borderId="0"/>
    <xf numFmtId="0" fontId="76" fillId="0" borderId="0"/>
    <xf numFmtId="0" fontId="76" fillId="0" borderId="0"/>
    <xf numFmtId="0" fontId="76" fillId="0" borderId="0"/>
    <xf numFmtId="0" fontId="0" fillId="0" borderId="0"/>
    <xf numFmtId="0" fontId="76" fillId="0" borderId="0"/>
    <xf numFmtId="0" fontId="76" fillId="0" borderId="0"/>
    <xf numFmtId="0" fontId="1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28" fillId="0" borderId="0"/>
    <xf numFmtId="0" fontId="0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0" fillId="0" borderId="0"/>
    <xf numFmtId="0" fontId="119" fillId="0" borderId="0"/>
    <xf numFmtId="0" fontId="76" fillId="0" borderId="0"/>
    <xf numFmtId="0" fontId="0" fillId="0" borderId="0"/>
    <xf numFmtId="0" fontId="76" fillId="0" borderId="0"/>
    <xf numFmtId="0" fontId="124" fillId="0" borderId="0"/>
    <xf numFmtId="0" fontId="76" fillId="0" borderId="0"/>
    <xf numFmtId="0" fontId="76" fillId="0" borderId="0"/>
    <xf numFmtId="0" fontId="76" fillId="0" borderId="0"/>
    <xf numFmtId="0" fontId="76" fillId="0" borderId="0">
      <alignment vertical="top"/>
    </xf>
    <xf numFmtId="0" fontId="76" fillId="0" borderId="0"/>
    <xf numFmtId="0" fontId="76" fillId="0" borderId="0"/>
    <xf numFmtId="0" fontId="135" fillId="0" borderId="0" applyNumberFormat="0" applyBorder="0" applyProtection="0"/>
    <xf numFmtId="0" fontId="0" fillId="0" borderId="0"/>
    <xf numFmtId="0" fontId="76" fillId="0" borderId="0"/>
    <xf numFmtId="0" fontId="0" fillId="0" borderId="0"/>
    <xf numFmtId="0" fontId="76" fillId="0" borderId="0"/>
    <xf numFmtId="0" fontId="0" fillId="0" borderId="0"/>
    <xf numFmtId="0" fontId="76" fillId="0" borderId="0"/>
    <xf numFmtId="0" fontId="76" fillId="0" borderId="0"/>
    <xf numFmtId="0" fontId="76" fillId="0" borderId="0">
      <alignment vertical="top"/>
    </xf>
    <xf numFmtId="0" fontId="0" fillId="0" borderId="0"/>
    <xf numFmtId="0" fontId="0" fillId="0" borderId="0"/>
    <xf numFmtId="0" fontId="136" fillId="0" borderId="0">
      <alignment vertical="top"/>
    </xf>
    <xf numFmtId="0" fontId="124" fillId="0" borderId="0"/>
    <xf numFmtId="0" fontId="125" fillId="0" borderId="0"/>
    <xf numFmtId="0" fontId="0" fillId="0" borderId="0"/>
    <xf numFmtId="0" fontId="123" fillId="0" borderId="0"/>
    <xf numFmtId="0" fontId="76" fillId="0" borderId="0"/>
    <xf numFmtId="0" fontId="76" fillId="0" borderId="0"/>
    <xf numFmtId="0" fontId="7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4" fillId="0" borderId="0"/>
    <xf numFmtId="0" fontId="125" fillId="0" borderId="0"/>
    <xf numFmtId="0" fontId="0" fillId="0" borderId="0"/>
    <xf numFmtId="0" fontId="0" fillId="0" borderId="0"/>
    <xf numFmtId="0" fontId="76" fillId="0" borderId="0"/>
    <xf numFmtId="0" fontId="76" fillId="0" borderId="0"/>
    <xf numFmtId="0" fontId="0" fillId="0" borderId="0"/>
    <xf numFmtId="0" fontId="137" fillId="0" borderId="0"/>
    <xf numFmtId="0" fontId="76" fillId="0" borderId="0"/>
    <xf numFmtId="0" fontId="0" fillId="0" borderId="0"/>
    <xf numFmtId="0" fontId="0" fillId="0" borderId="0"/>
    <xf numFmtId="0" fontId="76" fillId="0" borderId="0"/>
    <xf numFmtId="192" fontId="76" fillId="0" borderId="9"/>
    <xf numFmtId="0" fontId="76" fillId="0" borderId="0"/>
    <xf numFmtId="0" fontId="138" fillId="0" borderId="0"/>
    <xf numFmtId="0" fontId="139" fillId="0" borderId="0"/>
    <xf numFmtId="0" fontId="76" fillId="0" borderId="0"/>
    <xf numFmtId="0" fontId="139" fillId="0" borderId="0">
      <alignment vertical="top"/>
    </xf>
    <xf numFmtId="0" fontId="0" fillId="0" borderId="0"/>
    <xf numFmtId="0" fontId="118" fillId="0" borderId="0"/>
    <xf numFmtId="0" fontId="119" fillId="0" borderId="0"/>
    <xf numFmtId="0" fontId="119" fillId="0" borderId="0"/>
    <xf numFmtId="0" fontId="140" fillId="0" borderId="0"/>
    <xf numFmtId="0" fontId="0" fillId="6" borderId="119" applyNumberFormat="0" applyFont="0" applyAlignment="0" applyProtection="0"/>
    <xf numFmtId="191" fontId="120" fillId="0" borderId="0" applyFill="0" applyBorder="0" applyProtection="0">
      <alignment horizontal="right" vertical="center"/>
    </xf>
    <xf numFmtId="191" fontId="121" fillId="0" borderId="0" applyFill="0" applyBorder="0" applyProtection="0">
      <alignment horizontal="right" vertical="center"/>
    </xf>
    <xf numFmtId="0" fontId="120" fillId="0" borderId="0" applyFill="0" applyBorder="0" applyProtection="0">
      <alignment vertical="center"/>
      <protection locked="0"/>
    </xf>
    <xf numFmtId="9" fontId="0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4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24" fillId="0" borderId="0" applyFont="0" applyFill="0" applyBorder="0" applyAlignment="0" applyProtection="0"/>
    <xf numFmtId="9" fontId="124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24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128" fillId="0" borderId="0" applyFont="0" applyFill="0" applyBorder="0" applyAlignment="0" applyProtection="0"/>
    <xf numFmtId="10" fontId="121" fillId="0" borderId="0" applyFill="0" applyBorder="0" applyAlignment="0" applyProtection="0">
      <alignment horizontal="right" vertical="center"/>
    </xf>
    <xf numFmtId="9" fontId="139" fillId="0" borderId="0" applyFont="0" applyFill="0" applyBorder="0" applyAlignment="0" applyProtection="0"/>
    <xf numFmtId="9" fontId="139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119" fillId="0" borderId="0" applyFont="0" applyFill="0" applyBorder="0" applyAlignment="0" applyProtection="0"/>
    <xf numFmtId="193" fontId="141" fillId="0" borderId="0" applyFill="0" applyBorder="0" applyAlignment="0" applyProtection="0"/>
    <xf numFmtId="0" fontId="142" fillId="61" borderId="0" applyNumberFormat="0" applyBorder="0" applyAlignment="0" applyProtection="0"/>
    <xf numFmtId="0" fontId="116" fillId="0" borderId="0">
      <alignment vertical="top"/>
    </xf>
    <xf numFmtId="0" fontId="143" fillId="0" borderId="0">
      <alignment vertical="top"/>
    </xf>
    <xf numFmtId="194" fontId="144" fillId="63" borderId="0" applyAlignment="0" applyProtection="0">
      <alignment horizontal="center" vertical="center" wrapText="1"/>
    </xf>
    <xf numFmtId="0" fontId="145" fillId="0" borderId="0" applyNumberFormat="0" applyFill="0" applyBorder="0" applyAlignment="0" applyProtection="0"/>
    <xf numFmtId="0" fontId="121" fillId="0" borderId="0" applyFill="0" applyBorder="0" applyProtection="0">
      <alignment horizontal="right"/>
    </xf>
  </cellStyleXfs>
  <cellXfs count="2004">
    <xf numFmtId="0" fontId="0" fillId="0" borderId="0" xfId="0"/>
    <xf numFmtId="0" fontId="1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195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1" fontId="6" fillId="0" borderId="5" xfId="0" applyNumberFormat="1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1" fontId="6" fillId="0" borderId="9" xfId="0" applyNumberFormat="1" applyFont="1" applyFill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 vertical="center" wrapText="1"/>
    </xf>
    <xf numFmtId="1" fontId="6" fillId="0" borderId="11" xfId="0" applyNumberFormat="1" applyFont="1" applyFill="1" applyBorder="1" applyAlignment="1">
      <alignment horizontal="center" vertical="center" shrinkToFi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6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2" fillId="0" borderId="1" xfId="6" applyFont="1" applyFill="1" applyBorder="1" applyAlignment="1">
      <alignment horizontal="center" vertical="center" wrapText="1"/>
    </xf>
    <xf numFmtId="0" fontId="9" fillId="0" borderId="1" xfId="6" applyFill="1" applyBorder="1" applyAlignment="1">
      <alignment horizontal="center" vertical="center"/>
    </xf>
    <xf numFmtId="0" fontId="12" fillId="0" borderId="1" xfId="6" applyFont="1" applyFill="1" applyBorder="1" applyAlignment="1">
      <alignment horizontal="center" vertical="center"/>
    </xf>
    <xf numFmtId="0" fontId="12" fillId="0" borderId="2" xfId="6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wrapText="1"/>
    </xf>
    <xf numFmtId="1" fontId="6" fillId="0" borderId="16" xfId="0" applyNumberFormat="1" applyFont="1" applyFill="1" applyBorder="1" applyAlignment="1">
      <alignment horizontal="center" vertical="center" shrinkToFi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2" fillId="0" borderId="17" xfId="6" applyFont="1" applyFill="1" applyBorder="1" applyAlignment="1">
      <alignment horizontal="center" vertical="center" wrapText="1"/>
    </xf>
    <xf numFmtId="0" fontId="12" fillId="0" borderId="16" xfId="6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/>
    </xf>
    <xf numFmtId="1" fontId="6" fillId="0" borderId="18" xfId="0" applyNumberFormat="1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12" fillId="0" borderId="20" xfId="6" applyFont="1" applyFill="1" applyBorder="1" applyAlignment="1">
      <alignment horizontal="center" vertical="center" wrapText="1"/>
    </xf>
    <xf numFmtId="0" fontId="12" fillId="0" borderId="18" xfId="6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12" fillId="0" borderId="23" xfId="6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2" fillId="0" borderId="26" xfId="6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1" fontId="6" fillId="0" borderId="14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left" vertical="top"/>
    </xf>
    <xf numFmtId="0" fontId="0" fillId="0" borderId="0" xfId="0" applyFill="1"/>
    <xf numFmtId="0" fontId="13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43" fontId="14" fillId="0" borderId="9" xfId="1" applyFont="1" applyFill="1" applyBorder="1" applyAlignment="1">
      <alignment horizontal="center" vertical="center"/>
    </xf>
    <xf numFmtId="43" fontId="14" fillId="0" borderId="9" xfId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43" fontId="15" fillId="0" borderId="9" xfId="1" applyFont="1" applyFill="1" applyBorder="1" applyAlignment="1">
      <alignment horizontal="center" vertical="center"/>
    </xf>
    <xf numFmtId="43" fontId="15" fillId="0" borderId="9" xfId="1" applyFont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43" fontId="15" fillId="2" borderId="9" xfId="1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43" fontId="5" fillId="3" borderId="9" xfId="1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/>
    </xf>
    <xf numFmtId="17" fontId="13" fillId="0" borderId="16" xfId="0" applyNumberFormat="1" applyFont="1" applyBorder="1" applyAlignment="1">
      <alignment horizontal="center" vertical="center" textRotation="90" wrapText="1"/>
    </xf>
    <xf numFmtId="0" fontId="13" fillId="0" borderId="9" xfId="0" applyFont="1" applyBorder="1"/>
    <xf numFmtId="0" fontId="13" fillId="0" borderId="29" xfId="0" applyFont="1" applyBorder="1" applyAlignment="1">
      <alignment horizontal="center" vertical="center" textRotation="90" wrapText="1"/>
    </xf>
    <xf numFmtId="0" fontId="0" fillId="0" borderId="9" xfId="0" applyBorder="1"/>
    <xf numFmtId="3" fontId="16" fillId="0" borderId="9" xfId="91" applyNumberFormat="1" applyFont="1" applyFill="1" applyBorder="1" applyAlignment="1">
      <alignment vertical="center"/>
    </xf>
    <xf numFmtId="178" fontId="17" fillId="2" borderId="9" xfId="397" applyNumberFormat="1" applyFont="1" applyFill="1" applyBorder="1"/>
    <xf numFmtId="43" fontId="16" fillId="2" borderId="9" xfId="208" applyFont="1" applyFill="1" applyBorder="1"/>
    <xf numFmtId="183" fontId="17" fillId="2" borderId="9" xfId="397" applyNumberFormat="1" applyFont="1" applyFill="1" applyBorder="1"/>
    <xf numFmtId="0" fontId="13" fillId="3" borderId="9" xfId="0" applyFont="1" applyFill="1" applyBorder="1" applyAlignment="1">
      <alignment horizontal="center"/>
    </xf>
    <xf numFmtId="3" fontId="13" fillId="3" borderId="9" xfId="0" applyNumberFormat="1" applyFont="1" applyFill="1" applyBorder="1"/>
    <xf numFmtId="178" fontId="13" fillId="3" borderId="9" xfId="0" applyNumberFormat="1" applyFont="1" applyFill="1" applyBorder="1"/>
    <xf numFmtId="43" fontId="13" fillId="3" borderId="9" xfId="0" applyNumberFormat="1" applyFont="1" applyFill="1" applyBorder="1"/>
    <xf numFmtId="0" fontId="13" fillId="0" borderId="0" xfId="0" applyFont="1" applyFill="1" applyBorder="1" applyAlignment="1">
      <alignment horizontal="center"/>
    </xf>
    <xf numFmtId="3" fontId="13" fillId="0" borderId="0" xfId="0" applyNumberFormat="1" applyFont="1" applyFill="1" applyBorder="1"/>
    <xf numFmtId="178" fontId="13" fillId="0" borderId="0" xfId="0" applyNumberFormat="1" applyFont="1" applyFill="1" applyBorder="1"/>
    <xf numFmtId="43" fontId="13" fillId="0" borderId="0" xfId="0" applyNumberFormat="1" applyFont="1" applyFill="1" applyBorder="1"/>
    <xf numFmtId="0" fontId="18" fillId="0" borderId="30" xfId="0" applyFont="1" applyBorder="1" applyAlignment="1">
      <alignment horizontal="left" vertical="center"/>
    </xf>
    <xf numFmtId="0" fontId="18" fillId="0" borderId="31" xfId="0" applyFont="1" applyBorder="1" applyAlignment="1">
      <alignment horizontal="left" vertical="center"/>
    </xf>
    <xf numFmtId="0" fontId="18" fillId="0" borderId="32" xfId="0" applyFont="1" applyBorder="1" applyAlignment="1">
      <alignment horizontal="left" vertical="center"/>
    </xf>
    <xf numFmtId="0" fontId="18" fillId="0" borderId="33" xfId="0" applyFont="1" applyBorder="1" applyAlignment="1">
      <alignment horizontal="left" vertical="center"/>
    </xf>
    <xf numFmtId="0" fontId="18" fillId="0" borderId="19" xfId="0" applyFont="1" applyBorder="1" applyAlignment="1">
      <alignment horizontal="left" vertical="center"/>
    </xf>
    <xf numFmtId="0" fontId="18" fillId="0" borderId="34" xfId="0" applyFont="1" applyBorder="1" applyAlignment="1">
      <alignment horizontal="left" vertical="center"/>
    </xf>
    <xf numFmtId="0" fontId="19" fillId="0" borderId="35" xfId="0" applyFont="1" applyBorder="1" applyAlignment="1">
      <alignment horizontal="center" vertical="top"/>
    </xf>
    <xf numFmtId="0" fontId="19" fillId="0" borderId="36" xfId="0" applyFont="1" applyBorder="1" applyAlignment="1">
      <alignment horizontal="center" vertical="top"/>
    </xf>
    <xf numFmtId="0" fontId="19" fillId="4" borderId="37" xfId="0" applyFont="1" applyFill="1" applyBorder="1" applyAlignment="1">
      <alignment horizontal="center" vertical="center"/>
    </xf>
    <xf numFmtId="0" fontId="19" fillId="4" borderId="32" xfId="0" applyFont="1" applyFill="1" applyBorder="1" applyAlignment="1">
      <alignment horizontal="center" vertical="center"/>
    </xf>
    <xf numFmtId="0" fontId="20" fillId="0" borderId="0" xfId="0" applyFont="1"/>
    <xf numFmtId="0" fontId="19" fillId="4" borderId="9" xfId="0" applyFont="1" applyFill="1" applyBorder="1" applyAlignment="1">
      <alignment horizontal="center" vertical="center"/>
    </xf>
    <xf numFmtId="0" fontId="19" fillId="4" borderId="38" xfId="0" applyFont="1" applyFill="1" applyBorder="1" applyAlignment="1">
      <alignment horizontal="center" vertical="center"/>
    </xf>
    <xf numFmtId="0" fontId="19" fillId="4" borderId="39" xfId="0" applyFont="1" applyFill="1" applyBorder="1" applyAlignment="1">
      <alignment horizontal="center" vertical="center"/>
    </xf>
    <xf numFmtId="0" fontId="19" fillId="4" borderId="34" xfId="0" applyFont="1" applyFill="1" applyBorder="1" applyAlignment="1">
      <alignment horizontal="center" vertical="center"/>
    </xf>
    <xf numFmtId="0" fontId="20" fillId="4" borderId="40" xfId="0" applyFont="1" applyFill="1" applyBorder="1" applyAlignment="1">
      <alignment vertical="center" wrapText="1"/>
    </xf>
    <xf numFmtId="0" fontId="20" fillId="4" borderId="41" xfId="0" applyFont="1" applyFill="1" applyBorder="1" applyAlignment="1">
      <alignment vertical="center" wrapText="1"/>
    </xf>
    <xf numFmtId="178" fontId="20" fillId="4" borderId="42" xfId="136" applyNumberFormat="1" applyFont="1" applyFill="1" applyBorder="1" applyAlignment="1">
      <alignment horizontal="center" vertical="center"/>
    </xf>
    <xf numFmtId="178" fontId="20" fillId="4" borderId="42" xfId="0" applyNumberFormat="1" applyFont="1" applyFill="1" applyBorder="1" applyAlignment="1">
      <alignment horizontal="center" vertical="center"/>
    </xf>
    <xf numFmtId="178" fontId="20" fillId="4" borderId="43" xfId="136" applyNumberFormat="1" applyFont="1" applyFill="1" applyBorder="1" applyAlignment="1">
      <alignment horizontal="center" vertical="center"/>
    </xf>
    <xf numFmtId="0" fontId="20" fillId="4" borderId="44" xfId="0" applyFont="1" applyFill="1" applyBorder="1" applyAlignment="1">
      <alignment vertical="center" wrapText="1"/>
    </xf>
    <xf numFmtId="0" fontId="20" fillId="4" borderId="45" xfId="0" applyFont="1" applyFill="1" applyBorder="1" applyAlignment="1">
      <alignment vertical="center" wrapText="1"/>
    </xf>
    <xf numFmtId="178" fontId="20" fillId="4" borderId="46" xfId="136" applyNumberFormat="1" applyFont="1" applyFill="1" applyBorder="1" applyAlignment="1">
      <alignment horizontal="center" vertical="center"/>
    </xf>
    <xf numFmtId="178" fontId="20" fillId="4" borderId="46" xfId="0" applyNumberFormat="1" applyFont="1" applyFill="1" applyBorder="1" applyAlignment="1">
      <alignment horizontal="center" vertical="center"/>
    </xf>
    <xf numFmtId="178" fontId="20" fillId="4" borderId="47" xfId="136" applyNumberFormat="1" applyFont="1" applyFill="1" applyBorder="1" applyAlignment="1">
      <alignment horizontal="center" vertical="center"/>
    </xf>
    <xf numFmtId="43" fontId="20" fillId="4" borderId="46" xfId="136" applyFont="1" applyFill="1" applyBorder="1" applyAlignment="1">
      <alignment horizontal="center" vertical="center"/>
    </xf>
    <xf numFmtId="43" fontId="20" fillId="4" borderId="47" xfId="136" applyFont="1" applyFill="1" applyBorder="1" applyAlignment="1">
      <alignment horizontal="center" vertical="center"/>
    </xf>
    <xf numFmtId="43" fontId="20" fillId="4" borderId="46" xfId="1" applyFont="1" applyFill="1" applyBorder="1" applyAlignment="1">
      <alignment horizontal="center" vertical="center"/>
    </xf>
    <xf numFmtId="0" fontId="20" fillId="4" borderId="48" xfId="0" applyFont="1" applyFill="1" applyBorder="1" applyAlignment="1">
      <alignment vertical="center" wrapText="1"/>
    </xf>
    <xf numFmtId="0" fontId="20" fillId="4" borderId="49" xfId="0" applyFont="1" applyFill="1" applyBorder="1" applyAlignment="1">
      <alignment vertical="center" wrapText="1"/>
    </xf>
    <xf numFmtId="178" fontId="20" fillId="4" borderId="50" xfId="136" applyNumberFormat="1" applyFont="1" applyFill="1" applyBorder="1" applyAlignment="1">
      <alignment horizontal="center" vertical="center"/>
    </xf>
    <xf numFmtId="178" fontId="20" fillId="4" borderId="50" xfId="0" applyNumberFormat="1" applyFont="1" applyFill="1" applyBorder="1" applyAlignment="1">
      <alignment horizontal="center" vertical="center"/>
    </xf>
    <xf numFmtId="178" fontId="20" fillId="4" borderId="51" xfId="136" applyNumberFormat="1" applyFont="1" applyFill="1" applyBorder="1" applyAlignment="1">
      <alignment horizontal="center" vertical="center"/>
    </xf>
    <xf numFmtId="0" fontId="19" fillId="4" borderId="35" xfId="0" applyFont="1" applyFill="1" applyBorder="1" applyAlignment="1">
      <alignment horizontal="center" vertical="center"/>
    </xf>
    <xf numFmtId="0" fontId="19" fillId="4" borderId="28" xfId="0" applyFont="1" applyFill="1" applyBorder="1" applyAlignment="1">
      <alignment horizontal="center" vertical="center"/>
    </xf>
    <xf numFmtId="178" fontId="21" fillId="4" borderId="9" xfId="136" applyNumberFormat="1" applyFont="1" applyFill="1" applyBorder="1" applyAlignment="1">
      <alignment horizontal="center" vertical="center"/>
    </xf>
    <xf numFmtId="178" fontId="21" fillId="4" borderId="38" xfId="136" applyNumberFormat="1" applyFont="1" applyFill="1" applyBorder="1" applyAlignment="1">
      <alignment horizontal="center" vertical="center"/>
    </xf>
    <xf numFmtId="0" fontId="20" fillId="0" borderId="52" xfId="0" applyFont="1" applyBorder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 vertical="center"/>
    </xf>
    <xf numFmtId="184" fontId="20" fillId="0" borderId="0" xfId="0" applyNumberFormat="1" applyFont="1"/>
    <xf numFmtId="184" fontId="20" fillId="0" borderId="53" xfId="0" applyNumberFormat="1" applyFont="1" applyBorder="1"/>
    <xf numFmtId="0" fontId="19" fillId="0" borderId="36" xfId="0" applyFont="1" applyBorder="1" applyAlignment="1">
      <alignment horizontal="center" vertical="center"/>
    </xf>
    <xf numFmtId="0" fontId="19" fillId="0" borderId="54" xfId="0" applyFont="1" applyBorder="1" applyAlignment="1">
      <alignment horizontal="center" vertical="center"/>
    </xf>
    <xf numFmtId="43" fontId="22" fillId="4" borderId="42" xfId="1" applyFont="1" applyFill="1" applyBorder="1" applyAlignment="1">
      <alignment horizontal="center" vertical="center"/>
    </xf>
    <xf numFmtId="43" fontId="22" fillId="4" borderId="43" xfId="1" applyFont="1" applyFill="1" applyBorder="1" applyAlignment="1">
      <alignment horizontal="center" vertical="center"/>
    </xf>
    <xf numFmtId="43" fontId="22" fillId="4" borderId="46" xfId="1" applyFont="1" applyFill="1" applyBorder="1" applyAlignment="1">
      <alignment horizontal="center" vertical="center"/>
    </xf>
    <xf numFmtId="43" fontId="22" fillId="4" borderId="47" xfId="1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left" vertical="center" wrapText="1"/>
    </xf>
    <xf numFmtId="0" fontId="20" fillId="4" borderId="28" xfId="0" applyFont="1" applyFill="1" applyBorder="1" applyAlignment="1">
      <alignment horizontal="left" vertical="center" wrapText="1"/>
    </xf>
    <xf numFmtId="43" fontId="22" fillId="4" borderId="29" xfId="1" applyFont="1" applyFill="1" applyBorder="1" applyAlignment="1">
      <alignment horizontal="center" vertical="center"/>
    </xf>
    <xf numFmtId="43" fontId="22" fillId="4" borderId="55" xfId="1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left"/>
    </xf>
    <xf numFmtId="0" fontId="20" fillId="4" borderId="28" xfId="0" applyFont="1" applyFill="1" applyBorder="1" applyAlignment="1">
      <alignment horizontal="left"/>
    </xf>
    <xf numFmtId="43" fontId="19" fillId="4" borderId="9" xfId="1" applyFont="1" applyFill="1" applyBorder="1" applyAlignment="1">
      <alignment horizontal="center" vertical="center"/>
    </xf>
    <xf numFmtId="43" fontId="19" fillId="4" borderId="38" xfId="1" applyFont="1" applyFill="1" applyBorder="1" applyAlignment="1">
      <alignment horizontal="center" vertical="center"/>
    </xf>
    <xf numFmtId="0" fontId="23" fillId="5" borderId="56" xfId="0" applyFont="1" applyFill="1" applyBorder="1" applyAlignment="1">
      <alignment horizontal="center" vertical="center" wrapText="1"/>
    </xf>
    <xf numFmtId="0" fontId="23" fillId="5" borderId="57" xfId="0" applyFont="1" applyFill="1" applyBorder="1" applyAlignment="1">
      <alignment horizontal="center" vertical="center" wrapText="1"/>
    </xf>
    <xf numFmtId="43" fontId="24" fillId="5" borderId="9" xfId="0" applyNumberFormat="1" applyFont="1" applyFill="1" applyBorder="1"/>
    <xf numFmtId="0" fontId="25" fillId="0" borderId="9" xfId="0" applyFont="1" applyBorder="1"/>
    <xf numFmtId="0" fontId="26" fillId="0" borderId="9" xfId="0" applyFont="1" applyBorder="1"/>
    <xf numFmtId="0" fontId="26" fillId="0" borderId="0" xfId="0" applyFont="1"/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9" fillId="0" borderId="0" xfId="0" applyFont="1"/>
    <xf numFmtId="0" fontId="30" fillId="0" borderId="0" xfId="0" applyFont="1"/>
    <xf numFmtId="0" fontId="27" fillId="0" borderId="0" xfId="0" applyFont="1"/>
    <xf numFmtId="0" fontId="7" fillId="0" borderId="0" xfId="0" applyFont="1" applyAlignment="1">
      <alignment horizontal="center" vertical="center"/>
    </xf>
    <xf numFmtId="0" fontId="23" fillId="0" borderId="0" xfId="0" applyFont="1" applyAlignment="1">
      <alignment horizontal="center"/>
    </xf>
    <xf numFmtId="0" fontId="7" fillId="0" borderId="58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27" fillId="0" borderId="60" xfId="0" applyFont="1" applyBorder="1" applyAlignment="1">
      <alignment horizontal="center" vertical="center"/>
    </xf>
    <xf numFmtId="0" fontId="27" fillId="0" borderId="61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/>
    </xf>
    <xf numFmtId="0" fontId="27" fillId="0" borderId="62" xfId="0" applyFont="1" applyBorder="1" applyAlignment="1">
      <alignment horizontal="center" vertical="center"/>
    </xf>
    <xf numFmtId="0" fontId="23" fillId="2" borderId="63" xfId="0" applyFont="1" applyFill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 wrapText="1"/>
    </xf>
    <xf numFmtId="0" fontId="28" fillId="0" borderId="33" xfId="0" applyFont="1" applyBorder="1" applyAlignment="1">
      <alignment vertical="center"/>
    </xf>
    <xf numFmtId="3" fontId="22" fillId="0" borderId="8" xfId="0" applyNumberFormat="1" applyFont="1" applyBorder="1" applyAlignment="1">
      <alignment vertical="center"/>
    </xf>
    <xf numFmtId="3" fontId="28" fillId="0" borderId="18" xfId="0" applyNumberFormat="1" applyFont="1" applyBorder="1" applyAlignment="1">
      <alignment vertical="center"/>
    </xf>
    <xf numFmtId="0" fontId="28" fillId="0" borderId="27" xfId="0" applyFont="1" applyBorder="1" applyAlignment="1">
      <alignment vertical="center"/>
    </xf>
    <xf numFmtId="3" fontId="28" fillId="0" borderId="9" xfId="0" applyNumberFormat="1" applyFont="1" applyBorder="1" applyAlignment="1">
      <alignment vertical="center"/>
    </xf>
    <xf numFmtId="0" fontId="23" fillId="6" borderId="27" xfId="0" applyFont="1" applyFill="1" applyBorder="1" applyAlignment="1">
      <alignment vertical="center"/>
    </xf>
    <xf numFmtId="3" fontId="19" fillId="6" borderId="64" xfId="0" applyNumberFormat="1" applyFont="1" applyFill="1" applyBorder="1" applyAlignment="1">
      <alignment vertical="center"/>
    </xf>
    <xf numFmtId="3" fontId="23" fillId="6" borderId="18" xfId="0" applyNumberFormat="1" applyFont="1" applyFill="1" applyBorder="1" applyAlignment="1">
      <alignment vertical="center"/>
    </xf>
    <xf numFmtId="0" fontId="23" fillId="6" borderId="38" xfId="0" applyFont="1" applyFill="1" applyBorder="1" applyAlignment="1">
      <alignment vertical="center"/>
    </xf>
    <xf numFmtId="3" fontId="23" fillId="6" borderId="34" xfId="0" applyNumberFormat="1" applyFont="1" applyFill="1" applyBorder="1" applyAlignment="1">
      <alignment vertical="center"/>
    </xf>
    <xf numFmtId="0" fontId="27" fillId="0" borderId="16" xfId="0" applyFont="1" applyBorder="1" applyAlignment="1">
      <alignment horizontal="center" vertical="center" wrapText="1"/>
    </xf>
    <xf numFmtId="0" fontId="23" fillId="0" borderId="38" xfId="0" applyFont="1" applyBorder="1" applyAlignment="1">
      <alignment vertical="center"/>
    </xf>
    <xf numFmtId="0" fontId="27" fillId="0" borderId="18" xfId="0" applyFont="1" applyBorder="1" applyAlignment="1">
      <alignment horizontal="center" vertical="center" wrapText="1"/>
    </xf>
    <xf numFmtId="3" fontId="19" fillId="0" borderId="64" xfId="0" applyNumberFormat="1" applyFont="1" applyBorder="1" applyAlignment="1">
      <alignment horizontal="right" vertical="center"/>
    </xf>
    <xf numFmtId="3" fontId="23" fillId="0" borderId="9" xfId="0" applyNumberFormat="1" applyFont="1" applyBorder="1" applyAlignment="1">
      <alignment vertical="center"/>
    </xf>
    <xf numFmtId="3" fontId="23" fillId="0" borderId="9" xfId="0" applyNumberFormat="1" applyFont="1" applyBorder="1" applyAlignment="1">
      <alignment horizontal="right" vertical="center"/>
    </xf>
    <xf numFmtId="3" fontId="19" fillId="0" borderId="65" xfId="0" applyNumberFormat="1" applyFont="1" applyBorder="1" applyAlignment="1">
      <alignment horizontal="right" vertical="center"/>
    </xf>
    <xf numFmtId="3" fontId="23" fillId="0" borderId="16" xfId="0" applyNumberFormat="1" applyFont="1" applyBorder="1" applyAlignment="1">
      <alignment vertical="center"/>
    </xf>
    <xf numFmtId="3" fontId="28" fillId="0" borderId="16" xfId="0" applyNumberFormat="1" applyFont="1" applyBorder="1" applyAlignment="1">
      <alignment horizontal="right" vertical="center"/>
    </xf>
    <xf numFmtId="4" fontId="22" fillId="0" borderId="65" xfId="0" applyNumberFormat="1" applyFont="1" applyBorder="1" applyAlignment="1">
      <alignment horizontal="right" vertical="center"/>
    </xf>
    <xf numFmtId="4" fontId="28" fillId="0" borderId="16" xfId="0" applyNumberFormat="1" applyFont="1" applyBorder="1" applyAlignment="1">
      <alignment vertical="center"/>
    </xf>
    <xf numFmtId="3" fontId="28" fillId="0" borderId="16" xfId="0" applyNumberFormat="1" applyFont="1" applyBorder="1" applyAlignment="1">
      <alignment vertical="center"/>
    </xf>
    <xf numFmtId="0" fontId="23" fillId="0" borderId="30" xfId="0" applyFont="1" applyBorder="1" applyAlignment="1">
      <alignment vertical="center"/>
    </xf>
    <xf numFmtId="3" fontId="23" fillId="0" borderId="16" xfId="0" applyNumberFormat="1" applyFont="1" applyBorder="1" applyAlignment="1">
      <alignment horizontal="right" vertical="center"/>
    </xf>
    <xf numFmtId="0" fontId="23" fillId="2" borderId="66" xfId="0" applyFont="1" applyFill="1" applyBorder="1" applyAlignment="1">
      <alignment horizontal="center" vertical="center"/>
    </xf>
    <xf numFmtId="0" fontId="27" fillId="0" borderId="67" xfId="0" applyFont="1" applyBorder="1" applyAlignment="1">
      <alignment horizontal="center" vertical="center"/>
    </xf>
    <xf numFmtId="0" fontId="27" fillId="0" borderId="67" xfId="0" applyFont="1" applyBorder="1" applyAlignment="1">
      <alignment horizontal="center" vertical="center" wrapText="1"/>
    </xf>
    <xf numFmtId="0" fontId="23" fillId="6" borderId="68" xfId="0" applyFont="1" applyFill="1" applyBorder="1" applyAlignment="1">
      <alignment vertical="center"/>
    </xf>
    <xf numFmtId="3" fontId="19" fillId="6" borderId="69" xfId="0" applyNumberFormat="1" applyFont="1" applyFill="1" applyBorder="1" applyAlignment="1">
      <alignment vertical="center"/>
    </xf>
    <xf numFmtId="0" fontId="23" fillId="0" borderId="70" xfId="0" applyFont="1" applyBorder="1" applyAlignment="1">
      <alignment vertical="center"/>
    </xf>
    <xf numFmtId="3" fontId="23" fillId="0" borderId="63" xfId="0" applyNumberFormat="1" applyFont="1" applyBorder="1" applyAlignment="1">
      <alignment vertical="center"/>
    </xf>
    <xf numFmtId="3" fontId="23" fillId="0" borderId="29" xfId="0" applyNumberFormat="1" applyFont="1" applyBorder="1" applyAlignment="1">
      <alignment vertical="center"/>
    </xf>
    <xf numFmtId="0" fontId="23" fillId="2" borderId="4" xfId="0" applyFont="1" applyFill="1" applyBorder="1" applyAlignment="1">
      <alignment horizontal="center" vertical="center"/>
    </xf>
    <xf numFmtId="0" fontId="7" fillId="0" borderId="71" xfId="0" applyFont="1" applyBorder="1" applyAlignment="1">
      <alignment horizontal="center" vertical="center" wrapText="1"/>
    </xf>
    <xf numFmtId="0" fontId="27" fillId="0" borderId="71" xfId="0" applyFont="1" applyBorder="1" applyAlignment="1">
      <alignment horizontal="center" vertical="center" wrapText="1"/>
    </xf>
    <xf numFmtId="3" fontId="28" fillId="0" borderId="72" xfId="0" applyNumberFormat="1" applyFont="1" applyBorder="1" applyAlignment="1">
      <alignment vertical="center"/>
    </xf>
    <xf numFmtId="0" fontId="7" fillId="0" borderId="29" xfId="0" applyFont="1" applyBorder="1" applyAlignment="1">
      <alignment horizontal="center" vertical="center" wrapText="1"/>
    </xf>
    <xf numFmtId="3" fontId="23" fillId="6" borderId="8" xfId="0" applyNumberFormat="1" applyFont="1" applyFill="1" applyBorder="1" applyAlignment="1">
      <alignment vertical="center"/>
    </xf>
    <xf numFmtId="0" fontId="23" fillId="0" borderId="27" xfId="0" applyFont="1" applyBorder="1" applyAlignment="1">
      <alignment vertical="center"/>
    </xf>
    <xf numFmtId="196" fontId="22" fillId="0" borderId="8" xfId="0" applyNumberFormat="1" applyFont="1" applyBorder="1" applyAlignment="1">
      <alignment vertical="center"/>
    </xf>
    <xf numFmtId="4" fontId="22" fillId="0" borderId="8" xfId="0" applyNumberFormat="1" applyFont="1" applyBorder="1" applyAlignment="1">
      <alignment vertical="center"/>
    </xf>
    <xf numFmtId="0" fontId="23" fillId="0" borderId="73" xfId="0" applyFont="1" applyBorder="1" applyAlignment="1">
      <alignment vertical="center"/>
    </xf>
    <xf numFmtId="0" fontId="7" fillId="0" borderId="67" xfId="0" applyFont="1" applyBorder="1" applyAlignment="1">
      <alignment horizontal="center" vertical="center" wrapText="1"/>
    </xf>
    <xf numFmtId="3" fontId="23" fillId="6" borderId="74" xfId="0" applyNumberFormat="1" applyFont="1" applyFill="1" applyBorder="1" applyAlignment="1">
      <alignment vertical="center"/>
    </xf>
    <xf numFmtId="0" fontId="27" fillId="0" borderId="71" xfId="0" applyFont="1" applyBorder="1" applyAlignment="1">
      <alignment horizontal="center" vertical="center"/>
    </xf>
    <xf numFmtId="3" fontId="23" fillId="0" borderId="72" xfId="0" applyNumberFormat="1" applyFont="1" applyBorder="1" applyAlignment="1">
      <alignment vertical="center"/>
    </xf>
    <xf numFmtId="0" fontId="22" fillId="0" borderId="75" xfId="0" applyFont="1" applyBorder="1"/>
    <xf numFmtId="3" fontId="28" fillId="0" borderId="33" xfId="0" applyNumberFormat="1" applyFont="1" applyBorder="1" applyAlignment="1">
      <alignment vertical="center"/>
    </xf>
    <xf numFmtId="0" fontId="22" fillId="0" borderId="9" xfId="0" applyFont="1" applyBorder="1"/>
    <xf numFmtId="196" fontId="23" fillId="0" borderId="16" xfId="0" applyNumberFormat="1" applyFont="1" applyBorder="1" applyAlignment="1">
      <alignment horizontal="right" vertical="center"/>
    </xf>
    <xf numFmtId="3" fontId="23" fillId="0" borderId="76" xfId="0" applyNumberFormat="1" applyFont="1" applyBorder="1" applyAlignment="1">
      <alignment vertical="center"/>
    </xf>
    <xf numFmtId="3" fontId="23" fillId="0" borderId="77" xfId="0" applyNumberFormat="1" applyFont="1" applyBorder="1" applyAlignment="1">
      <alignment vertical="center"/>
    </xf>
    <xf numFmtId="3" fontId="23" fillId="0" borderId="78" xfId="0" applyNumberFormat="1" applyFont="1" applyBorder="1" applyAlignment="1">
      <alignment vertical="center"/>
    </xf>
    <xf numFmtId="3" fontId="23" fillId="6" borderId="33" xfId="0" applyNumberFormat="1" applyFont="1" applyFill="1" applyBorder="1" applyAlignment="1">
      <alignment vertical="center"/>
    </xf>
    <xf numFmtId="0" fontId="27" fillId="0" borderId="79" xfId="0" applyFont="1" applyBorder="1" applyAlignment="1">
      <alignment horizontal="center" vertical="center"/>
    </xf>
    <xf numFmtId="3" fontId="23" fillId="0" borderId="80" xfId="0" applyNumberFormat="1" applyFont="1" applyBorder="1" applyAlignment="1">
      <alignment vertical="center"/>
    </xf>
    <xf numFmtId="3" fontId="23" fillId="0" borderId="81" xfId="0" applyNumberFormat="1" applyFont="1" applyBorder="1" applyAlignment="1">
      <alignment vertical="center"/>
    </xf>
    <xf numFmtId="3" fontId="23" fillId="6" borderId="80" xfId="0" applyNumberFormat="1" applyFont="1" applyFill="1" applyBorder="1" applyAlignment="1">
      <alignment vertical="center"/>
    </xf>
    <xf numFmtId="3" fontId="23" fillId="6" borderId="81" xfId="0" applyNumberFormat="1" applyFont="1" applyFill="1" applyBorder="1" applyAlignment="1">
      <alignment vertical="center"/>
    </xf>
    <xf numFmtId="3" fontId="23" fillId="6" borderId="82" xfId="0" applyNumberFormat="1" applyFont="1" applyFill="1" applyBorder="1" applyAlignment="1">
      <alignment vertical="center"/>
    </xf>
    <xf numFmtId="3" fontId="23" fillId="0" borderId="83" xfId="0" applyNumberFormat="1" applyFont="1" applyBorder="1" applyAlignment="1">
      <alignment vertical="center"/>
    </xf>
    <xf numFmtId="196" fontId="23" fillId="0" borderId="81" xfId="0" applyNumberFormat="1" applyFont="1" applyBorder="1" applyAlignment="1">
      <alignment vertical="center"/>
    </xf>
    <xf numFmtId="3" fontId="19" fillId="0" borderId="8" xfId="0" applyNumberFormat="1" applyFont="1" applyBorder="1" applyAlignment="1">
      <alignment vertical="center"/>
    </xf>
    <xf numFmtId="3" fontId="23" fillId="0" borderId="18" xfId="0" applyNumberFormat="1" applyFont="1" applyBorder="1" applyAlignment="1">
      <alignment vertical="center"/>
    </xf>
    <xf numFmtId="196" fontId="23" fillId="6" borderId="28" xfId="0" applyNumberFormat="1" applyFont="1" applyFill="1" applyBorder="1" applyAlignment="1">
      <alignment vertical="center"/>
    </xf>
    <xf numFmtId="196" fontId="23" fillId="6" borderId="9" xfId="0" applyNumberFormat="1" applyFont="1" applyFill="1" applyBorder="1" applyAlignment="1">
      <alignment vertical="center"/>
    </xf>
    <xf numFmtId="4" fontId="28" fillId="0" borderId="18" xfId="0" applyNumberFormat="1" applyFont="1" applyBorder="1" applyAlignment="1">
      <alignment vertical="center"/>
    </xf>
    <xf numFmtId="3" fontId="28" fillId="0" borderId="84" xfId="0" applyNumberFormat="1" applyFont="1" applyBorder="1" applyAlignment="1">
      <alignment vertical="center"/>
    </xf>
    <xf numFmtId="3" fontId="28" fillId="0" borderId="85" xfId="0" applyNumberFormat="1" applyFont="1" applyBorder="1" applyAlignment="1">
      <alignment vertical="center"/>
    </xf>
    <xf numFmtId="3" fontId="28" fillId="0" borderId="75" xfId="0" applyNumberFormat="1" applyFont="1" applyBorder="1" applyAlignment="1">
      <alignment vertical="center"/>
    </xf>
    <xf numFmtId="3" fontId="28" fillId="0" borderId="8" xfId="0" applyNumberFormat="1" applyFont="1" applyBorder="1" applyAlignment="1">
      <alignment vertical="center"/>
    </xf>
    <xf numFmtId="3" fontId="28" fillId="0" borderId="28" xfId="0" applyNumberFormat="1" applyFont="1" applyBorder="1" applyAlignment="1">
      <alignment vertical="center"/>
    </xf>
    <xf numFmtId="3" fontId="28" fillId="0" borderId="34" xfId="0" applyNumberFormat="1" applyFont="1" applyBorder="1" applyAlignment="1">
      <alignment vertical="center"/>
    </xf>
    <xf numFmtId="3" fontId="28" fillId="0" borderId="64" xfId="0" applyNumberFormat="1" applyFont="1" applyBorder="1" applyAlignment="1">
      <alignment vertical="center"/>
    </xf>
    <xf numFmtId="3" fontId="23" fillId="6" borderId="28" xfId="0" applyNumberFormat="1" applyFont="1" applyFill="1" applyBorder="1" applyAlignment="1">
      <alignment vertical="center"/>
    </xf>
    <xf numFmtId="3" fontId="23" fillId="6" borderId="9" xfId="0" applyNumberFormat="1" applyFont="1" applyFill="1" applyBorder="1" applyAlignment="1">
      <alignment vertical="center"/>
    </xf>
    <xf numFmtId="3" fontId="23" fillId="6" borderId="69" xfId="0" applyNumberFormat="1" applyFont="1" applyFill="1" applyBorder="1" applyAlignment="1">
      <alignment vertical="center"/>
    </xf>
    <xf numFmtId="0" fontId="23" fillId="0" borderId="76" xfId="0" applyFont="1" applyBorder="1" applyAlignment="1">
      <alignment vertical="center"/>
    </xf>
    <xf numFmtId="0" fontId="28" fillId="0" borderId="86" xfId="0" applyFont="1" applyBorder="1" applyAlignment="1">
      <alignment vertical="center"/>
    </xf>
    <xf numFmtId="3" fontId="23" fillId="6" borderId="64" xfId="0" applyNumberFormat="1" applyFont="1" applyFill="1" applyBorder="1" applyAlignment="1">
      <alignment vertical="center"/>
    </xf>
    <xf numFmtId="3" fontId="23" fillId="0" borderId="28" xfId="0" applyNumberFormat="1" applyFont="1" applyBorder="1" applyAlignment="1">
      <alignment horizontal="right" vertical="center"/>
    </xf>
    <xf numFmtId="3" fontId="23" fillId="0" borderId="18" xfId="0" applyNumberFormat="1" applyFont="1" applyBorder="1" applyAlignment="1">
      <alignment horizontal="right" vertical="center"/>
    </xf>
    <xf numFmtId="3" fontId="19" fillId="0" borderId="18" xfId="0" applyNumberFormat="1" applyFont="1" applyBorder="1" applyAlignment="1">
      <alignment horizontal="right" vertical="center"/>
    </xf>
    <xf numFmtId="3" fontId="23" fillId="0" borderId="32" xfId="0" applyNumberFormat="1" applyFont="1" applyBorder="1" applyAlignment="1">
      <alignment horizontal="right" vertical="center"/>
    </xf>
    <xf numFmtId="3" fontId="19" fillId="0" borderId="29" xfId="0" applyNumberFormat="1" applyFont="1" applyBorder="1" applyAlignment="1">
      <alignment horizontal="right" vertical="center"/>
    </xf>
    <xf numFmtId="0" fontId="23" fillId="6" borderId="87" xfId="0" applyFont="1" applyFill="1" applyBorder="1" applyAlignment="1">
      <alignment vertical="center"/>
    </xf>
    <xf numFmtId="0" fontId="23" fillId="0" borderId="55" xfId="0" applyFont="1" applyBorder="1" applyAlignment="1">
      <alignment vertical="center"/>
    </xf>
    <xf numFmtId="3" fontId="28" fillId="0" borderId="88" xfId="0" applyNumberFormat="1" applyFont="1" applyBorder="1" applyAlignment="1">
      <alignment vertical="center"/>
    </xf>
    <xf numFmtId="0" fontId="28" fillId="0" borderId="38" xfId="0" applyFont="1" applyBorder="1" applyAlignment="1">
      <alignment vertical="center"/>
    </xf>
    <xf numFmtId="3" fontId="23" fillId="0" borderId="28" xfId="0" applyNumberFormat="1" applyFont="1" applyBorder="1" applyAlignment="1">
      <alignment vertical="center"/>
    </xf>
    <xf numFmtId="3" fontId="23" fillId="6" borderId="27" xfId="0" applyNumberFormat="1" applyFont="1" applyFill="1" applyBorder="1" applyAlignment="1">
      <alignment vertical="center"/>
    </xf>
    <xf numFmtId="3" fontId="23" fillId="0" borderId="79" xfId="0" applyNumberFormat="1" applyFont="1" applyBorder="1" applyAlignment="1">
      <alignment vertical="center"/>
    </xf>
    <xf numFmtId="3" fontId="28" fillId="0" borderId="89" xfId="0" applyNumberFormat="1" applyFont="1" applyBorder="1" applyAlignment="1">
      <alignment vertical="center"/>
    </xf>
    <xf numFmtId="196" fontId="23" fillId="0" borderId="28" xfId="0" applyNumberFormat="1" applyFont="1" applyBorder="1" applyAlignment="1">
      <alignment horizontal="right" vertical="center"/>
    </xf>
    <xf numFmtId="4" fontId="23" fillId="0" borderId="9" xfId="0" applyNumberFormat="1" applyFont="1" applyBorder="1" applyAlignment="1">
      <alignment horizontal="right" vertical="center"/>
    </xf>
    <xf numFmtId="4" fontId="23" fillId="0" borderId="9" xfId="0" applyNumberFormat="1" applyFont="1" applyBorder="1" applyAlignment="1">
      <alignment vertical="center"/>
    </xf>
    <xf numFmtId="3" fontId="23" fillId="0" borderId="27" xfId="0" applyNumberFormat="1" applyFont="1" applyBorder="1" applyAlignment="1">
      <alignment vertical="center"/>
    </xf>
    <xf numFmtId="4" fontId="23" fillId="0" borderId="18" xfId="0" applyNumberFormat="1" applyFont="1" applyBorder="1" applyAlignment="1">
      <alignment horizontal="right" vertical="center"/>
    </xf>
    <xf numFmtId="4" fontId="23" fillId="0" borderId="18" xfId="0" applyNumberFormat="1" applyFont="1" applyBorder="1" applyAlignment="1">
      <alignment vertical="center"/>
    </xf>
    <xf numFmtId="3" fontId="23" fillId="0" borderId="33" xfId="0" applyNumberFormat="1" applyFont="1" applyBorder="1" applyAlignment="1">
      <alignment vertical="center"/>
    </xf>
    <xf numFmtId="196" fontId="23" fillId="0" borderId="18" xfId="0" applyNumberFormat="1" applyFont="1" applyBorder="1" applyAlignment="1">
      <alignment horizontal="right" vertical="center"/>
    </xf>
    <xf numFmtId="3" fontId="23" fillId="0" borderId="29" xfId="0" applyNumberFormat="1" applyFont="1" applyBorder="1" applyAlignment="1">
      <alignment horizontal="right" vertical="center"/>
    </xf>
    <xf numFmtId="196" fontId="23" fillId="0" borderId="29" xfId="0" applyNumberFormat="1" applyFont="1" applyBorder="1" applyAlignment="1">
      <alignment horizontal="right" vertical="center"/>
    </xf>
    <xf numFmtId="196" fontId="23" fillId="0" borderId="9" xfId="0" applyNumberFormat="1" applyFont="1" applyBorder="1" applyAlignment="1">
      <alignment vertical="center"/>
    </xf>
    <xf numFmtId="196" fontId="23" fillId="0" borderId="18" xfId="0" applyNumberFormat="1" applyFont="1" applyBorder="1" applyAlignment="1">
      <alignment vertical="center"/>
    </xf>
    <xf numFmtId="196" fontId="23" fillId="6" borderId="81" xfId="0" applyNumberFormat="1" applyFont="1" applyFill="1" applyBorder="1" applyAlignment="1">
      <alignment vertical="center"/>
    </xf>
    <xf numFmtId="3" fontId="23" fillId="0" borderId="90" xfId="0" applyNumberFormat="1" applyFont="1" applyBorder="1" applyAlignment="1">
      <alignment vertical="center"/>
    </xf>
    <xf numFmtId="0" fontId="23" fillId="0" borderId="91" xfId="0" applyFont="1" applyBorder="1" applyAlignment="1">
      <alignment vertical="center"/>
    </xf>
    <xf numFmtId="196" fontId="28" fillId="0" borderId="9" xfId="0" applyNumberFormat="1" applyFont="1" applyBorder="1" applyAlignment="1">
      <alignment vertical="center"/>
    </xf>
    <xf numFmtId="196" fontId="28" fillId="0" borderId="18" xfId="0" applyNumberFormat="1" applyFont="1" applyBorder="1" applyAlignment="1">
      <alignment vertical="center"/>
    </xf>
    <xf numFmtId="4" fontId="28" fillId="0" borderId="28" xfId="0" applyNumberFormat="1" applyFont="1" applyBorder="1" applyAlignment="1">
      <alignment vertical="center"/>
    </xf>
    <xf numFmtId="3" fontId="28" fillId="0" borderId="18" xfId="0" applyNumberFormat="1" applyFont="1" applyBorder="1" applyAlignment="1">
      <alignment horizontal="right" vertical="center"/>
    </xf>
    <xf numFmtId="196" fontId="28" fillId="0" borderId="78" xfId="0" applyNumberFormat="1" applyFont="1" applyBorder="1" applyAlignment="1">
      <alignment vertical="center"/>
    </xf>
    <xf numFmtId="196" fontId="23" fillId="0" borderId="78" xfId="0" applyNumberFormat="1" applyFont="1" applyBorder="1" applyAlignment="1">
      <alignment vertical="center"/>
    </xf>
    <xf numFmtId="196" fontId="28" fillId="0" borderId="28" xfId="0" applyNumberFormat="1" applyFont="1" applyBorder="1" applyAlignment="1">
      <alignment vertical="center"/>
    </xf>
    <xf numFmtId="196" fontId="23" fillId="0" borderId="28" xfId="0" applyNumberFormat="1" applyFont="1" applyBorder="1" applyAlignment="1">
      <alignment vertical="center"/>
    </xf>
    <xf numFmtId="3" fontId="23" fillId="6" borderId="92" xfId="0" applyNumberFormat="1" applyFont="1" applyFill="1" applyBorder="1" applyAlignment="1">
      <alignment vertical="center"/>
    </xf>
    <xf numFmtId="0" fontId="7" fillId="0" borderId="71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3" fontId="28" fillId="0" borderId="18" xfId="0" applyNumberFormat="1" applyFont="1" applyBorder="1" applyAlignment="1">
      <alignment horizontal="center" vertical="center"/>
    </xf>
    <xf numFmtId="3" fontId="23" fillId="0" borderId="28" xfId="0" applyNumberFormat="1" applyFont="1" applyBorder="1" applyAlignment="1">
      <alignment horizontal="center" vertical="center"/>
    </xf>
    <xf numFmtId="3" fontId="23" fillId="0" borderId="34" xfId="0" applyNumberFormat="1" applyFont="1" applyBorder="1" applyAlignment="1">
      <alignment horizontal="center" vertical="center"/>
    </xf>
    <xf numFmtId="3" fontId="23" fillId="0" borderId="18" xfId="0" applyNumberFormat="1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3" fontId="23" fillId="6" borderId="67" xfId="0" applyNumberFormat="1" applyFont="1" applyFill="1" applyBorder="1" applyAlignment="1">
      <alignment vertical="center"/>
    </xf>
    <xf numFmtId="3" fontId="28" fillId="0" borderId="75" xfId="0" applyNumberFormat="1" applyFont="1" applyBorder="1" applyAlignment="1">
      <alignment horizontal="right" vertical="center"/>
    </xf>
    <xf numFmtId="3" fontId="28" fillId="0" borderId="71" xfId="0" applyNumberFormat="1" applyFont="1" applyBorder="1" applyAlignment="1">
      <alignment vertical="center"/>
    </xf>
    <xf numFmtId="3" fontId="22" fillId="0" borderId="75" xfId="0" applyNumberFormat="1" applyFont="1" applyBorder="1" applyAlignment="1">
      <alignment horizontal="right" vertical="center"/>
    </xf>
    <xf numFmtId="3" fontId="28" fillId="0" borderId="9" xfId="0" applyNumberFormat="1" applyFont="1" applyBorder="1" applyAlignment="1">
      <alignment horizontal="right" vertical="center"/>
    </xf>
    <xf numFmtId="3" fontId="22" fillId="0" borderId="9" xfId="0" applyNumberFormat="1" applyFont="1" applyBorder="1" applyAlignment="1">
      <alignment horizontal="right" vertical="center"/>
    </xf>
    <xf numFmtId="4" fontId="28" fillId="0" borderId="9" xfId="0" applyNumberFormat="1" applyFont="1" applyBorder="1" applyAlignment="1">
      <alignment vertical="center"/>
    </xf>
    <xf numFmtId="3" fontId="23" fillId="0" borderId="9" xfId="0" applyNumberFormat="1" applyFont="1" applyBorder="1" applyAlignment="1">
      <alignment horizontal="center" vertical="center"/>
    </xf>
    <xf numFmtId="3" fontId="23" fillId="0" borderId="76" xfId="0" applyNumberFormat="1" applyFont="1" applyBorder="1" applyAlignment="1">
      <alignment horizontal="right" vertical="center"/>
    </xf>
    <xf numFmtId="4" fontId="23" fillId="0" borderId="27" xfId="0" applyNumberFormat="1" applyFont="1" applyBorder="1" applyAlignment="1">
      <alignment vertical="center"/>
    </xf>
    <xf numFmtId="4" fontId="23" fillId="0" borderId="33" xfId="0" applyNumberFormat="1" applyFont="1" applyBorder="1" applyAlignment="1">
      <alignment vertical="center"/>
    </xf>
    <xf numFmtId="3" fontId="28" fillId="0" borderId="75" xfId="0" applyNumberFormat="1" applyFont="1" applyBorder="1" applyAlignment="1">
      <alignment horizontal="center" vertical="center"/>
    </xf>
    <xf numFmtId="3" fontId="23" fillId="6" borderId="93" xfId="0" applyNumberFormat="1" applyFont="1" applyFill="1" applyBorder="1" applyAlignment="1">
      <alignment vertical="center"/>
    </xf>
    <xf numFmtId="3" fontId="28" fillId="0" borderId="86" xfId="0" applyNumberFormat="1" applyFont="1" applyBorder="1" applyAlignment="1">
      <alignment vertical="center"/>
    </xf>
    <xf numFmtId="0" fontId="19" fillId="0" borderId="9" xfId="0" applyFont="1" applyBorder="1"/>
    <xf numFmtId="4" fontId="23" fillId="0" borderId="33" xfId="0" applyNumberFormat="1" applyFont="1" applyBorder="1" applyAlignment="1">
      <alignment horizontal="right" vertical="center"/>
    </xf>
    <xf numFmtId="0" fontId="19" fillId="0" borderId="18" xfId="0" applyFont="1" applyBorder="1"/>
    <xf numFmtId="3" fontId="23" fillId="0" borderId="33" xfId="0" applyNumberFormat="1" applyFont="1" applyBorder="1" applyAlignment="1">
      <alignment horizontal="right" vertical="center"/>
    </xf>
    <xf numFmtId="196" fontId="23" fillId="0" borderId="9" xfId="0" applyNumberFormat="1" applyFont="1" applyBorder="1" applyAlignment="1">
      <alignment horizontal="right" vertical="center"/>
    </xf>
    <xf numFmtId="4" fontId="23" fillId="0" borderId="81" xfId="0" applyNumberFormat="1" applyFont="1" applyBorder="1" applyAlignment="1">
      <alignment vertical="center"/>
    </xf>
    <xf numFmtId="4" fontId="23" fillId="0" borderId="81" xfId="1" applyNumberFormat="1" applyFont="1" applyBorder="1" applyAlignment="1">
      <alignment vertical="center"/>
    </xf>
    <xf numFmtId="3" fontId="23" fillId="6" borderId="90" xfId="0" applyNumberFormat="1" applyFont="1" applyFill="1" applyBorder="1" applyAlignment="1">
      <alignment vertical="center"/>
    </xf>
    <xf numFmtId="3" fontId="0" fillId="0" borderId="0" xfId="0" applyNumberFormat="1"/>
    <xf numFmtId="3" fontId="23" fillId="6" borderId="78" xfId="0" applyNumberFormat="1" applyFont="1" applyFill="1" applyBorder="1" applyAlignment="1">
      <alignment horizontal="right" vertical="center"/>
    </xf>
    <xf numFmtId="3" fontId="23" fillId="6" borderId="29" xfId="0" applyNumberFormat="1" applyFont="1" applyFill="1" applyBorder="1" applyAlignment="1">
      <alignment horizontal="right" vertical="center"/>
    </xf>
    <xf numFmtId="3" fontId="23" fillId="6" borderId="9" xfId="0" applyNumberFormat="1" applyFont="1" applyFill="1" applyBorder="1" applyAlignment="1">
      <alignment horizontal="right" vertical="center"/>
    </xf>
    <xf numFmtId="3" fontId="23" fillId="0" borderId="64" xfId="0" applyNumberFormat="1" applyFont="1" applyBorder="1" applyAlignment="1">
      <alignment vertical="center"/>
    </xf>
    <xf numFmtId="3" fontId="23" fillId="6" borderId="64" xfId="0" applyNumberFormat="1" applyFont="1" applyFill="1" applyBorder="1" applyAlignment="1">
      <alignment horizontal="right" vertical="center"/>
    </xf>
    <xf numFmtId="3" fontId="28" fillId="0" borderId="64" xfId="0" applyNumberFormat="1" applyFont="1" applyBorder="1" applyAlignment="1">
      <alignment horizontal="right" vertical="center"/>
    </xf>
    <xf numFmtId="0" fontId="27" fillId="0" borderId="16" xfId="0" applyFont="1" applyBorder="1" applyAlignment="1">
      <alignment horizontal="center" vertical="center"/>
    </xf>
    <xf numFmtId="0" fontId="23" fillId="0" borderId="33" xfId="0" applyFont="1" applyBorder="1" applyAlignment="1">
      <alignment vertical="center"/>
    </xf>
    <xf numFmtId="0" fontId="27" fillId="0" borderId="77" xfId="0" applyFont="1" applyBorder="1" applyAlignment="1">
      <alignment horizontal="center" vertical="center" wrapText="1"/>
    </xf>
    <xf numFmtId="3" fontId="23" fillId="6" borderId="29" xfId="0" applyNumberFormat="1" applyFont="1" applyFill="1" applyBorder="1" applyAlignment="1">
      <alignment vertical="center"/>
    </xf>
    <xf numFmtId="3" fontId="28" fillId="0" borderId="71" xfId="0" applyNumberFormat="1" applyFont="1" applyBorder="1" applyAlignment="1">
      <alignment horizontal="right" vertical="center"/>
    </xf>
    <xf numFmtId="3" fontId="28" fillId="0" borderId="86" xfId="0" applyNumberFormat="1" applyFont="1" applyBorder="1" applyAlignment="1">
      <alignment horizontal="right" vertical="center"/>
    </xf>
    <xf numFmtId="3" fontId="28" fillId="0" borderId="33" xfId="0" applyNumberFormat="1" applyFont="1" applyBorder="1" applyAlignment="1">
      <alignment horizontal="right" vertical="center"/>
    </xf>
    <xf numFmtId="3" fontId="23" fillId="6" borderId="18" xfId="0" applyNumberFormat="1" applyFont="1" applyFill="1" applyBorder="1" applyAlignment="1">
      <alignment horizontal="right" vertical="center"/>
    </xf>
    <xf numFmtId="3" fontId="23" fillId="6" borderId="33" xfId="0" applyNumberFormat="1" applyFont="1" applyFill="1" applyBorder="1" applyAlignment="1">
      <alignment horizontal="right" vertical="center"/>
    </xf>
    <xf numFmtId="3" fontId="23" fillId="2" borderId="9" xfId="0" applyNumberFormat="1" applyFont="1" applyFill="1" applyBorder="1" applyAlignment="1">
      <alignment vertical="center"/>
    </xf>
    <xf numFmtId="3" fontId="23" fillId="0" borderId="27" xfId="0" applyNumberFormat="1" applyFont="1" applyBorder="1" applyAlignment="1">
      <alignment horizontal="right" vertical="center"/>
    </xf>
    <xf numFmtId="3" fontId="23" fillId="2" borderId="18" xfId="0" applyNumberFormat="1" applyFont="1" applyFill="1" applyBorder="1" applyAlignment="1">
      <alignment vertical="center"/>
    </xf>
    <xf numFmtId="3" fontId="23" fillId="2" borderId="18" xfId="0" applyNumberFormat="1" applyFont="1" applyFill="1" applyBorder="1" applyAlignment="1">
      <alignment horizontal="right" vertical="center"/>
    </xf>
    <xf numFmtId="3" fontId="23" fillId="0" borderId="34" xfId="0" applyNumberFormat="1" applyFont="1" applyBorder="1" applyAlignment="1">
      <alignment vertical="center"/>
    </xf>
    <xf numFmtId="3" fontId="23" fillId="0" borderId="58" xfId="0" applyNumberFormat="1" applyFont="1" applyBorder="1" applyAlignment="1">
      <alignment vertical="center"/>
    </xf>
    <xf numFmtId="3" fontId="23" fillId="6" borderId="16" xfId="0" applyNumberFormat="1" applyFont="1" applyFill="1" applyBorder="1" applyAlignment="1">
      <alignment vertical="center"/>
    </xf>
    <xf numFmtId="3" fontId="28" fillId="0" borderId="0" xfId="0" applyNumberFormat="1" applyFont="1" applyAlignment="1">
      <alignment vertical="center"/>
    </xf>
    <xf numFmtId="196" fontId="23" fillId="0" borderId="64" xfId="0" applyNumberFormat="1" applyFont="1" applyBorder="1" applyAlignment="1">
      <alignment horizontal="right" vertical="center"/>
    </xf>
    <xf numFmtId="196" fontId="28" fillId="0" borderId="64" xfId="0" applyNumberFormat="1" applyFont="1" applyBorder="1" applyAlignment="1">
      <alignment horizontal="right" vertical="center"/>
    </xf>
    <xf numFmtId="0" fontId="27" fillId="0" borderId="76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3" fillId="0" borderId="54" xfId="0" applyFont="1" applyBorder="1" applyAlignment="1">
      <alignment vertical="center"/>
    </xf>
    <xf numFmtId="0" fontId="21" fillId="0" borderId="29" xfId="0" applyFont="1" applyBorder="1" applyAlignment="1">
      <alignment horizontal="center" vertical="center" wrapText="1"/>
    </xf>
    <xf numFmtId="0" fontId="23" fillId="0" borderId="94" xfId="0" applyFont="1" applyBorder="1" applyAlignment="1">
      <alignment vertical="center"/>
    </xf>
    <xf numFmtId="0" fontId="30" fillId="0" borderId="9" xfId="0" applyFont="1" applyBorder="1"/>
    <xf numFmtId="3" fontId="23" fillId="0" borderId="30" xfId="0" applyNumberFormat="1" applyFont="1" applyBorder="1" applyAlignment="1">
      <alignment horizontal="right" vertical="center"/>
    </xf>
    <xf numFmtId="196" fontId="23" fillId="0" borderId="34" xfId="0" applyNumberFormat="1" applyFont="1" applyBorder="1" applyAlignment="1">
      <alignment vertical="center"/>
    </xf>
    <xf numFmtId="196" fontId="23" fillId="0" borderId="27" xfId="0" applyNumberFormat="1" applyFont="1" applyBorder="1" applyAlignment="1">
      <alignment vertical="center"/>
    </xf>
    <xf numFmtId="4" fontId="23" fillId="0" borderId="34" xfId="0" applyNumberFormat="1" applyFont="1" applyBorder="1" applyAlignment="1">
      <alignment vertical="center"/>
    </xf>
    <xf numFmtId="0" fontId="27" fillId="0" borderId="93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3" fillId="6" borderId="95" xfId="0" applyFont="1" applyFill="1" applyBorder="1" applyAlignment="1">
      <alignment vertical="center"/>
    </xf>
    <xf numFmtId="196" fontId="28" fillId="0" borderId="9" xfId="0" applyNumberFormat="1" applyFont="1" applyBorder="1" applyAlignment="1">
      <alignment horizontal="right" vertical="center"/>
    </xf>
    <xf numFmtId="4" fontId="28" fillId="0" borderId="9" xfId="0" applyNumberFormat="1" applyFont="1" applyBorder="1" applyAlignment="1">
      <alignment horizontal="right" vertical="center"/>
    </xf>
    <xf numFmtId="43" fontId="23" fillId="0" borderId="18" xfId="1" applyFont="1" applyBorder="1" applyAlignment="1">
      <alignment vertical="center"/>
    </xf>
    <xf numFmtId="43" fontId="23" fillId="0" borderId="9" xfId="1" applyFont="1" applyBorder="1" applyAlignment="1">
      <alignment horizontal="right" vertical="center"/>
    </xf>
    <xf numFmtId="43" fontId="23" fillId="0" borderId="9" xfId="1" applyFont="1" applyBorder="1" applyAlignment="1">
      <alignment vertical="center"/>
    </xf>
    <xf numFmtId="3" fontId="28" fillId="0" borderId="29" xfId="0" applyNumberFormat="1" applyFont="1" applyBorder="1" applyAlignment="1">
      <alignment horizontal="right" vertical="center"/>
    </xf>
    <xf numFmtId="3" fontId="28" fillId="0" borderId="76" xfId="0" applyNumberFormat="1" applyFont="1" applyBorder="1" applyAlignment="1">
      <alignment horizontal="right" vertical="center"/>
    </xf>
    <xf numFmtId="197" fontId="23" fillId="0" borderId="9" xfId="0" applyNumberFormat="1" applyFont="1" applyBorder="1" applyAlignment="1">
      <alignment horizontal="right" vertical="center"/>
    </xf>
    <xf numFmtId="197" fontId="23" fillId="0" borderId="9" xfId="0" applyNumberFormat="1" applyFont="1" applyBorder="1" applyAlignment="1">
      <alignment vertical="center"/>
    </xf>
    <xf numFmtId="197" fontId="23" fillId="0" borderId="34" xfId="0" applyNumberFormat="1" applyFont="1" applyBorder="1" applyAlignment="1">
      <alignment vertical="center"/>
    </xf>
    <xf numFmtId="196" fontId="28" fillId="0" borderId="28" xfId="0" applyNumberFormat="1" applyFont="1" applyBorder="1" applyAlignment="1">
      <alignment horizontal="right" vertical="center"/>
    </xf>
    <xf numFmtId="0" fontId="23" fillId="2" borderId="58" xfId="0" applyFont="1" applyFill="1" applyBorder="1" applyAlignment="1">
      <alignment horizontal="center" vertical="center"/>
    </xf>
    <xf numFmtId="0" fontId="27" fillId="0" borderId="96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3" fontId="23" fillId="0" borderId="88" xfId="0" applyNumberFormat="1" applyFont="1" applyBorder="1" applyAlignment="1">
      <alignment vertical="center"/>
    </xf>
    <xf numFmtId="3" fontId="23" fillId="0" borderId="75" xfId="0" applyNumberFormat="1" applyFont="1" applyBorder="1" applyAlignment="1">
      <alignment vertical="center"/>
    </xf>
    <xf numFmtId="0" fontId="23" fillId="0" borderId="63" xfId="0" applyFont="1" applyBorder="1" applyAlignment="1">
      <alignment horizontal="center" vertical="center"/>
    </xf>
    <xf numFmtId="0" fontId="23" fillId="6" borderId="73" xfId="0" applyFont="1" applyFill="1" applyBorder="1" applyAlignment="1">
      <alignment vertical="center"/>
    </xf>
    <xf numFmtId="3" fontId="23" fillId="6" borderId="78" xfId="0" applyNumberFormat="1" applyFont="1" applyFill="1" applyBorder="1" applyAlignment="1">
      <alignment vertical="center"/>
    </xf>
    <xf numFmtId="0" fontId="23" fillId="0" borderId="66" xfId="0" applyFont="1" applyBorder="1" applyAlignment="1">
      <alignment horizontal="center" vertical="center"/>
    </xf>
    <xf numFmtId="0" fontId="27" fillId="0" borderId="61" xfId="0" applyFont="1" applyBorder="1" applyAlignment="1">
      <alignment horizontal="center" vertical="center" wrapText="1"/>
    </xf>
    <xf numFmtId="0" fontId="27" fillId="0" borderId="58" xfId="0" applyFont="1" applyBorder="1" applyAlignment="1">
      <alignment horizontal="center" vertical="center" wrapText="1"/>
    </xf>
    <xf numFmtId="0" fontId="27" fillId="0" borderId="62" xfId="0" applyFont="1" applyBorder="1" applyAlignment="1">
      <alignment horizontal="center" vertical="center" wrapText="1"/>
    </xf>
    <xf numFmtId="0" fontId="27" fillId="0" borderId="97" xfId="0" applyFont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4" fontId="23" fillId="0" borderId="28" xfId="0" applyNumberFormat="1" applyFont="1" applyBorder="1" applyAlignment="1">
      <alignment vertical="center"/>
    </xf>
    <xf numFmtId="2" fontId="23" fillId="0" borderId="0" xfId="0" applyNumberFormat="1" applyFont="1" applyAlignment="1">
      <alignment vertical="center"/>
    </xf>
    <xf numFmtId="1" fontId="23" fillId="0" borderId="28" xfId="0" applyNumberFormat="1" applyFont="1" applyBorder="1" applyAlignment="1">
      <alignment vertical="center"/>
    </xf>
    <xf numFmtId="0" fontId="27" fillId="0" borderId="60" xfId="0" applyFont="1" applyBorder="1" applyAlignment="1">
      <alignment horizontal="center" vertical="center" wrapText="1"/>
    </xf>
    <xf numFmtId="0" fontId="27" fillId="0" borderId="91" xfId="0" applyFont="1" applyBorder="1" applyAlignment="1">
      <alignment horizontal="center" vertical="center" wrapText="1"/>
    </xf>
    <xf numFmtId="3" fontId="23" fillId="0" borderId="86" xfId="0" applyNumberFormat="1" applyFont="1" applyBorder="1" applyAlignment="1">
      <alignment vertical="center"/>
    </xf>
    <xf numFmtId="3" fontId="23" fillId="0" borderId="38" xfId="0" applyNumberFormat="1" applyFont="1" applyBorder="1" applyAlignment="1">
      <alignment vertical="center"/>
    </xf>
    <xf numFmtId="3" fontId="23" fillId="6" borderId="76" xfId="0" applyNumberFormat="1" applyFont="1" applyFill="1" applyBorder="1" applyAlignment="1">
      <alignment vertical="center"/>
    </xf>
    <xf numFmtId="0" fontId="27" fillId="0" borderId="70" xfId="0" applyFont="1" applyBorder="1" applyAlignment="1">
      <alignment horizontal="center" vertical="center" wrapText="1"/>
    </xf>
    <xf numFmtId="3" fontId="23" fillId="6" borderId="38" xfId="0" applyNumberFormat="1" applyFont="1" applyFill="1" applyBorder="1" applyAlignment="1">
      <alignment vertical="center"/>
    </xf>
    <xf numFmtId="3" fontId="23" fillId="0" borderId="98" xfId="0" applyNumberFormat="1" applyFont="1" applyBorder="1" applyAlignment="1">
      <alignment vertical="center"/>
    </xf>
    <xf numFmtId="3" fontId="23" fillId="6" borderId="98" xfId="0" applyNumberFormat="1" applyFont="1" applyFill="1" applyBorder="1" applyAlignment="1">
      <alignment vertical="center"/>
    </xf>
    <xf numFmtId="196" fontId="23" fillId="0" borderId="38" xfId="0" applyNumberFormat="1" applyFont="1" applyBorder="1" applyAlignment="1">
      <alignment vertical="center"/>
    </xf>
    <xf numFmtId="0" fontId="27" fillId="0" borderId="99" xfId="0" applyFont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27" fillId="0" borderId="79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/>
    </xf>
    <xf numFmtId="0" fontId="27" fillId="0" borderId="100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/>
    </xf>
    <xf numFmtId="0" fontId="27" fillId="0" borderId="92" xfId="0" applyFont="1" applyBorder="1" applyAlignment="1">
      <alignment horizontal="center" vertical="center" wrapText="1"/>
    </xf>
    <xf numFmtId="3" fontId="28" fillId="0" borderId="88" xfId="0" applyNumberFormat="1" applyFont="1" applyBorder="1" applyAlignment="1">
      <alignment horizontal="right" vertical="center"/>
    </xf>
    <xf numFmtId="4" fontId="23" fillId="6" borderId="64" xfId="0" applyNumberFormat="1" applyFont="1" applyFill="1" applyBorder="1" applyAlignment="1">
      <alignment vertical="center"/>
    </xf>
    <xf numFmtId="4" fontId="23" fillId="6" borderId="9" xfId="0" applyNumberFormat="1" applyFont="1" applyFill="1" applyBorder="1" applyAlignment="1">
      <alignment vertical="center"/>
    </xf>
    <xf numFmtId="197" fontId="28" fillId="0" borderId="9" xfId="0" applyNumberFormat="1" applyFont="1" applyBorder="1" applyAlignment="1">
      <alignment horizontal="right" vertical="center"/>
    </xf>
    <xf numFmtId="4" fontId="23" fillId="6" borderId="92" xfId="0" applyNumberFormat="1" applyFont="1" applyFill="1" applyBorder="1" applyAlignment="1">
      <alignment vertical="center"/>
    </xf>
    <xf numFmtId="196" fontId="23" fillId="6" borderId="64" xfId="0" applyNumberFormat="1" applyFont="1" applyFill="1" applyBorder="1" applyAlignment="1">
      <alignment vertical="center"/>
    </xf>
    <xf numFmtId="3" fontId="23" fillId="6" borderId="101" xfId="0" applyNumberFormat="1" applyFont="1" applyFill="1" applyBorder="1" applyAlignment="1">
      <alignment vertical="center"/>
    </xf>
    <xf numFmtId="3" fontId="28" fillId="0" borderId="28" xfId="0" applyNumberFormat="1" applyFont="1" applyBorder="1" applyAlignment="1">
      <alignment horizontal="right" vertical="center"/>
    </xf>
    <xf numFmtId="3" fontId="28" fillId="0" borderId="34" xfId="0" applyNumberFormat="1" applyFont="1" applyBorder="1" applyAlignment="1">
      <alignment horizontal="right" vertical="center"/>
    </xf>
    <xf numFmtId="3" fontId="28" fillId="0" borderId="98" xfId="0" applyNumberFormat="1" applyFont="1" applyBorder="1" applyAlignment="1">
      <alignment vertical="center"/>
    </xf>
    <xf numFmtId="3" fontId="28" fillId="0" borderId="38" xfId="0" applyNumberFormat="1" applyFont="1" applyBorder="1" applyAlignment="1">
      <alignment vertical="center"/>
    </xf>
    <xf numFmtId="3" fontId="23" fillId="6" borderId="87" xfId="0" applyNumberFormat="1" applyFont="1" applyFill="1" applyBorder="1" applyAlignment="1">
      <alignment vertical="center"/>
    </xf>
    <xf numFmtId="43" fontId="23" fillId="6" borderId="9" xfId="1" applyFont="1" applyFill="1" applyBorder="1" applyAlignment="1">
      <alignment vertical="center"/>
    </xf>
    <xf numFmtId="43" fontId="23" fillId="6" borderId="92" xfId="1" applyFont="1" applyFill="1" applyBorder="1" applyAlignment="1">
      <alignment vertical="center"/>
    </xf>
    <xf numFmtId="4" fontId="23" fillId="6" borderId="87" xfId="0" applyNumberFormat="1" applyFont="1" applyFill="1" applyBorder="1" applyAlignment="1">
      <alignment vertical="center"/>
    </xf>
    <xf numFmtId="3" fontId="23" fillId="6" borderId="95" xfId="0" applyNumberFormat="1" applyFont="1" applyFill="1" applyBorder="1" applyAlignment="1">
      <alignment vertical="center"/>
    </xf>
    <xf numFmtId="4" fontId="23" fillId="6" borderId="81" xfId="0" applyNumberFormat="1" applyFont="1" applyFill="1" applyBorder="1" applyAlignment="1">
      <alignment vertical="center"/>
    </xf>
    <xf numFmtId="4" fontId="23" fillId="6" borderId="102" xfId="0" applyNumberFormat="1" applyFont="1" applyFill="1" applyBorder="1" applyAlignment="1">
      <alignment vertical="center"/>
    </xf>
    <xf numFmtId="4" fontId="23" fillId="6" borderId="82" xfId="0" applyNumberFormat="1" applyFont="1" applyFill="1" applyBorder="1" applyAlignment="1">
      <alignment vertical="center"/>
    </xf>
    <xf numFmtId="3" fontId="23" fillId="0" borderId="31" xfId="0" applyNumberFormat="1" applyFont="1" applyBorder="1" applyAlignment="1">
      <alignment vertical="center"/>
    </xf>
    <xf numFmtId="3" fontId="19" fillId="0" borderId="28" xfId="0" applyNumberFormat="1" applyFont="1" applyBorder="1" applyAlignment="1">
      <alignment vertical="center"/>
    </xf>
    <xf numFmtId="4" fontId="19" fillId="0" borderId="65" xfId="0" applyNumberFormat="1" applyFont="1" applyBorder="1" applyAlignment="1">
      <alignment horizontal="right" vertical="center"/>
    </xf>
    <xf numFmtId="3" fontId="23" fillId="0" borderId="32" xfId="0" applyNumberFormat="1" applyFont="1" applyBorder="1" applyAlignment="1">
      <alignment vertical="center"/>
    </xf>
    <xf numFmtId="4" fontId="23" fillId="0" borderId="32" xfId="0" applyNumberFormat="1" applyFont="1" applyBorder="1" applyAlignment="1">
      <alignment vertical="center"/>
    </xf>
    <xf numFmtId="4" fontId="19" fillId="0" borderId="28" xfId="0" applyNumberFormat="1" applyFont="1" applyBorder="1" applyAlignment="1">
      <alignment vertical="center"/>
    </xf>
    <xf numFmtId="0" fontId="27" fillId="0" borderId="76" xfId="0" applyFont="1" applyBorder="1" applyAlignment="1">
      <alignment horizontal="center" vertical="center"/>
    </xf>
    <xf numFmtId="0" fontId="28" fillId="0" borderId="19" xfId="0" applyFont="1" applyBorder="1" applyAlignment="1">
      <alignment vertical="center"/>
    </xf>
    <xf numFmtId="0" fontId="27" fillId="0" borderId="83" xfId="0" applyFont="1" applyBorder="1" applyAlignment="1">
      <alignment horizontal="center" vertical="center" wrapText="1"/>
    </xf>
    <xf numFmtId="0" fontId="28" fillId="0" borderId="36" xfId="0" applyFont="1" applyBorder="1" applyAlignment="1">
      <alignment vertical="center"/>
    </xf>
    <xf numFmtId="0" fontId="23" fillId="6" borderId="36" xfId="0" applyFont="1" applyFill="1" applyBorder="1" applyAlignment="1">
      <alignment vertical="center"/>
    </xf>
    <xf numFmtId="0" fontId="27" fillId="0" borderId="90" xfId="0" applyFont="1" applyBorder="1" applyAlignment="1">
      <alignment horizontal="center" vertical="center" wrapText="1"/>
    </xf>
    <xf numFmtId="0" fontId="23" fillId="6" borderId="54" xfId="0" applyFont="1" applyFill="1" applyBorder="1" applyAlignment="1">
      <alignment vertical="center"/>
    </xf>
    <xf numFmtId="4" fontId="23" fillId="0" borderId="32" xfId="0" applyNumberFormat="1" applyFont="1" applyBorder="1" applyAlignment="1">
      <alignment horizontal="right" vertical="center"/>
    </xf>
    <xf numFmtId="196" fontId="23" fillId="0" borderId="32" xfId="0" applyNumberFormat="1" applyFont="1" applyBorder="1" applyAlignment="1">
      <alignment horizontal="right" vertical="center"/>
    </xf>
    <xf numFmtId="3" fontId="23" fillId="0" borderId="103" xfId="0" applyNumberFormat="1" applyFont="1" applyBorder="1" applyAlignment="1">
      <alignment vertical="center"/>
    </xf>
    <xf numFmtId="0" fontId="23" fillId="0" borderId="31" xfId="0" applyFont="1" applyBorder="1" applyAlignment="1">
      <alignment vertical="center"/>
    </xf>
    <xf numFmtId="196" fontId="23" fillId="0" borderId="32" xfId="0" applyNumberFormat="1" applyFont="1" applyBorder="1" applyAlignment="1">
      <alignment vertical="center"/>
    </xf>
    <xf numFmtId="0" fontId="27" fillId="0" borderId="93" xfId="0" applyFont="1" applyBorder="1" applyAlignment="1">
      <alignment horizontal="center" vertical="center"/>
    </xf>
    <xf numFmtId="0" fontId="23" fillId="6" borderId="104" xfId="0" applyFont="1" applyFill="1" applyBorder="1" applyAlignment="1">
      <alignment vertical="center"/>
    </xf>
    <xf numFmtId="3" fontId="28" fillId="0" borderId="32" xfId="0" applyNumberFormat="1" applyFont="1" applyBorder="1" applyAlignment="1">
      <alignment vertical="center"/>
    </xf>
    <xf numFmtId="3" fontId="22" fillId="0" borderId="65" xfId="0" applyNumberFormat="1" applyFont="1" applyBorder="1" applyAlignment="1">
      <alignment horizontal="right" vertical="center"/>
    </xf>
    <xf numFmtId="0" fontId="28" fillId="0" borderId="98" xfId="0" applyFont="1" applyBorder="1" applyAlignment="1">
      <alignment vertical="center"/>
    </xf>
    <xf numFmtId="3" fontId="28" fillId="0" borderId="8" xfId="0" applyNumberFormat="1" applyFont="1" applyBorder="1" applyAlignment="1">
      <alignment horizontal="right" vertical="center"/>
    </xf>
    <xf numFmtId="3" fontId="28" fillId="0" borderId="32" xfId="0" applyNumberFormat="1" applyFont="1" applyBorder="1" applyAlignment="1">
      <alignment horizontal="right" vertical="center"/>
    </xf>
    <xf numFmtId="3" fontId="30" fillId="0" borderId="0" xfId="0" applyNumberFormat="1" applyFont="1"/>
    <xf numFmtId="3" fontId="32" fillId="0" borderId="0" xfId="0" applyNumberFormat="1" applyFont="1"/>
    <xf numFmtId="0" fontId="33" fillId="0" borderId="0" xfId="0" applyFont="1"/>
    <xf numFmtId="0" fontId="34" fillId="0" borderId="0" xfId="0" applyFont="1" applyAlignment="1">
      <alignment horizontal="left"/>
    </xf>
    <xf numFmtId="0" fontId="20" fillId="0" borderId="0" xfId="0" applyFont="1" applyAlignment="1"/>
    <xf numFmtId="0" fontId="5" fillId="0" borderId="105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35" fillId="0" borderId="66" xfId="0" applyFont="1" applyBorder="1" applyAlignment="1">
      <alignment horizontal="center" vertical="center"/>
    </xf>
    <xf numFmtId="0" fontId="35" fillId="0" borderId="67" xfId="0" applyFont="1" applyBorder="1" applyAlignment="1">
      <alignment horizontal="center" vertical="center"/>
    </xf>
    <xf numFmtId="0" fontId="35" fillId="0" borderId="10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18" xfId="0" applyFont="1" applyBorder="1" applyAlignment="1">
      <alignment horizontal="center"/>
    </xf>
    <xf numFmtId="0" fontId="36" fillId="0" borderId="18" xfId="0" applyFont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37" fillId="0" borderId="9" xfId="0" applyFont="1" applyBorder="1" applyAlignment="1">
      <alignment horizontal="center"/>
    </xf>
    <xf numFmtId="0" fontId="35" fillId="0" borderId="9" xfId="0" applyFont="1" applyBorder="1" applyAlignment="1">
      <alignment horizontal="center"/>
    </xf>
    <xf numFmtId="0" fontId="20" fillId="0" borderId="9" xfId="0" applyFont="1" applyBorder="1"/>
    <xf numFmtId="3" fontId="37" fillId="0" borderId="9" xfId="0" applyNumberFormat="1" applyFont="1" applyBorder="1"/>
    <xf numFmtId="3" fontId="21" fillId="0" borderId="9" xfId="0" applyNumberFormat="1" applyFont="1" applyBorder="1"/>
    <xf numFmtId="1" fontId="20" fillId="0" borderId="0" xfId="0" applyNumberFormat="1" applyFont="1"/>
    <xf numFmtId="1" fontId="38" fillId="0" borderId="76" xfId="0" applyNumberFormat="1" applyFont="1" applyBorder="1" applyAlignment="1">
      <alignment horizontal="center"/>
    </xf>
    <xf numFmtId="1" fontId="38" fillId="0" borderId="0" xfId="0" applyNumberFormat="1" applyFont="1" applyBorder="1" applyAlignment="1">
      <alignment horizontal="center"/>
    </xf>
    <xf numFmtId="0" fontId="39" fillId="0" borderId="0" xfId="0" applyFont="1" applyAlignment="1">
      <alignment horizontal="right" vertical="center"/>
    </xf>
    <xf numFmtId="0" fontId="21" fillId="0" borderId="28" xfId="0" applyFont="1" applyBorder="1" applyAlignment="1">
      <alignment horizontal="center"/>
    </xf>
    <xf numFmtId="1" fontId="40" fillId="0" borderId="0" xfId="0" applyNumberFormat="1" applyFont="1" applyBorder="1" applyAlignment="1"/>
    <xf numFmtId="0" fontId="37" fillId="0" borderId="59" xfId="0" applyFont="1" applyBorder="1" applyAlignment="1">
      <alignment horizontal="left" vertical="center" wrapText="1"/>
    </xf>
    <xf numFmtId="0" fontId="37" fillId="0" borderId="61" xfId="0" applyFont="1" applyBorder="1" applyAlignment="1">
      <alignment horizontal="left" vertical="center" wrapText="1"/>
    </xf>
    <xf numFmtId="0" fontId="39" fillId="0" borderId="0" xfId="0" applyFont="1" applyAlignment="1">
      <alignment horizontal="right" vertical="center" textRotation="90"/>
    </xf>
    <xf numFmtId="0" fontId="39" fillId="0" borderId="53" xfId="0" applyFont="1" applyBorder="1" applyAlignment="1">
      <alignment horizontal="right" vertical="center" textRotation="90"/>
    </xf>
    <xf numFmtId="0" fontId="21" fillId="0" borderId="27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1" fontId="37" fillId="0" borderId="9" xfId="0" applyNumberFormat="1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left" vertical="center" indent="1"/>
    </xf>
    <xf numFmtId="1" fontId="37" fillId="0" borderId="27" xfId="0" applyNumberFormat="1" applyFont="1" applyBorder="1" applyAlignment="1">
      <alignment horizontal="center" vertical="center"/>
    </xf>
    <xf numFmtId="1" fontId="37" fillId="0" borderId="36" xfId="0" applyNumberFormat="1" applyFont="1" applyBorder="1" applyAlignment="1">
      <alignment horizontal="center" vertical="center"/>
    </xf>
    <xf numFmtId="1" fontId="37" fillId="0" borderId="28" xfId="0" applyNumberFormat="1" applyFont="1" applyBorder="1" applyAlignment="1">
      <alignment horizontal="center" vertical="center"/>
    </xf>
    <xf numFmtId="1" fontId="37" fillId="0" borderId="9" xfId="0" applyNumberFormat="1" applyFont="1" applyBorder="1" applyAlignment="1">
      <alignment vertical="center"/>
    </xf>
    <xf numFmtId="0" fontId="21" fillId="0" borderId="0" xfId="0" applyFont="1"/>
    <xf numFmtId="184" fontId="37" fillId="0" borderId="9" xfId="0" applyNumberFormat="1" applyFont="1" applyBorder="1" applyAlignment="1">
      <alignment horizontal="center" vertical="center"/>
    </xf>
    <xf numFmtId="2" fontId="41" fillId="2" borderId="81" xfId="0" applyNumberFormat="1" applyFont="1" applyFill="1" applyBorder="1"/>
    <xf numFmtId="0" fontId="5" fillId="0" borderId="37" xfId="0" applyFont="1" applyFill="1" applyBorder="1" applyAlignment="1">
      <alignment horizontal="right"/>
    </xf>
    <xf numFmtId="3" fontId="42" fillId="0" borderId="9" xfId="1" applyNumberFormat="1" applyFont="1" applyFill="1" applyBorder="1"/>
    <xf numFmtId="184" fontId="43" fillId="0" borderId="9" xfId="0" applyNumberFormat="1" applyFont="1" applyBorder="1"/>
    <xf numFmtId="2" fontId="41" fillId="2" borderId="0" xfId="0" applyNumberFormat="1" applyFont="1" applyFill="1" applyBorder="1"/>
    <xf numFmtId="3" fontId="42" fillId="0" borderId="9" xfId="1" applyNumberFormat="1" applyFont="1" applyFill="1" applyBorder="1" applyAlignment="1">
      <alignment horizontal="center" vertical="center"/>
    </xf>
    <xf numFmtId="0" fontId="44" fillId="7" borderId="9" xfId="0" applyFont="1" applyFill="1" applyBorder="1" applyAlignment="1">
      <alignment horizontal="center"/>
    </xf>
    <xf numFmtId="184" fontId="19" fillId="7" borderId="9" xfId="0" applyNumberFormat="1" applyFont="1" applyFill="1" applyBorder="1"/>
    <xf numFmtId="1" fontId="45" fillId="0" borderId="27" xfId="0" applyNumberFormat="1" applyFont="1" applyBorder="1" applyAlignment="1">
      <alignment horizontal="center"/>
    </xf>
    <xf numFmtId="1" fontId="45" fillId="0" borderId="36" xfId="0" applyNumberFormat="1" applyFont="1" applyBorder="1" applyAlignment="1">
      <alignment horizontal="center"/>
    </xf>
    <xf numFmtId="1" fontId="45" fillId="0" borderId="28" xfId="0" applyNumberFormat="1" applyFont="1" applyBorder="1" applyAlignment="1">
      <alignment horizontal="center"/>
    </xf>
    <xf numFmtId="0" fontId="21" fillId="0" borderId="0" xfId="0" applyFont="1" applyFill="1"/>
    <xf numFmtId="0" fontId="46" fillId="0" borderId="106" xfId="0" applyFont="1" applyBorder="1" applyAlignment="1">
      <alignment horizontal="center" vertical="center"/>
    </xf>
    <xf numFmtId="0" fontId="46" fillId="0" borderId="102" xfId="0" applyFont="1" applyBorder="1" applyAlignment="1">
      <alignment horizontal="center" vertical="center"/>
    </xf>
    <xf numFmtId="0" fontId="47" fillId="0" borderId="0" xfId="0" applyFont="1"/>
    <xf numFmtId="0" fontId="48" fillId="0" borderId="0" xfId="0" applyFont="1" applyAlignment="1">
      <alignment horizontal="left" vertical="top"/>
    </xf>
    <xf numFmtId="0" fontId="18" fillId="8" borderId="99" xfId="0" applyFont="1" applyFill="1" applyBorder="1" applyAlignment="1">
      <alignment horizontal="center" vertical="center" wrapText="1"/>
    </xf>
    <xf numFmtId="0" fontId="18" fillId="0" borderId="105" xfId="0" applyFont="1" applyBorder="1" applyAlignment="1">
      <alignment horizontal="center"/>
    </xf>
    <xf numFmtId="0" fontId="18" fillId="0" borderId="61" xfId="0" applyFont="1" applyBorder="1" applyAlignment="1">
      <alignment horizontal="center"/>
    </xf>
    <xf numFmtId="0" fontId="18" fillId="0" borderId="59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8" borderId="83" xfId="0" applyFont="1" applyFill="1" applyBorder="1" applyAlignment="1">
      <alignment horizontal="center" vertical="center" wrapText="1"/>
    </xf>
    <xf numFmtId="0" fontId="18" fillId="8" borderId="99" xfId="0" applyFont="1" applyFill="1" applyBorder="1" applyAlignment="1">
      <alignment horizontal="center" vertical="center" textRotation="90"/>
    </xf>
    <xf numFmtId="0" fontId="18" fillId="9" borderId="99" xfId="0" applyFont="1" applyFill="1" applyBorder="1" applyAlignment="1">
      <alignment horizontal="center" vertical="center" textRotation="90"/>
    </xf>
    <xf numFmtId="0" fontId="18" fillId="8" borderId="83" xfId="0" applyFont="1" applyFill="1" applyBorder="1" applyAlignment="1">
      <alignment horizontal="center" vertical="center" textRotation="90"/>
    </xf>
    <xf numFmtId="0" fontId="18" fillId="8" borderId="90" xfId="0" applyFont="1" applyFill="1" applyBorder="1" applyAlignment="1">
      <alignment horizontal="center" vertical="center" textRotation="90"/>
    </xf>
    <xf numFmtId="0" fontId="18" fillId="9" borderId="90" xfId="0" applyFont="1" applyFill="1" applyBorder="1" applyAlignment="1">
      <alignment horizontal="center" vertical="center" textRotation="90"/>
    </xf>
    <xf numFmtId="0" fontId="18" fillId="2" borderId="107" xfId="0" applyFont="1" applyFill="1" applyBorder="1" applyAlignment="1">
      <alignment horizontal="left" vertical="center" wrapText="1"/>
    </xf>
    <xf numFmtId="3" fontId="18" fillId="2" borderId="84" xfId="0" applyNumberFormat="1" applyFont="1" applyFill="1" applyBorder="1" applyAlignment="1">
      <alignment horizontal="center" vertical="center"/>
    </xf>
    <xf numFmtId="3" fontId="18" fillId="2" borderId="86" xfId="0" applyNumberFormat="1" applyFont="1" applyFill="1" applyBorder="1" applyAlignment="1">
      <alignment horizontal="center" vertical="center"/>
    </xf>
    <xf numFmtId="0" fontId="18" fillId="0" borderId="35" xfId="0" applyFont="1" applyBorder="1" applyAlignment="1">
      <alignment horizontal="left" vertical="center"/>
    </xf>
    <xf numFmtId="3" fontId="18" fillId="2" borderId="64" xfId="0" applyNumberFormat="1" applyFont="1" applyFill="1" applyBorder="1" applyAlignment="1">
      <alignment horizontal="center" vertical="center"/>
    </xf>
    <xf numFmtId="3" fontId="18" fillId="2" borderId="38" xfId="0" applyNumberFormat="1" applyFont="1" applyFill="1" applyBorder="1" applyAlignment="1">
      <alignment horizontal="center" vertical="center"/>
    </xf>
    <xf numFmtId="3" fontId="18" fillId="0" borderId="64" xfId="0" applyNumberFormat="1" applyFont="1" applyBorder="1"/>
    <xf numFmtId="0" fontId="49" fillId="0" borderId="35" xfId="0" applyFont="1" applyBorder="1" applyAlignment="1">
      <alignment horizontal="left" vertical="center"/>
    </xf>
    <xf numFmtId="3" fontId="50" fillId="2" borderId="64" xfId="0" applyNumberFormat="1" applyFont="1" applyFill="1" applyBorder="1" applyAlignment="1">
      <alignment horizontal="center" vertical="center"/>
    </xf>
    <xf numFmtId="3" fontId="50" fillId="2" borderId="38" xfId="0" applyNumberFormat="1" applyFont="1" applyFill="1" applyBorder="1" applyAlignment="1">
      <alignment horizontal="center" vertical="center"/>
    </xf>
    <xf numFmtId="3" fontId="50" fillId="0" borderId="64" xfId="0" applyNumberFormat="1" applyFont="1" applyBorder="1"/>
    <xf numFmtId="3" fontId="18" fillId="0" borderId="38" xfId="0" applyNumberFormat="1" applyFont="1" applyBorder="1"/>
    <xf numFmtId="3" fontId="49" fillId="0" borderId="64" xfId="0" applyNumberFormat="1" applyFont="1" applyBorder="1"/>
    <xf numFmtId="3" fontId="49" fillId="0" borderId="38" xfId="0" applyNumberFormat="1" applyFont="1" applyBorder="1"/>
    <xf numFmtId="0" fontId="51" fillId="0" borderId="35" xfId="0" applyFont="1" applyBorder="1" applyAlignment="1">
      <alignment horizontal="left" vertical="center"/>
    </xf>
    <xf numFmtId="3" fontId="50" fillId="0" borderId="38" xfId="0" applyNumberFormat="1" applyFont="1" applyBorder="1"/>
    <xf numFmtId="0" fontId="18" fillId="0" borderId="56" xfId="0" applyFont="1" applyBorder="1" applyAlignment="1">
      <alignment horizontal="left" vertical="center"/>
    </xf>
    <xf numFmtId="3" fontId="51" fillId="0" borderId="64" xfId="0" applyNumberFormat="1" applyFont="1" applyBorder="1"/>
    <xf numFmtId="3" fontId="51" fillId="0" borderId="38" xfId="0" applyNumberFormat="1" applyFont="1" applyBorder="1"/>
    <xf numFmtId="43" fontId="18" fillId="9" borderId="99" xfId="0" applyNumberFormat="1" applyFont="1" applyFill="1" applyBorder="1" applyAlignment="1">
      <alignment horizontal="center" vertical="center" textRotation="90"/>
    </xf>
    <xf numFmtId="0" fontId="18" fillId="8" borderId="90" xfId="0" applyFont="1" applyFill="1" applyBorder="1" applyAlignment="1">
      <alignment horizontal="center" vertical="center" wrapText="1"/>
    </xf>
    <xf numFmtId="43" fontId="18" fillId="9" borderId="83" xfId="0" applyNumberFormat="1" applyFont="1" applyFill="1" applyBorder="1" applyAlignment="1">
      <alignment horizontal="center" vertical="center" textRotation="90"/>
    </xf>
    <xf numFmtId="0" fontId="18" fillId="9" borderId="83" xfId="0" applyFont="1" applyFill="1" applyBorder="1" applyAlignment="1">
      <alignment horizontal="center" vertical="center" textRotation="90"/>
    </xf>
    <xf numFmtId="0" fontId="51" fillId="0" borderId="107" xfId="0" applyFont="1" applyBorder="1" applyAlignment="1">
      <alignment horizontal="left" vertical="center"/>
    </xf>
    <xf numFmtId="3" fontId="18" fillId="2" borderId="108" xfId="0" applyNumberFormat="1" applyFont="1" applyFill="1" applyBorder="1" applyAlignment="1">
      <alignment horizontal="center" vertical="center"/>
    </xf>
    <xf numFmtId="3" fontId="18" fillId="2" borderId="85" xfId="0" applyNumberFormat="1" applyFont="1" applyFill="1" applyBorder="1" applyAlignment="1">
      <alignment horizontal="center" vertical="center"/>
    </xf>
    <xf numFmtId="3" fontId="18" fillId="2" borderId="89" xfId="0" applyNumberFormat="1" applyFont="1" applyFill="1" applyBorder="1" applyAlignment="1">
      <alignment horizontal="center" vertical="center"/>
    </xf>
    <xf numFmtId="3" fontId="18" fillId="0" borderId="64" xfId="1" applyNumberFormat="1" applyFont="1" applyBorder="1"/>
    <xf numFmtId="3" fontId="18" fillId="2" borderId="54" xfId="0" applyNumberFormat="1" applyFont="1" applyFill="1" applyBorder="1" applyAlignment="1">
      <alignment horizontal="center" vertical="center"/>
    </xf>
    <xf numFmtId="3" fontId="18" fillId="2" borderId="28" xfId="0" applyNumberFormat="1" applyFont="1" applyFill="1" applyBorder="1" applyAlignment="1">
      <alignment horizontal="center" vertical="center"/>
    </xf>
    <xf numFmtId="3" fontId="18" fillId="2" borderId="27" xfId="0" applyNumberFormat="1" applyFont="1" applyFill="1" applyBorder="1" applyAlignment="1">
      <alignment horizontal="center" vertical="center"/>
    </xf>
    <xf numFmtId="3" fontId="18" fillId="2" borderId="64" xfId="0" applyNumberFormat="1" applyFont="1" applyFill="1" applyBorder="1"/>
    <xf numFmtId="3" fontId="18" fillId="0" borderId="28" xfId="0" applyNumberFormat="1" applyFont="1" applyBorder="1"/>
    <xf numFmtId="3" fontId="18" fillId="0" borderId="54" xfId="0" applyNumberFormat="1" applyFont="1" applyBorder="1"/>
    <xf numFmtId="3" fontId="18" fillId="0" borderId="65" xfId="0" applyNumberFormat="1" applyFont="1" applyBorder="1"/>
    <xf numFmtId="3" fontId="18" fillId="0" borderId="94" xfId="0" applyNumberFormat="1" applyFont="1" applyBorder="1"/>
    <xf numFmtId="3" fontId="18" fillId="0" borderId="32" xfId="0" applyNumberFormat="1" applyFont="1" applyBorder="1"/>
    <xf numFmtId="0" fontId="52" fillId="0" borderId="109" xfId="0" applyFont="1" applyBorder="1" applyAlignment="1">
      <alignment horizontal="left" vertical="center"/>
    </xf>
    <xf numFmtId="3" fontId="52" fillId="0" borderId="58" xfId="0" applyNumberFormat="1" applyFont="1" applyBorder="1"/>
    <xf numFmtId="3" fontId="52" fillId="0" borderId="61" xfId="0" applyNumberFormat="1" applyFont="1" applyBorder="1"/>
    <xf numFmtId="0" fontId="18" fillId="0" borderId="105" xfId="0" applyFont="1" applyBorder="1" applyAlignment="1">
      <alignment horizontal="center" vertical="center" wrapText="1"/>
    </xf>
    <xf numFmtId="3" fontId="18" fillId="0" borderId="105" xfId="0" applyNumberFormat="1" applyFont="1" applyBorder="1" applyAlignment="1">
      <alignment vertical="center"/>
    </xf>
    <xf numFmtId="3" fontId="18" fillId="0" borderId="61" xfId="0" applyNumberFormat="1" applyFont="1" applyBorder="1" applyAlignment="1">
      <alignment vertical="center"/>
    </xf>
    <xf numFmtId="3" fontId="18" fillId="0" borderId="59" xfId="0" applyNumberFormat="1" applyFont="1" applyBorder="1" applyAlignment="1">
      <alignment vertical="center"/>
    </xf>
    <xf numFmtId="1" fontId="45" fillId="0" borderId="0" xfId="0" applyNumberFormat="1" applyFont="1" applyBorder="1" applyAlignment="1">
      <alignment horizontal="center"/>
    </xf>
    <xf numFmtId="43" fontId="18" fillId="0" borderId="110" xfId="1" applyFont="1" applyBorder="1" applyAlignment="1">
      <alignment horizontal="center"/>
    </xf>
    <xf numFmtId="43" fontId="18" fillId="0" borderId="111" xfId="1" applyFont="1" applyBorder="1" applyAlignment="1">
      <alignment horizontal="center"/>
    </xf>
    <xf numFmtId="0" fontId="18" fillId="8" borderId="106" xfId="0" applyFont="1" applyFill="1" applyBorder="1" applyAlignment="1">
      <alignment horizontal="center" vertical="center" textRotation="90" wrapText="1"/>
    </xf>
    <xf numFmtId="0" fontId="18" fillId="9" borderId="112" xfId="0" applyFont="1" applyFill="1" applyBorder="1" applyAlignment="1">
      <alignment horizontal="center" vertical="center" textRotation="90" wrapText="1"/>
    </xf>
    <xf numFmtId="0" fontId="18" fillId="8" borderId="102" xfId="0" applyFont="1" applyFill="1" applyBorder="1" applyAlignment="1">
      <alignment horizontal="center" vertical="center" textRotation="90" wrapText="1"/>
    </xf>
    <xf numFmtId="0" fontId="18" fillId="9" borderId="113" xfId="0" applyFont="1" applyFill="1" applyBorder="1" applyAlignment="1">
      <alignment horizontal="center" vertical="center" textRotation="90" wrapText="1"/>
    </xf>
    <xf numFmtId="3" fontId="14" fillId="0" borderId="0" xfId="0" applyNumberFormat="1" applyFont="1"/>
    <xf numFmtId="37" fontId="18" fillId="10" borderId="88" xfId="1" applyNumberFormat="1" applyFont="1" applyFill="1" applyBorder="1"/>
    <xf numFmtId="37" fontId="18" fillId="11" borderId="86" xfId="1" applyNumberFormat="1" applyFont="1" applyFill="1" applyBorder="1"/>
    <xf numFmtId="37" fontId="14" fillId="0" borderId="0" xfId="0" applyNumberFormat="1" applyFont="1"/>
    <xf numFmtId="37" fontId="18" fillId="10" borderId="28" xfId="1" applyNumberFormat="1" applyFont="1" applyFill="1" applyBorder="1"/>
    <xf numFmtId="37" fontId="18" fillId="11" borderId="38" xfId="1" applyNumberFormat="1" applyFont="1" applyFill="1" applyBorder="1"/>
    <xf numFmtId="37" fontId="49" fillId="10" borderId="28" xfId="1" applyNumberFormat="1" applyFont="1" applyFill="1" applyBorder="1"/>
    <xf numFmtId="37" fontId="49" fillId="11" borderId="38" xfId="1" applyNumberFormat="1" applyFont="1" applyFill="1" applyBorder="1"/>
    <xf numFmtId="0" fontId="45" fillId="0" borderId="19" xfId="0" applyFont="1" applyBorder="1" applyAlignment="1">
      <alignment horizontal="center" vertical="center"/>
    </xf>
    <xf numFmtId="37" fontId="18" fillId="10" borderId="32" xfId="1" applyNumberFormat="1" applyFont="1" applyFill="1" applyBorder="1"/>
    <xf numFmtId="37" fontId="18" fillId="11" borderId="73" xfId="1" applyNumberFormat="1" applyFont="1" applyFill="1" applyBorder="1"/>
    <xf numFmtId="0" fontId="18" fillId="9" borderId="28" xfId="0" applyFont="1" applyFill="1" applyBorder="1" applyAlignment="1">
      <alignment horizontal="center" vertical="center" textRotation="90"/>
    </xf>
    <xf numFmtId="0" fontId="18" fillId="8" borderId="114" xfId="0" applyFont="1" applyFill="1" applyBorder="1" applyAlignment="1">
      <alignment horizontal="center" vertical="center" textRotation="90"/>
    </xf>
    <xf numFmtId="3" fontId="47" fillId="0" borderId="0" xfId="0" applyNumberFormat="1" applyFont="1"/>
    <xf numFmtId="0" fontId="18" fillId="9" borderId="32" xfId="0" applyFont="1" applyFill="1" applyBorder="1" applyAlignment="1">
      <alignment horizontal="center" vertical="center" textRotation="90"/>
    </xf>
    <xf numFmtId="0" fontId="18" fillId="8" borderId="115" xfId="0" applyFont="1" applyFill="1" applyBorder="1" applyAlignment="1">
      <alignment horizontal="center" vertical="center" textRotation="90"/>
    </xf>
    <xf numFmtId="3" fontId="18" fillId="2" borderId="86" xfId="0" applyNumberFormat="1" applyFont="1" applyFill="1" applyBorder="1"/>
    <xf numFmtId="3" fontId="18" fillId="2" borderId="84" xfId="0" applyNumberFormat="1" applyFont="1" applyFill="1" applyBorder="1" applyAlignment="1">
      <alignment vertical="center"/>
    </xf>
    <xf numFmtId="3" fontId="18" fillId="2" borderId="86" xfId="0" applyNumberFormat="1" applyFont="1" applyFill="1" applyBorder="1" applyAlignment="1">
      <alignment vertical="center"/>
    </xf>
    <xf numFmtId="3" fontId="18" fillId="2" borderId="38" xfId="0" applyNumberFormat="1" applyFont="1" applyFill="1" applyBorder="1"/>
    <xf numFmtId="3" fontId="18" fillId="2" borderId="64" xfId="0" applyNumberFormat="1" applyFont="1" applyFill="1" applyBorder="1" applyAlignment="1">
      <alignment vertical="center"/>
    </xf>
    <xf numFmtId="3" fontId="18" fillId="2" borderId="38" xfId="0" applyNumberFormat="1" applyFont="1" applyFill="1" applyBorder="1" applyAlignment="1">
      <alignment vertical="center"/>
    </xf>
    <xf numFmtId="3" fontId="18" fillId="0" borderId="64" xfId="0" applyNumberFormat="1" applyFont="1" applyBorder="1" applyAlignment="1">
      <alignment vertical="center"/>
    </xf>
    <xf numFmtId="3" fontId="18" fillId="0" borderId="38" xfId="0" applyNumberFormat="1" applyFont="1" applyBorder="1" applyAlignment="1">
      <alignment vertical="center"/>
    </xf>
    <xf numFmtId="3" fontId="18" fillId="0" borderId="73" xfId="0" applyNumberFormat="1" applyFont="1" applyBorder="1"/>
    <xf numFmtId="3" fontId="18" fillId="0" borderId="56" xfId="0" applyNumberFormat="1" applyFont="1" applyBorder="1" applyAlignment="1"/>
    <xf numFmtId="3" fontId="18" fillId="0" borderId="95" xfId="0" applyNumberFormat="1" applyFont="1" applyBorder="1" applyAlignment="1"/>
    <xf numFmtId="0" fontId="0" fillId="0" borderId="0" xfId="0" applyAlignment="1">
      <alignment vertical="center"/>
    </xf>
    <xf numFmtId="0" fontId="53" fillId="0" borderId="72" xfId="0" applyFont="1" applyBorder="1" applyAlignment="1">
      <alignment horizontal="center" vertical="center"/>
    </xf>
    <xf numFmtId="0" fontId="53" fillId="0" borderId="108" xfId="0" applyFont="1" applyFill="1" applyBorder="1" applyAlignment="1">
      <alignment horizontal="center" vertical="center"/>
    </xf>
    <xf numFmtId="0" fontId="53" fillId="0" borderId="84" xfId="0" applyFont="1" applyFill="1" applyBorder="1" applyAlignment="1">
      <alignment horizontal="center" vertical="center"/>
    </xf>
    <xf numFmtId="0" fontId="53" fillId="0" borderId="75" xfId="0" applyFont="1" applyFill="1" applyBorder="1" applyAlignment="1">
      <alignment horizontal="center" vertical="center"/>
    </xf>
    <xf numFmtId="0" fontId="53" fillId="0" borderId="81" xfId="0" applyFont="1" applyBorder="1" applyAlignment="1">
      <alignment horizontal="center" vertical="center"/>
    </xf>
    <xf numFmtId="0" fontId="53" fillId="0" borderId="54" xfId="0" applyFont="1" applyFill="1" applyBorder="1" applyAlignment="1">
      <alignment horizontal="center" vertical="center"/>
    </xf>
    <xf numFmtId="0" fontId="53" fillId="0" borderId="64" xfId="0" applyFont="1" applyFill="1" applyBorder="1" applyAlignment="1">
      <alignment horizontal="center" vertical="center" wrapText="1"/>
    </xf>
    <xf numFmtId="0" fontId="53" fillId="0" borderId="9" xfId="0" applyFont="1" applyFill="1" applyBorder="1" applyAlignment="1">
      <alignment horizontal="center" vertical="center" wrapText="1"/>
    </xf>
    <xf numFmtId="0" fontId="53" fillId="0" borderId="64" xfId="0" applyFont="1" applyFill="1" applyBorder="1" applyAlignment="1">
      <alignment horizontal="center" vertical="center"/>
    </xf>
    <xf numFmtId="0" fontId="53" fillId="0" borderId="9" xfId="0" applyFont="1" applyFill="1" applyBorder="1" applyAlignment="1">
      <alignment horizontal="center" vertical="center"/>
    </xf>
    <xf numFmtId="0" fontId="53" fillId="0" borderId="82" xfId="0" applyFont="1" applyBorder="1" applyAlignment="1">
      <alignment horizontal="center" vertical="center"/>
    </xf>
    <xf numFmtId="0" fontId="53" fillId="0" borderId="94" xfId="0" applyFont="1" applyFill="1" applyBorder="1" applyAlignment="1">
      <alignment horizontal="center" vertical="center"/>
    </xf>
    <xf numFmtId="0" fontId="53" fillId="0" borderId="65" xfId="0" applyFont="1" applyFill="1" applyBorder="1" applyAlignment="1">
      <alignment horizontal="center" vertical="center"/>
    </xf>
    <xf numFmtId="0" fontId="53" fillId="0" borderId="16" xfId="0" applyFont="1" applyFill="1" applyBorder="1" applyAlignment="1">
      <alignment horizontal="center" vertical="center"/>
    </xf>
    <xf numFmtId="0" fontId="54" fillId="0" borderId="79" xfId="0" applyFont="1" applyBorder="1" applyAlignment="1">
      <alignment horizontal="center" vertical="center"/>
    </xf>
    <xf numFmtId="0" fontId="55" fillId="0" borderId="61" xfId="0" applyFont="1" applyFill="1" applyBorder="1" applyAlignment="1">
      <alignment horizontal="center" vertical="center"/>
    </xf>
    <xf numFmtId="0" fontId="54" fillId="0" borderId="88" xfId="0" applyFont="1" applyFill="1" applyBorder="1" applyAlignment="1">
      <alignment horizontal="center" vertical="center"/>
    </xf>
    <xf numFmtId="0" fontId="55" fillId="0" borderId="79" xfId="0" applyFont="1" applyFill="1" applyBorder="1" applyAlignment="1">
      <alignment horizontal="center" vertical="center"/>
    </xf>
    <xf numFmtId="0" fontId="54" fillId="0" borderId="28" xfId="0" applyFont="1" applyFill="1" applyBorder="1" applyAlignment="1">
      <alignment horizontal="center" vertical="center"/>
    </xf>
    <xf numFmtId="0" fontId="53" fillId="0" borderId="69" xfId="0" applyFont="1" applyFill="1" applyBorder="1" applyAlignment="1">
      <alignment horizontal="center" vertical="center"/>
    </xf>
    <xf numFmtId="0" fontId="53" fillId="0" borderId="74" xfId="0" applyFont="1" applyFill="1" applyBorder="1" applyAlignment="1">
      <alignment horizontal="center" vertical="center"/>
    </xf>
    <xf numFmtId="0" fontId="54" fillId="0" borderId="74" xfId="0" applyFont="1" applyFill="1" applyBorder="1" applyAlignment="1">
      <alignment horizontal="center" vertical="center"/>
    </xf>
    <xf numFmtId="0" fontId="54" fillId="0" borderId="57" xfId="0" applyFont="1" applyFill="1" applyBorder="1" applyAlignment="1">
      <alignment horizontal="center" vertical="center"/>
    </xf>
    <xf numFmtId="0" fontId="56" fillId="0" borderId="9" xfId="0" applyFont="1" applyBorder="1" applyAlignment="1">
      <alignment horizontal="center"/>
    </xf>
    <xf numFmtId="0" fontId="53" fillId="0" borderId="86" xfId="0" applyFont="1" applyFill="1" applyBorder="1" applyAlignment="1">
      <alignment horizontal="center" vertical="center"/>
    </xf>
    <xf numFmtId="0" fontId="53" fillId="0" borderId="38" xfId="0" applyFont="1" applyFill="1" applyBorder="1" applyAlignment="1">
      <alignment horizontal="center" vertical="center" wrapText="1"/>
    </xf>
    <xf numFmtId="0" fontId="53" fillId="0" borderId="38" xfId="0" applyFont="1" applyFill="1" applyBorder="1" applyAlignment="1">
      <alignment horizontal="center" vertical="center"/>
    </xf>
    <xf numFmtId="0" fontId="53" fillId="0" borderId="73" xfId="0" applyFont="1" applyFill="1" applyBorder="1" applyAlignment="1">
      <alignment horizontal="center" vertical="center"/>
    </xf>
    <xf numFmtId="0" fontId="54" fillId="0" borderId="108" xfId="0" applyFont="1" applyFill="1" applyBorder="1" applyAlignment="1">
      <alignment horizontal="center" vertical="center"/>
    </xf>
    <xf numFmtId="0" fontId="54" fillId="0" borderId="54" xfId="0" applyFont="1" applyFill="1" applyBorder="1" applyAlignment="1">
      <alignment horizontal="center" vertical="center"/>
    </xf>
    <xf numFmtId="0" fontId="54" fillId="0" borderId="95" xfId="0" applyFont="1" applyFill="1" applyBorder="1" applyAlignment="1">
      <alignment horizontal="center" vertical="center"/>
    </xf>
    <xf numFmtId="1" fontId="45" fillId="0" borderId="76" xfId="0" applyNumberFormat="1" applyFont="1" applyBorder="1" applyAlignment="1">
      <alignment horizontal="center"/>
    </xf>
    <xf numFmtId="0" fontId="20" fillId="0" borderId="0" xfId="0" applyFont="1" applyBorder="1"/>
    <xf numFmtId="0" fontId="21" fillId="0" borderId="0" xfId="0" applyFont="1" applyAlignment="1">
      <alignment horizontal="center"/>
    </xf>
    <xf numFmtId="0" fontId="13" fillId="0" borderId="9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/>
    </xf>
    <xf numFmtId="0" fontId="37" fillId="0" borderId="9" xfId="0" applyFont="1" applyBorder="1" applyAlignment="1">
      <alignment horizontal="center" wrapText="1"/>
    </xf>
    <xf numFmtId="0" fontId="37" fillId="0" borderId="9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37" fontId="22" fillId="0" borderId="9" xfId="0" applyNumberFormat="1" applyFont="1" applyBorder="1" applyAlignment="1">
      <alignment horizontal="right" vertical="center"/>
    </xf>
    <xf numFmtId="0" fontId="21" fillId="0" borderId="9" xfId="0" applyFont="1" applyBorder="1" applyAlignment="1">
      <alignment horizontal="left" vertical="center"/>
    </xf>
    <xf numFmtId="3" fontId="28" fillId="0" borderId="9" xfId="281" applyNumberFormat="1" applyFont="1" applyFill="1" applyBorder="1" applyAlignment="1">
      <alignment horizontal="right" vertical="center"/>
    </xf>
    <xf numFmtId="184" fontId="28" fillId="0" borderId="9" xfId="281" applyNumberFormat="1" applyFont="1" applyFill="1" applyBorder="1" applyAlignment="1">
      <alignment horizontal="right" vertical="center"/>
    </xf>
    <xf numFmtId="186" fontId="28" fillId="0" borderId="9" xfId="281" applyNumberFormat="1" applyFont="1" applyFill="1" applyBorder="1" applyAlignment="1">
      <alignment horizontal="right" vertical="center"/>
    </xf>
    <xf numFmtId="41" fontId="28" fillId="0" borderId="9" xfId="395" applyNumberFormat="1" applyFont="1" applyBorder="1" applyAlignment="1">
      <alignment horizontal="right" vertical="center"/>
    </xf>
    <xf numFmtId="0" fontId="22" fillId="0" borderId="9" xfId="0" applyFont="1" applyBorder="1" applyAlignment="1">
      <alignment horizontal="right" vertical="center"/>
    </xf>
    <xf numFmtId="184" fontId="22" fillId="0" borderId="9" xfId="1" applyNumberFormat="1" applyFont="1" applyFill="1" applyBorder="1"/>
    <xf numFmtId="184" fontId="28" fillId="0" borderId="9" xfId="1" applyNumberFormat="1" applyFont="1" applyFill="1" applyBorder="1"/>
    <xf numFmtId="184" fontId="22" fillId="0" borderId="9" xfId="1" applyNumberFormat="1" applyFont="1" applyFill="1" applyBorder="1" applyAlignment="1">
      <alignment vertical="center"/>
    </xf>
    <xf numFmtId="3" fontId="28" fillId="0" borderId="9" xfId="1" applyNumberFormat="1" applyFont="1" applyFill="1" applyBorder="1" applyAlignment="1">
      <alignment horizontal="center"/>
    </xf>
    <xf numFmtId="184" fontId="28" fillId="0" borderId="9" xfId="1" applyNumberFormat="1" applyFont="1" applyFill="1" applyBorder="1" applyAlignment="1">
      <alignment horizontal="center"/>
    </xf>
    <xf numFmtId="184" fontId="57" fillId="2" borderId="9" xfId="1" applyNumberFormat="1" applyFont="1" applyFill="1" applyBorder="1"/>
    <xf numFmtId="184" fontId="28" fillId="0" borderId="16" xfId="1" applyNumberFormat="1" applyFont="1" applyFill="1" applyBorder="1" applyAlignment="1">
      <alignment horizontal="center"/>
    </xf>
    <xf numFmtId="184" fontId="22" fillId="2" borderId="9" xfId="1" applyNumberFormat="1" applyFont="1" applyFill="1" applyBorder="1"/>
    <xf numFmtId="184" fontId="22" fillId="2" borderId="16" xfId="1" applyNumberFormat="1" applyFont="1" applyFill="1" applyBorder="1"/>
    <xf numFmtId="184" fontId="22" fillId="2" borderId="27" xfId="1" applyNumberFormat="1" applyFont="1" applyFill="1" applyBorder="1" applyAlignment="1">
      <alignment horizontal="left"/>
    </xf>
    <xf numFmtId="184" fontId="22" fillId="0" borderId="9" xfId="1" applyNumberFormat="1" applyFont="1" applyFill="1" applyBorder="1" applyAlignment="1">
      <alignment horizontal="left"/>
    </xf>
    <xf numFmtId="0" fontId="21" fillId="0" borderId="0" xfId="0" applyFont="1" applyAlignment="1">
      <alignment horizontal="left" vertical="center" wrapText="1"/>
    </xf>
    <xf numFmtId="184" fontId="20" fillId="2" borderId="0" xfId="1" applyNumberFormat="1" applyFont="1" applyFill="1" applyBorder="1" applyAlignment="1">
      <alignment horizontal="left"/>
    </xf>
    <xf numFmtId="184" fontId="20" fillId="2" borderId="0" xfId="1" applyNumberFormat="1" applyFont="1" applyFill="1" applyBorder="1"/>
    <xf numFmtId="184" fontId="36" fillId="0" borderId="0" xfId="1" applyNumberFormat="1" applyFont="1" applyFill="1" applyBorder="1" applyAlignment="1">
      <alignment horizontal="center"/>
    </xf>
    <xf numFmtId="37" fontId="20" fillId="0" borderId="0" xfId="0" applyNumberFormat="1" applyFont="1" applyAlignment="1">
      <alignment horizontal="left"/>
    </xf>
    <xf numFmtId="3" fontId="36" fillId="0" borderId="0" xfId="0" applyNumberFormat="1" applyFont="1" applyAlignment="1">
      <alignment horizontal="right" vertical="center"/>
    </xf>
    <xf numFmtId="37" fontId="20" fillId="0" borderId="0" xfId="0" applyNumberFormat="1" applyFont="1"/>
    <xf numFmtId="0" fontId="37" fillId="0" borderId="27" xfId="0" applyFont="1" applyBorder="1" applyAlignment="1">
      <alignment horizontal="left" wrapText="1"/>
    </xf>
    <xf numFmtId="0" fontId="37" fillId="0" borderId="28" xfId="0" applyFont="1" applyBorder="1" applyAlignment="1">
      <alignment horizontal="center" vertical="center" wrapText="1"/>
    </xf>
    <xf numFmtId="184" fontId="37" fillId="0" borderId="9" xfId="0" applyNumberFormat="1" applyFont="1" applyBorder="1" applyAlignment="1">
      <alignment horizontal="center" vertical="center" wrapText="1"/>
    </xf>
    <xf numFmtId="184" fontId="22" fillId="0" borderId="27" xfId="1" applyNumberFormat="1" applyFont="1" applyFill="1" applyBorder="1" applyAlignment="1">
      <alignment horizontal="left"/>
    </xf>
    <xf numFmtId="184" fontId="22" fillId="0" borderId="75" xfId="1" applyNumberFormat="1" applyFont="1" applyFill="1" applyBorder="1"/>
    <xf numFmtId="184" fontId="57" fillId="2" borderId="18" xfId="1" applyNumberFormat="1" applyFont="1" applyFill="1" applyBorder="1"/>
    <xf numFmtId="3" fontId="36" fillId="0" borderId="31" xfId="0" applyNumberFormat="1" applyFont="1" applyBorder="1" applyAlignment="1">
      <alignment horizontal="right" vertical="center"/>
    </xf>
    <xf numFmtId="0" fontId="21" fillId="0" borderId="0" xfId="0" applyFont="1" applyBorder="1" applyAlignment="1">
      <alignment horizontal="center"/>
    </xf>
    <xf numFmtId="0" fontId="21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/>
    </xf>
    <xf numFmtId="37" fontId="22" fillId="0" borderId="9" xfId="0" applyNumberFormat="1" applyFont="1" applyBorder="1" applyAlignment="1">
      <alignment horizontal="center"/>
    </xf>
    <xf numFmtId="184" fontId="28" fillId="0" borderId="9" xfId="1" applyNumberFormat="1" applyFont="1" applyFill="1" applyBorder="1" applyAlignment="1">
      <alignment horizontal="right" vertical="center"/>
    </xf>
    <xf numFmtId="3" fontId="20" fillId="0" borderId="0" xfId="0" applyNumberFormat="1" applyFont="1"/>
    <xf numFmtId="3" fontId="22" fillId="0" borderId="9" xfId="0" applyNumberFormat="1" applyFont="1" applyBorder="1" applyAlignment="1">
      <alignment horizontal="center"/>
    </xf>
    <xf numFmtId="3" fontId="37" fillId="0" borderId="0" xfId="1" applyNumberFormat="1" applyFont="1" applyFill="1" applyBorder="1" applyAlignment="1">
      <alignment horizontal="center"/>
    </xf>
    <xf numFmtId="4" fontId="20" fillId="0" borderId="0" xfId="0" applyNumberFormat="1" applyFont="1"/>
    <xf numFmtId="3" fontId="22" fillId="0" borderId="9" xfId="0" applyNumberFormat="1" applyFont="1" applyBorder="1"/>
    <xf numFmtId="0" fontId="37" fillId="0" borderId="9" xfId="0" applyFont="1" applyBorder="1" applyAlignment="1">
      <alignment horizontal="center" vertical="top" wrapText="1"/>
    </xf>
    <xf numFmtId="184" fontId="21" fillId="0" borderId="0" xfId="1" applyNumberFormat="1" applyFont="1" applyFill="1" applyBorder="1" applyAlignment="1"/>
    <xf numFmtId="0" fontId="46" fillId="0" borderId="105" xfId="0" applyFont="1" applyBorder="1" applyAlignment="1">
      <alignment horizontal="center" vertical="center" wrapText="1"/>
    </xf>
    <xf numFmtId="0" fontId="46" fillId="0" borderId="59" xfId="0" applyFont="1" applyBorder="1" applyAlignment="1">
      <alignment horizontal="center" vertical="center" wrapText="1"/>
    </xf>
    <xf numFmtId="0" fontId="46" fillId="0" borderId="61" xfId="0" applyFont="1" applyBorder="1" applyAlignment="1">
      <alignment horizontal="center" vertical="center" wrapText="1"/>
    </xf>
    <xf numFmtId="0" fontId="37" fillId="12" borderId="9" xfId="0" applyFont="1" applyFill="1" applyBorder="1" applyAlignment="1">
      <alignment horizontal="center"/>
    </xf>
    <xf numFmtId="0" fontId="37" fillId="12" borderId="9" xfId="0" applyFont="1" applyFill="1" applyBorder="1" applyAlignment="1">
      <alignment horizontal="center" vertical="center"/>
    </xf>
    <xf numFmtId="0" fontId="20" fillId="0" borderId="9" xfId="0" applyFont="1" applyBorder="1" applyAlignment="1">
      <alignment horizontal="center"/>
    </xf>
    <xf numFmtId="2" fontId="20" fillId="0" borderId="9" xfId="0" applyNumberFormat="1" applyFont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2" fontId="20" fillId="0" borderId="9" xfId="0" applyNumberFormat="1" applyFont="1" applyFill="1" applyBorder="1" applyAlignment="1">
      <alignment horizontal="center"/>
    </xf>
    <xf numFmtId="0" fontId="20" fillId="0" borderId="9" xfId="0" applyFont="1" applyFill="1" applyBorder="1" applyAlignment="1">
      <alignment horizontal="center"/>
    </xf>
    <xf numFmtId="4" fontId="20" fillId="0" borderId="27" xfId="0" applyNumberFormat="1" applyFont="1" applyBorder="1" applyAlignment="1">
      <alignment horizontal="left"/>
    </xf>
    <xf numFmtId="4" fontId="20" fillId="0" borderId="9" xfId="0" applyNumberFormat="1" applyFont="1" applyBorder="1" applyAlignment="1">
      <alignment horizontal="center"/>
    </xf>
    <xf numFmtId="4" fontId="20" fillId="0" borderId="28" xfId="0" applyNumberFormat="1" applyFont="1" applyBorder="1" applyAlignment="1">
      <alignment horizontal="center"/>
    </xf>
    <xf numFmtId="4" fontId="20" fillId="0" borderId="9" xfId="0" applyNumberFormat="1" applyFont="1" applyFill="1" applyBorder="1" applyAlignment="1">
      <alignment horizontal="center"/>
    </xf>
    <xf numFmtId="4" fontId="20" fillId="0" borderId="9" xfId="0" applyNumberFormat="1" applyFont="1" applyBorder="1" applyAlignment="1">
      <alignment horizontal="left"/>
    </xf>
    <xf numFmtId="2" fontId="20" fillId="0" borderId="0" xfId="0" applyNumberFormat="1" applyFont="1" applyBorder="1" applyAlignment="1">
      <alignment horizontal="left"/>
    </xf>
    <xf numFmtId="0" fontId="20" fillId="0" borderId="18" xfId="0" applyFont="1" applyBorder="1" applyAlignment="1">
      <alignment horizontal="center"/>
    </xf>
    <xf numFmtId="2" fontId="20" fillId="0" borderId="0" xfId="0" applyNumberFormat="1" applyFont="1" applyBorder="1"/>
    <xf numFmtId="184" fontId="20" fillId="0" borderId="0" xfId="0" applyNumberFormat="1" applyFont="1" applyBorder="1"/>
    <xf numFmtId="0" fontId="37" fillId="13" borderId="27" xfId="0" applyFont="1" applyFill="1" applyBorder="1" applyAlignment="1">
      <alignment horizontal="center"/>
    </xf>
    <xf numFmtId="0" fontId="37" fillId="13" borderId="36" xfId="0" applyFont="1" applyFill="1" applyBorder="1" applyAlignment="1">
      <alignment horizontal="center"/>
    </xf>
    <xf numFmtId="0" fontId="20" fillId="0" borderId="27" xfId="0" applyFont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37" fillId="14" borderId="9" xfId="0" applyFont="1" applyFill="1" applyBorder="1" applyAlignment="1">
      <alignment horizontal="center"/>
    </xf>
    <xf numFmtId="0" fontId="37" fillId="14" borderId="18" xfId="0" applyFont="1" applyFill="1" applyBorder="1" applyAlignment="1">
      <alignment horizontal="center"/>
    </xf>
    <xf numFmtId="187" fontId="20" fillId="0" borderId="9" xfId="3" applyNumberFormat="1" applyFont="1" applyBorder="1" applyAlignment="1">
      <alignment horizontal="center"/>
    </xf>
    <xf numFmtId="187" fontId="20" fillId="0" borderId="9" xfId="3" applyNumberFormat="1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198" fontId="21" fillId="0" borderId="9" xfId="0" applyNumberFormat="1" applyFont="1" applyBorder="1" applyAlignment="1">
      <alignment horizontal="center"/>
    </xf>
    <xf numFmtId="0" fontId="37" fillId="12" borderId="9" xfId="0" applyFont="1" applyFill="1" applyBorder="1" applyAlignment="1">
      <alignment horizontal="center" vertical="center" textRotation="90"/>
    </xf>
    <xf numFmtId="2" fontId="36" fillId="0" borderId="9" xfId="0" applyNumberFormat="1" applyFont="1" applyBorder="1" applyAlignment="1">
      <alignment horizontal="center"/>
    </xf>
    <xf numFmtId="2" fontId="36" fillId="0" borderId="9" xfId="0" applyNumberFormat="1" applyFont="1" applyFill="1" applyBorder="1" applyAlignment="1">
      <alignment horizontal="center"/>
    </xf>
    <xf numFmtId="4" fontId="36" fillId="0" borderId="9" xfId="0" applyNumberFormat="1" applyFont="1" applyFill="1" applyBorder="1" applyAlignment="1">
      <alignment horizontal="center"/>
    </xf>
    <xf numFmtId="2" fontId="36" fillId="0" borderId="0" xfId="0" applyNumberFormat="1" applyFont="1" applyBorder="1"/>
    <xf numFmtId="0" fontId="37" fillId="13" borderId="28" xfId="0" applyFont="1" applyFill="1" applyBorder="1" applyAlignment="1">
      <alignment horizontal="center"/>
    </xf>
    <xf numFmtId="0" fontId="58" fillId="0" borderId="0" xfId="0" applyFont="1"/>
    <xf numFmtId="187" fontId="21" fillId="0" borderId="0" xfId="3" applyNumberFormat="1" applyFont="1" applyFill="1" applyBorder="1"/>
    <xf numFmtId="187" fontId="20" fillId="0" borderId="27" xfId="3" applyNumberFormat="1" applyFont="1" applyFill="1" applyBorder="1" applyAlignment="1">
      <alignment horizontal="center"/>
    </xf>
    <xf numFmtId="187" fontId="57" fillId="0" borderId="0" xfId="3" applyNumberFormat="1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left" indent="1"/>
    </xf>
    <xf numFmtId="198" fontId="21" fillId="0" borderId="9" xfId="0" applyNumberFormat="1" applyFont="1" applyFill="1" applyBorder="1" applyAlignment="1">
      <alignment horizontal="center"/>
    </xf>
    <xf numFmtId="198" fontId="21" fillId="0" borderId="74" xfId="3" applyNumberFormat="1" applyFont="1" applyFill="1" applyBorder="1" applyAlignment="1">
      <alignment horizontal="center"/>
    </xf>
    <xf numFmtId="0" fontId="21" fillId="0" borderId="9" xfId="0" applyFont="1" applyBorder="1"/>
    <xf numFmtId="196" fontId="21" fillId="0" borderId="9" xfId="0" applyNumberFormat="1" applyFont="1" applyBorder="1"/>
    <xf numFmtId="199" fontId="20" fillId="0" borderId="0" xfId="0" applyNumberFormat="1" applyFont="1"/>
    <xf numFmtId="2" fontId="20" fillId="0" borderId="0" xfId="0" applyNumberFormat="1" applyFont="1"/>
    <xf numFmtId="0" fontId="59" fillId="0" borderId="27" xfId="0" applyFont="1" applyBorder="1" applyAlignment="1"/>
    <xf numFmtId="0" fontId="59" fillId="0" borderId="36" xfId="0" applyFont="1" applyBorder="1" applyAlignment="1"/>
    <xf numFmtId="0" fontId="59" fillId="0" borderId="28" xfId="0" applyFont="1" applyBorder="1" applyAlignment="1"/>
    <xf numFmtId="0" fontId="60" fillId="0" borderId="0" xfId="0" applyFont="1" applyAlignment="1">
      <alignment horizontal="center" vertical="center" readingOrder="1"/>
    </xf>
    <xf numFmtId="3" fontId="21" fillId="0" borderId="9" xfId="281" applyNumberFormat="1" applyFont="1" applyFill="1" applyBorder="1" applyAlignment="1">
      <alignment horizontal="center"/>
    </xf>
    <xf numFmtId="3" fontId="21" fillId="0" borderId="9" xfId="0" applyNumberFormat="1" applyFont="1" applyBorder="1" applyAlignment="1">
      <alignment horizontal="center"/>
    </xf>
    <xf numFmtId="184" fontId="21" fillId="0" borderId="9" xfId="0" applyNumberFormat="1" applyFont="1" applyBorder="1" applyAlignment="1">
      <alignment horizontal="center"/>
    </xf>
    <xf numFmtId="3" fontId="37" fillId="0" borderId="9" xfId="281" applyNumberFormat="1" applyFont="1" applyFill="1" applyBorder="1" applyAlignment="1">
      <alignment horizontal="center"/>
    </xf>
    <xf numFmtId="0" fontId="21" fillId="0" borderId="0" xfId="0" applyFont="1" applyBorder="1"/>
    <xf numFmtId="0" fontId="21" fillId="0" borderId="0" xfId="0" applyFont="1" applyBorder="1" applyAlignment="1">
      <alignment horizontal="left"/>
    </xf>
    <xf numFmtId="3" fontId="21" fillId="0" borderId="0" xfId="0" applyNumberFormat="1" applyFont="1" applyBorder="1" applyAlignment="1">
      <alignment horizontal="center"/>
    </xf>
    <xf numFmtId="184" fontId="21" fillId="0" borderId="0" xfId="0" applyNumberFormat="1" applyFont="1"/>
    <xf numFmtId="0" fontId="21" fillId="0" borderId="0" xfId="0" applyFont="1" applyAlignment="1">
      <alignment horizontal="left"/>
    </xf>
    <xf numFmtId="186" fontId="61" fillId="0" borderId="0" xfId="282" applyNumberFormat="1" applyFont="1" applyFill="1" applyBorder="1" applyAlignment="1">
      <alignment horizontal="center" vertical="center"/>
    </xf>
    <xf numFmtId="0" fontId="62" fillId="0" borderId="0" xfId="0" applyFont="1" applyBorder="1" applyAlignment="1">
      <alignment horizontal="center"/>
    </xf>
    <xf numFmtId="0" fontId="61" fillId="0" borderId="0" xfId="0" applyFont="1" applyAlignment="1">
      <alignment horizontal="left"/>
    </xf>
    <xf numFmtId="3" fontId="37" fillId="0" borderId="0" xfId="0" applyNumberFormat="1" applyFont="1"/>
    <xf numFmtId="0" fontId="21" fillId="0" borderId="0" xfId="0" applyFont="1" applyAlignment="1">
      <alignment horizontal="center" vertical="center" wrapText="1"/>
    </xf>
    <xf numFmtId="37" fontId="21" fillId="0" borderId="9" xfId="0" applyNumberFormat="1" applyFont="1" applyBorder="1" applyAlignment="1">
      <alignment horizontal="center"/>
    </xf>
    <xf numFmtId="184" fontId="21" fillId="0" borderId="9" xfId="0" applyNumberFormat="1" applyFont="1" applyBorder="1"/>
    <xf numFmtId="184" fontId="37" fillId="0" borderId="9" xfId="0" applyNumberFormat="1" applyFont="1" applyBorder="1"/>
    <xf numFmtId="3" fontId="37" fillId="0" borderId="9" xfId="0" applyNumberFormat="1" applyFont="1" applyBorder="1" applyAlignment="1">
      <alignment horizontal="center" vertical="center"/>
    </xf>
    <xf numFmtId="37" fontId="21" fillId="0" borderId="9" xfId="0" applyNumberFormat="1" applyFont="1" applyBorder="1"/>
    <xf numFmtId="3" fontId="37" fillId="0" borderId="9" xfId="0" applyNumberFormat="1" applyFont="1" applyBorder="1" applyAlignment="1">
      <alignment horizontal="left" vertical="center" indent="5"/>
    </xf>
    <xf numFmtId="37" fontId="21" fillId="0" borderId="0" xfId="0" applyNumberFormat="1" applyFont="1"/>
    <xf numFmtId="37" fontId="61" fillId="0" borderId="0" xfId="282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3" fontId="21" fillId="0" borderId="0" xfId="0" applyNumberFormat="1" applyFont="1" applyBorder="1"/>
    <xf numFmtId="3" fontId="21" fillId="0" borderId="9" xfId="281" applyNumberFormat="1" applyFont="1" applyFill="1" applyBorder="1" applyAlignment="1">
      <alignment horizontal="center" vertical="center"/>
    </xf>
    <xf numFmtId="3" fontId="21" fillId="0" borderId="9" xfId="0" applyNumberFormat="1" applyFont="1" applyBorder="1" applyAlignment="1">
      <alignment horizontal="center" vertical="center"/>
    </xf>
    <xf numFmtId="37" fontId="37" fillId="0" borderId="9" xfId="0" applyNumberFormat="1" applyFont="1" applyBorder="1" applyAlignment="1">
      <alignment vertical="center"/>
    </xf>
    <xf numFmtId="3" fontId="37" fillId="0" borderId="0" xfId="0" applyNumberFormat="1" applyFont="1" applyBorder="1" applyAlignment="1">
      <alignment horizontal="center" vertical="center"/>
    </xf>
    <xf numFmtId="3" fontId="37" fillId="0" borderId="9" xfId="281" applyNumberFormat="1" applyFont="1" applyFill="1" applyBorder="1" applyAlignment="1">
      <alignment horizontal="center" vertical="center"/>
    </xf>
    <xf numFmtId="0" fontId="63" fillId="0" borderId="105" xfId="0" applyFont="1" applyBorder="1" applyAlignment="1"/>
    <xf numFmtId="0" fontId="63" fillId="0" borderId="59" xfId="0" applyFont="1" applyBorder="1" applyAlignment="1"/>
    <xf numFmtId="0" fontId="62" fillId="0" borderId="0" xfId="0" applyFont="1" applyBorder="1" applyAlignment="1"/>
    <xf numFmtId="0" fontId="63" fillId="0" borderId="61" xfId="0" applyFont="1" applyBorder="1" applyAlignment="1"/>
    <xf numFmtId="37" fontId="21" fillId="0" borderId="9" xfId="0" applyNumberFormat="1" applyFont="1" applyBorder="1" applyAlignment="1">
      <alignment vertical="center"/>
    </xf>
    <xf numFmtId="37" fontId="21" fillId="0" borderId="9" xfId="0" applyNumberFormat="1" applyFont="1" applyBorder="1" applyAlignment="1">
      <alignment horizontal="center" vertical="center"/>
    </xf>
    <xf numFmtId="184" fontId="21" fillId="0" borderId="9" xfId="0" applyNumberFormat="1" applyFont="1" applyBorder="1" applyAlignment="1">
      <alignment horizontal="center" vertical="center"/>
    </xf>
    <xf numFmtId="3" fontId="37" fillId="0" borderId="9" xfId="0" applyNumberFormat="1" applyFont="1" applyBorder="1" applyAlignment="1">
      <alignment vertical="center"/>
    </xf>
    <xf numFmtId="37" fontId="37" fillId="0" borderId="9" xfId="0" applyNumberFormat="1" applyFont="1" applyBorder="1" applyAlignment="1">
      <alignment horizontal="center" vertical="center"/>
    </xf>
    <xf numFmtId="0" fontId="64" fillId="0" borderId="0" xfId="0" applyFont="1"/>
    <xf numFmtId="0" fontId="36" fillId="0" borderId="0" xfId="0" applyFont="1"/>
    <xf numFmtId="0" fontId="5" fillId="0" borderId="0" xfId="0" applyFont="1"/>
    <xf numFmtId="0" fontId="65" fillId="0" borderId="33" xfId="0" applyFont="1" applyBorder="1" applyAlignment="1">
      <alignment horizontal="center" vertical="center" wrapText="1"/>
    </xf>
    <xf numFmtId="0" fontId="65" fillId="0" borderId="19" xfId="0" applyFont="1" applyBorder="1" applyAlignment="1">
      <alignment horizontal="center" vertical="center" wrapText="1"/>
    </xf>
    <xf numFmtId="0" fontId="37" fillId="0" borderId="27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textRotation="90" wrapText="1"/>
    </xf>
    <xf numFmtId="0" fontId="37" fillId="0" borderId="9" xfId="0" applyFont="1" applyBorder="1" applyAlignment="1">
      <alignment textRotation="90"/>
    </xf>
    <xf numFmtId="3" fontId="37" fillId="0" borderId="9" xfId="0" applyNumberFormat="1" applyFont="1" applyBorder="1" applyAlignment="1">
      <alignment horizontal="center" vertical="center" textRotation="90"/>
    </xf>
    <xf numFmtId="184" fontId="37" fillId="0" borderId="9" xfId="0" applyNumberFormat="1" applyFont="1" applyBorder="1" applyAlignment="1">
      <alignment horizontal="center" vertical="center" textRotation="90"/>
    </xf>
    <xf numFmtId="0" fontId="36" fillId="0" borderId="9" xfId="0" applyFont="1" applyBorder="1"/>
    <xf numFmtId="0" fontId="36" fillId="0" borderId="0" xfId="0" applyFont="1" applyAlignment="1">
      <alignment horizontal="left"/>
    </xf>
    <xf numFmtId="184" fontId="36" fillId="0" borderId="0" xfId="0" applyNumberFormat="1" applyFont="1"/>
    <xf numFmtId="186" fontId="61" fillId="0" borderId="0" xfId="282" applyNumberFormat="1" applyFont="1" applyFill="1" applyBorder="1" applyAlignment="1">
      <alignment textRotation="90"/>
    </xf>
    <xf numFmtId="186" fontId="37" fillId="0" borderId="9" xfId="282" applyNumberFormat="1" applyFont="1" applyFill="1" applyBorder="1" applyAlignment="1">
      <alignment horizontal="center" textRotation="90"/>
    </xf>
    <xf numFmtId="186" fontId="37" fillId="0" borderId="9" xfId="282" applyNumberFormat="1" applyFont="1" applyFill="1" applyBorder="1" applyAlignment="1">
      <alignment horizontal="center" vertical="center" textRotation="90"/>
    </xf>
    <xf numFmtId="3" fontId="37" fillId="0" borderId="9" xfId="0" applyNumberFormat="1" applyFont="1" applyBorder="1" applyAlignment="1">
      <alignment horizontal="center" vertical="center" textRotation="90" wrapText="1"/>
    </xf>
    <xf numFmtId="3" fontId="21" fillId="0" borderId="9" xfId="0" applyNumberFormat="1" applyFont="1" applyBorder="1" applyAlignment="1">
      <alignment horizontal="center" vertical="center" textRotation="90"/>
    </xf>
    <xf numFmtId="3" fontId="37" fillId="0" borderId="9" xfId="282" applyNumberFormat="1" applyFont="1" applyFill="1" applyBorder="1" applyAlignment="1">
      <alignment horizontal="center" vertical="center" textRotation="90"/>
    </xf>
    <xf numFmtId="37" fontId="37" fillId="0" borderId="9" xfId="0" applyNumberFormat="1" applyFont="1" applyBorder="1" applyAlignment="1">
      <alignment horizontal="center" vertical="center" textRotation="90"/>
    </xf>
    <xf numFmtId="184" fontId="61" fillId="0" borderId="9" xfId="282" applyNumberFormat="1" applyFont="1" applyFill="1" applyBorder="1" applyAlignment="1">
      <alignment horizontal="center" textRotation="90"/>
    </xf>
    <xf numFmtId="37" fontId="21" fillId="0" borderId="9" xfId="0" applyNumberFormat="1" applyFont="1" applyBorder="1" applyAlignment="1">
      <alignment horizontal="center" vertical="center" textRotation="90"/>
    </xf>
    <xf numFmtId="184" fontId="21" fillId="0" borderId="9" xfId="0" applyNumberFormat="1" applyFont="1" applyBorder="1" applyAlignment="1">
      <alignment horizontal="center" textRotation="90"/>
    </xf>
    <xf numFmtId="3" fontId="21" fillId="0" borderId="9" xfId="0" applyNumberFormat="1" applyFont="1" applyBorder="1" applyAlignment="1">
      <alignment vertical="center" textRotation="90"/>
    </xf>
    <xf numFmtId="184" fontId="21" fillId="0" borderId="9" xfId="0" applyNumberFormat="1" applyFont="1" applyBorder="1" applyAlignment="1">
      <alignment textRotation="90"/>
    </xf>
    <xf numFmtId="184" fontId="21" fillId="0" borderId="16" xfId="0" applyNumberFormat="1" applyFont="1" applyBorder="1" applyAlignment="1">
      <alignment textRotation="90"/>
    </xf>
    <xf numFmtId="184" fontId="36" fillId="0" borderId="31" xfId="0" applyNumberFormat="1" applyFont="1" applyBorder="1" applyAlignment="1">
      <alignment textRotation="90"/>
    </xf>
    <xf numFmtId="184" fontId="21" fillId="0" borderId="9" xfId="0" applyNumberFormat="1" applyFont="1" applyBorder="1" applyAlignment="1">
      <alignment horizontal="center" vertical="center" textRotation="90"/>
    </xf>
    <xf numFmtId="184" fontId="21" fillId="0" borderId="9" xfId="0" applyNumberFormat="1" applyFont="1" applyBorder="1" applyAlignment="1">
      <alignment vertical="center" textRotation="90"/>
    </xf>
    <xf numFmtId="0" fontId="37" fillId="0" borderId="9" xfId="0" applyFont="1" applyBorder="1" applyAlignment="1">
      <alignment horizontal="center" vertical="center" textRotation="90" wrapText="1"/>
    </xf>
    <xf numFmtId="0" fontId="37" fillId="0" borderId="27" xfId="0" applyFont="1" applyBorder="1" applyAlignment="1">
      <alignment horizontal="center" vertical="center" textRotation="90"/>
    </xf>
    <xf numFmtId="0" fontId="37" fillId="0" borderId="9" xfId="0" applyFont="1" applyBorder="1" applyAlignment="1">
      <alignment horizontal="center" vertical="center" textRotation="90"/>
    </xf>
    <xf numFmtId="200" fontId="37" fillId="0" borderId="9" xfId="0" applyNumberFormat="1" applyFont="1" applyBorder="1" applyAlignment="1">
      <alignment vertical="center" textRotation="90"/>
    </xf>
    <xf numFmtId="3" fontId="37" fillId="0" borderId="27" xfId="0" applyNumberFormat="1" applyFont="1" applyBorder="1" applyAlignment="1">
      <alignment vertical="center" textRotation="90"/>
    </xf>
    <xf numFmtId="3" fontId="37" fillId="0" borderId="9" xfId="0" applyNumberFormat="1" applyFont="1" applyBorder="1" applyAlignment="1">
      <alignment vertical="center" textRotation="90"/>
    </xf>
    <xf numFmtId="0" fontId="37" fillId="0" borderId="27" xfId="0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3" fontId="37" fillId="0" borderId="9" xfId="0" applyNumberFormat="1" applyFont="1" applyBorder="1" applyAlignment="1">
      <alignment textRotation="90"/>
    </xf>
    <xf numFmtId="0" fontId="37" fillId="0" borderId="9" xfId="0" applyNumberFormat="1" applyFont="1" applyBorder="1" applyAlignment="1">
      <alignment horizontal="center" vertical="center" textRotation="90"/>
    </xf>
    <xf numFmtId="0" fontId="37" fillId="0" borderId="28" xfId="0" applyFont="1" applyBorder="1" applyAlignment="1">
      <alignment horizontal="center"/>
    </xf>
    <xf numFmtId="0" fontId="37" fillId="0" borderId="36" xfId="0" applyFont="1" applyBorder="1" applyAlignment="1">
      <alignment horizontal="center" vertical="center" textRotation="90"/>
    </xf>
    <xf numFmtId="0" fontId="38" fillId="0" borderId="105" xfId="0" applyFont="1" applyBorder="1" applyAlignment="1">
      <alignment horizontal="center"/>
    </xf>
    <xf numFmtId="0" fontId="38" fillId="0" borderId="59" xfId="0" applyFont="1" applyBorder="1" applyAlignment="1">
      <alignment horizontal="center"/>
    </xf>
    <xf numFmtId="0" fontId="38" fillId="0" borderId="61" xfId="0" applyFont="1" applyBorder="1" applyAlignment="1">
      <alignment horizontal="center"/>
    </xf>
    <xf numFmtId="0" fontId="41" fillId="0" borderId="105" xfId="0" applyFont="1" applyBorder="1" applyAlignment="1">
      <alignment horizontal="center" vertical="center" wrapText="1"/>
    </xf>
    <xf numFmtId="0" fontId="41" fillId="0" borderId="59" xfId="0" applyFont="1" applyBorder="1" applyAlignment="1">
      <alignment horizontal="center" vertical="center" wrapText="1"/>
    </xf>
    <xf numFmtId="0" fontId="61" fillId="15" borderId="4" xfId="0" applyFont="1" applyFill="1" applyBorder="1" applyAlignment="1">
      <alignment horizontal="center" vertical="center" wrapText="1"/>
    </xf>
    <xf numFmtId="0" fontId="61" fillId="15" borderId="75" xfId="0" applyFont="1" applyFill="1" applyBorder="1" applyAlignment="1">
      <alignment horizontal="center" vertical="center" wrapText="1"/>
    </xf>
    <xf numFmtId="0" fontId="61" fillId="15" borderId="71" xfId="0" applyFont="1" applyFill="1" applyBorder="1" applyAlignment="1">
      <alignment horizontal="center" vertical="center" wrapText="1"/>
    </xf>
    <xf numFmtId="0" fontId="61" fillId="15" borderId="8" xfId="0" applyFont="1" applyFill="1" applyBorder="1" applyAlignment="1">
      <alignment horizontal="center" vertical="center" wrapText="1"/>
    </xf>
    <xf numFmtId="186" fontId="61" fillId="15" borderId="74" xfId="281" applyNumberFormat="1" applyFont="1" applyFill="1" applyBorder="1" applyAlignment="1">
      <alignment horizontal="center" vertical="center"/>
    </xf>
    <xf numFmtId="0" fontId="61" fillId="15" borderId="18" xfId="0" applyFont="1" applyFill="1" applyBorder="1" applyAlignment="1">
      <alignment horizontal="center" vertical="center" wrapText="1"/>
    </xf>
    <xf numFmtId="0" fontId="66" fillId="16" borderId="64" xfId="0" applyFont="1" applyFill="1" applyBorder="1" applyAlignment="1">
      <alignment horizontal="left" vertical="center"/>
    </xf>
    <xf numFmtId="186" fontId="66" fillId="16" borderId="9" xfId="0" applyNumberFormat="1" applyFont="1" applyFill="1" applyBorder="1" applyAlignment="1">
      <alignment horizontal="center" vertical="center"/>
    </xf>
    <xf numFmtId="0" fontId="61" fillId="16" borderId="16" xfId="0" applyFont="1" applyFill="1" applyBorder="1" applyAlignment="1">
      <alignment horizontal="center" vertical="center"/>
    </xf>
    <xf numFmtId="184" fontId="61" fillId="16" borderId="16" xfId="0" applyNumberFormat="1" applyFont="1" applyFill="1" applyBorder="1" applyAlignment="1">
      <alignment horizontal="center" vertical="center"/>
    </xf>
    <xf numFmtId="0" fontId="61" fillId="0" borderId="84" xfId="0" applyFont="1" applyBorder="1"/>
    <xf numFmtId="186" fontId="61" fillId="0" borderId="75" xfId="0" applyNumberFormat="1" applyFont="1" applyFill="1" applyBorder="1"/>
    <xf numFmtId="186" fontId="61" fillId="0" borderId="16" xfId="281" applyNumberFormat="1" applyFont="1" applyFill="1" applyBorder="1" applyAlignment="1">
      <alignment horizontal="center" vertical="center"/>
    </xf>
    <xf numFmtId="184" fontId="61" fillId="0" borderId="16" xfId="281" applyNumberFormat="1" applyFont="1" applyFill="1" applyBorder="1" applyAlignment="1">
      <alignment horizontal="center" vertical="center"/>
    </xf>
    <xf numFmtId="184" fontId="61" fillId="0" borderId="16" xfId="0" applyNumberFormat="1" applyFont="1" applyFill="1" applyBorder="1"/>
    <xf numFmtId="184" fontId="61" fillId="0" borderId="9" xfId="0" applyNumberFormat="1" applyFont="1" applyFill="1" applyBorder="1"/>
    <xf numFmtId="0" fontId="61" fillId="0" borderId="64" xfId="0" applyFont="1" applyBorder="1"/>
    <xf numFmtId="186" fontId="61" fillId="0" borderId="9" xfId="281" applyNumberFormat="1" applyFont="1" applyFill="1" applyBorder="1"/>
    <xf numFmtId="186" fontId="21" fillId="0" borderId="9" xfId="0" applyNumberFormat="1" applyFont="1" applyBorder="1"/>
    <xf numFmtId="186" fontId="61" fillId="0" borderId="9" xfId="0" applyNumberFormat="1" applyFont="1" applyFill="1" applyBorder="1"/>
    <xf numFmtId="3" fontId="21" fillId="0" borderId="16" xfId="0" applyNumberFormat="1" applyFont="1" applyBorder="1"/>
    <xf numFmtId="186" fontId="61" fillId="0" borderId="27" xfId="281" applyNumberFormat="1" applyFont="1" applyFill="1" applyBorder="1"/>
    <xf numFmtId="3" fontId="21" fillId="0" borderId="28" xfId="0" applyNumberFormat="1" applyFont="1" applyBorder="1"/>
    <xf numFmtId="186" fontId="61" fillId="0" borderId="27" xfId="281" applyNumberFormat="1" applyFont="1" applyFill="1" applyBorder="1" applyAlignment="1">
      <alignment horizontal="left"/>
    </xf>
    <xf numFmtId="184" fontId="21" fillId="0" borderId="16" xfId="0" applyNumberFormat="1" applyFont="1" applyBorder="1"/>
    <xf numFmtId="184" fontId="21" fillId="0" borderId="28" xfId="0" applyNumberFormat="1" applyFont="1" applyBorder="1"/>
    <xf numFmtId="0" fontId="37" fillId="0" borderId="64" xfId="0" applyFont="1" applyFill="1" applyBorder="1"/>
    <xf numFmtId="186" fontId="21" fillId="0" borderId="9" xfId="0" applyNumberFormat="1" applyFont="1" applyFill="1" applyBorder="1"/>
    <xf numFmtId="186" fontId="61" fillId="0" borderId="9" xfId="0" applyNumberFormat="1" applyFont="1" applyBorder="1"/>
    <xf numFmtId="184" fontId="61" fillId="0" borderId="28" xfId="0" applyNumberFormat="1" applyFont="1" applyFill="1" applyBorder="1"/>
    <xf numFmtId="184" fontId="61" fillId="0" borderId="9" xfId="0" applyNumberFormat="1" applyFont="1" applyBorder="1"/>
    <xf numFmtId="0" fontId="61" fillId="0" borderId="69" xfId="0" applyFont="1" applyBorder="1" applyAlignment="1">
      <alignment horizontal="center"/>
    </xf>
    <xf numFmtId="186" fontId="61" fillId="0" borderId="68" xfId="281" applyNumberFormat="1" applyFont="1" applyFill="1" applyBorder="1" applyAlignment="1">
      <alignment horizontal="left"/>
    </xf>
    <xf numFmtId="186" fontId="61" fillId="0" borderId="9" xfId="0" applyNumberFormat="1" applyFont="1" applyBorder="1" applyAlignment="1">
      <alignment horizontal="center"/>
    </xf>
    <xf numFmtId="184" fontId="61" fillId="0" borderId="57" xfId="0" applyNumberFormat="1" applyFont="1" applyBorder="1" applyAlignment="1">
      <alignment horizontal="center"/>
    </xf>
    <xf numFmtId="184" fontId="61" fillId="0" borderId="74" xfId="0" applyNumberFormat="1" applyFont="1" applyBorder="1" applyAlignment="1">
      <alignment horizontal="center"/>
    </xf>
    <xf numFmtId="184" fontId="61" fillId="0" borderId="74" xfId="0" applyNumberFormat="1" applyFont="1" applyFill="1" applyBorder="1"/>
    <xf numFmtId="186" fontId="61" fillId="0" borderId="74" xfId="0" applyNumberFormat="1" applyFont="1" applyFill="1" applyBorder="1"/>
    <xf numFmtId="0" fontId="61" fillId="0" borderId="105" xfId="0" applyFont="1" applyBorder="1" applyAlignment="1">
      <alignment horizontal="center"/>
    </xf>
    <xf numFmtId="0" fontId="61" fillId="0" borderId="59" xfId="0" applyFont="1" applyBorder="1" applyAlignment="1">
      <alignment horizontal="left"/>
    </xf>
    <xf numFmtId="0" fontId="61" fillId="0" borderId="9" xfId="0" applyFont="1" applyBorder="1" applyAlignment="1">
      <alignment horizontal="center"/>
    </xf>
    <xf numFmtId="184" fontId="61" fillId="0" borderId="59" xfId="0" applyNumberFormat="1" applyFont="1" applyBorder="1" applyAlignment="1">
      <alignment horizontal="center"/>
    </xf>
    <xf numFmtId="0" fontId="61" fillId="0" borderId="59" xfId="0" applyFont="1" applyBorder="1" applyAlignment="1">
      <alignment horizontal="center"/>
    </xf>
    <xf numFmtId="0" fontId="61" fillId="15" borderId="89" xfId="0" applyFont="1" applyFill="1" applyBorder="1" applyAlignment="1">
      <alignment horizontal="center" vertical="center" wrapText="1"/>
    </xf>
    <xf numFmtId="0" fontId="61" fillId="15" borderId="9" xfId="0" applyFont="1" applyFill="1" applyBorder="1" applyAlignment="1">
      <alignment horizontal="center" vertical="center" wrapText="1"/>
    </xf>
    <xf numFmtId="184" fontId="61" fillId="15" borderId="96" xfId="0" applyNumberFormat="1" applyFont="1" applyFill="1" applyBorder="1" applyAlignment="1">
      <alignment horizontal="center" vertical="center" wrapText="1"/>
    </xf>
    <xf numFmtId="184" fontId="61" fillId="15" borderId="71" xfId="0" applyNumberFormat="1" applyFont="1" applyFill="1" applyBorder="1" applyAlignment="1">
      <alignment horizontal="center" vertical="center" wrapText="1"/>
    </xf>
    <xf numFmtId="0" fontId="61" fillId="15" borderId="29" xfId="0" applyFont="1" applyFill="1" applyBorder="1" applyAlignment="1">
      <alignment horizontal="center" vertical="center" wrapText="1"/>
    </xf>
    <xf numFmtId="186" fontId="66" fillId="16" borderId="27" xfId="0" applyNumberFormat="1" applyFont="1" applyFill="1" applyBorder="1" applyAlignment="1">
      <alignment horizontal="center" vertical="center"/>
    </xf>
    <xf numFmtId="0" fontId="61" fillId="16" borderId="9" xfId="0" applyFont="1" applyFill="1" applyBorder="1" applyAlignment="1">
      <alignment horizontal="center" vertical="center"/>
    </xf>
    <xf numFmtId="0" fontId="61" fillId="16" borderId="32" xfId="0" applyFont="1" applyFill="1" applyBorder="1" applyAlignment="1">
      <alignment horizontal="center" vertical="center"/>
    </xf>
    <xf numFmtId="186" fontId="61" fillId="0" borderId="89" xfId="0" applyNumberFormat="1" applyFont="1" applyFill="1" applyBorder="1" applyAlignment="1">
      <alignment horizontal="left"/>
    </xf>
    <xf numFmtId="186" fontId="21" fillId="0" borderId="29" xfId="0" applyNumberFormat="1" applyFont="1" applyFill="1" applyBorder="1"/>
    <xf numFmtId="186" fontId="61" fillId="0" borderId="68" xfId="281" applyNumberFormat="1" applyFont="1" applyFill="1" applyBorder="1"/>
    <xf numFmtId="186" fontId="61" fillId="0" borderId="57" xfId="0" applyNumberFormat="1" applyFont="1" applyBorder="1" applyAlignment="1">
      <alignment horizontal="center"/>
    </xf>
    <xf numFmtId="186" fontId="61" fillId="0" borderId="74" xfId="0" applyNumberFormat="1" applyFont="1" applyBorder="1" applyAlignment="1">
      <alignment horizontal="center"/>
    </xf>
    <xf numFmtId="0" fontId="66" fillId="16" borderId="65" xfId="0" applyFont="1" applyFill="1" applyBorder="1" applyAlignment="1">
      <alignment horizontal="left" vertical="center"/>
    </xf>
    <xf numFmtId="186" fontId="66" fillId="16" borderId="16" xfId="0" applyNumberFormat="1" applyFont="1" applyFill="1" applyBorder="1" applyAlignment="1">
      <alignment horizontal="center" vertical="center"/>
    </xf>
    <xf numFmtId="0" fontId="61" fillId="0" borderId="64" xfId="0" applyFont="1" applyFill="1" applyBorder="1"/>
    <xf numFmtId="186" fontId="21" fillId="0" borderId="9" xfId="0" applyNumberFormat="1" applyFont="1" applyFill="1" applyBorder="1" applyAlignment="1">
      <alignment horizontal="right"/>
    </xf>
    <xf numFmtId="186" fontId="61" fillId="0" borderId="9" xfId="0" applyNumberFormat="1" applyFont="1" applyFill="1" applyBorder="1" applyAlignment="1">
      <alignment horizontal="right"/>
    </xf>
    <xf numFmtId="186" fontId="61" fillId="0" borderId="9" xfId="282" applyNumberFormat="1" applyFont="1" applyFill="1" applyBorder="1" applyAlignment="1">
      <alignment horizontal="center" vertical="center"/>
    </xf>
    <xf numFmtId="3" fontId="21" fillId="0" borderId="9" xfId="0" applyNumberFormat="1" applyFont="1" applyFill="1" applyBorder="1" applyAlignment="1">
      <alignment horizontal="right" vertical="center"/>
    </xf>
    <xf numFmtId="186" fontId="21" fillId="0" borderId="9" xfId="0" applyNumberFormat="1" applyFont="1" applyFill="1" applyBorder="1" applyAlignment="1">
      <alignment horizontal="right" indent="2"/>
    </xf>
    <xf numFmtId="186" fontId="20" fillId="0" borderId="9" xfId="0" applyNumberFormat="1" applyFont="1" applyBorder="1"/>
    <xf numFmtId="0" fontId="61" fillId="0" borderId="69" xfId="0" applyFont="1" applyFill="1" applyBorder="1" applyAlignment="1">
      <alignment horizontal="center"/>
    </xf>
    <xf numFmtId="186" fontId="61" fillId="0" borderId="74" xfId="281" applyNumberFormat="1" applyFont="1" applyFill="1" applyBorder="1"/>
    <xf numFmtId="186" fontId="61" fillId="0" borderId="74" xfId="0" applyNumberFormat="1" applyFont="1" applyFill="1" applyBorder="1" applyAlignment="1">
      <alignment horizontal="center"/>
    </xf>
    <xf numFmtId="3" fontId="20" fillId="0" borderId="9" xfId="0" applyNumberFormat="1" applyFont="1" applyBorder="1"/>
    <xf numFmtId="0" fontId="61" fillId="0" borderId="61" xfId="0" applyFont="1" applyBorder="1" applyAlignment="1">
      <alignment horizontal="center" vertical="center" wrapText="1"/>
    </xf>
    <xf numFmtId="0" fontId="61" fillId="15" borderId="9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textRotation="90"/>
    </xf>
    <xf numFmtId="0" fontId="61" fillId="15" borderId="98" xfId="0" applyFont="1" applyFill="1" applyBorder="1" applyAlignment="1">
      <alignment horizontal="center" vertical="center" wrapText="1"/>
    </xf>
    <xf numFmtId="0" fontId="61" fillId="16" borderId="38" xfId="0" applyFont="1" applyFill="1" applyBorder="1" applyAlignment="1">
      <alignment horizontal="center" vertical="center"/>
    </xf>
    <xf numFmtId="3" fontId="21" fillId="0" borderId="38" xfId="0" applyNumberFormat="1" applyFont="1" applyBorder="1"/>
    <xf numFmtId="37" fontId="21" fillId="0" borderId="38" xfId="0" applyNumberFormat="1" applyFont="1" applyBorder="1"/>
    <xf numFmtId="184" fontId="20" fillId="0" borderId="38" xfId="0" applyNumberFormat="1" applyFont="1" applyBorder="1"/>
    <xf numFmtId="3" fontId="21" fillId="0" borderId="87" xfId="0" applyNumberFormat="1" applyFont="1" applyBorder="1"/>
    <xf numFmtId="0" fontId="61" fillId="0" borderId="61" xfId="0" applyFont="1" applyBorder="1" applyAlignment="1">
      <alignment horizontal="center"/>
    </xf>
    <xf numFmtId="186" fontId="20" fillId="0" borderId="0" xfId="0" applyNumberFormat="1" applyFont="1"/>
    <xf numFmtId="186" fontId="61" fillId="0" borderId="87" xfId="0" applyNumberFormat="1" applyFont="1" applyFill="1" applyBorder="1"/>
    <xf numFmtId="0" fontId="61" fillId="16" borderId="73" xfId="0" applyFont="1" applyFill="1" applyBorder="1" applyAlignment="1">
      <alignment horizontal="center" vertical="center"/>
    </xf>
    <xf numFmtId="3" fontId="21" fillId="0" borderId="38" xfId="0" applyNumberFormat="1" applyFont="1" applyFill="1" applyBorder="1" applyAlignment="1">
      <alignment horizontal="right"/>
    </xf>
    <xf numFmtId="37" fontId="61" fillId="0" borderId="38" xfId="282" applyNumberFormat="1" applyFont="1" applyFill="1" applyBorder="1" applyAlignment="1">
      <alignment horizontal="center" vertical="center"/>
    </xf>
    <xf numFmtId="186" fontId="61" fillId="0" borderId="87" xfId="0" applyNumberFormat="1" applyFont="1" applyFill="1" applyBorder="1" applyAlignment="1">
      <alignment horizontal="center"/>
    </xf>
    <xf numFmtId="3" fontId="21" fillId="0" borderId="38" xfId="0" applyNumberFormat="1" applyFont="1" applyFill="1" applyBorder="1" applyAlignment="1">
      <alignment horizontal="center"/>
    </xf>
    <xf numFmtId="58" fontId="61" fillId="16" borderId="16" xfId="0" applyNumberFormat="1" applyFont="1" applyFill="1" applyBorder="1" applyAlignment="1">
      <alignment horizontal="center" vertical="center"/>
    </xf>
    <xf numFmtId="186" fontId="37" fillId="0" borderId="9" xfId="282" applyNumberFormat="1" applyFont="1" applyFill="1" applyBorder="1" applyAlignment="1">
      <alignment horizontal="center" vertical="center"/>
    </xf>
    <xf numFmtId="186" fontId="36" fillId="0" borderId="9" xfId="0" applyNumberFormat="1" applyFont="1" applyFill="1" applyBorder="1"/>
    <xf numFmtId="0" fontId="21" fillId="0" borderId="27" xfId="0" applyFont="1" applyBorder="1" applyAlignment="1"/>
    <xf numFmtId="3" fontId="21" fillId="0" borderId="9" xfId="1" applyNumberFormat="1" applyFont="1" applyBorder="1"/>
    <xf numFmtId="186" fontId="37" fillId="0" borderId="9" xfId="0" applyNumberFormat="1" applyFont="1" applyFill="1" applyBorder="1"/>
    <xf numFmtId="3" fontId="21" fillId="0" borderId="9" xfId="0" applyNumberFormat="1" applyFont="1" applyBorder="1" applyAlignment="1">
      <alignment horizontal="right" vertical="center"/>
    </xf>
    <xf numFmtId="186" fontId="37" fillId="0" borderId="16" xfId="0" applyNumberFormat="1" applyFont="1" applyFill="1" applyBorder="1"/>
    <xf numFmtId="3" fontId="21" fillId="0" borderId="0" xfId="0" applyNumberFormat="1" applyFont="1"/>
    <xf numFmtId="184" fontId="21" fillId="0" borderId="9" xfId="1" applyNumberFormat="1" applyFont="1" applyFill="1" applyBorder="1"/>
    <xf numFmtId="186" fontId="37" fillId="0" borderId="9" xfId="0" applyNumberFormat="1" applyFont="1" applyBorder="1" applyAlignment="1">
      <alignment horizontal="right"/>
    </xf>
    <xf numFmtId="184" fontId="37" fillId="0" borderId="9" xfId="1" applyNumberFormat="1" applyFont="1" applyBorder="1" applyAlignment="1">
      <alignment horizontal="right"/>
    </xf>
    <xf numFmtId="3" fontId="20" fillId="0" borderId="9" xfId="3" applyNumberFormat="1" applyFont="1" applyBorder="1"/>
    <xf numFmtId="3" fontId="20" fillId="0" borderId="9" xfId="0" applyNumberFormat="1" applyFont="1" applyBorder="1" applyAlignment="1">
      <alignment vertical="center"/>
    </xf>
    <xf numFmtId="0" fontId="21" fillId="0" borderId="28" xfId="0" applyFont="1" applyBorder="1" applyAlignment="1"/>
    <xf numFmtId="186" fontId="21" fillId="0" borderId="0" xfId="0" applyNumberFormat="1" applyFont="1"/>
    <xf numFmtId="3" fontId="21" fillId="0" borderId="9" xfId="0" applyNumberFormat="1" applyFont="1" applyFill="1" applyBorder="1"/>
    <xf numFmtId="0" fontId="61" fillId="17" borderId="64" xfId="0" applyFont="1" applyFill="1" applyBorder="1"/>
    <xf numFmtId="186" fontId="37" fillId="0" borderId="9" xfId="281" applyNumberFormat="1" applyFont="1" applyFill="1" applyBorder="1"/>
    <xf numFmtId="186" fontId="37" fillId="0" borderId="9" xfId="0" applyNumberFormat="1" applyFont="1" applyFill="1" applyBorder="1" applyAlignment="1">
      <alignment horizontal="right"/>
    </xf>
    <xf numFmtId="186" fontId="37" fillId="0" borderId="9" xfId="0" applyNumberFormat="1" applyFont="1" applyBorder="1"/>
    <xf numFmtId="186" fontId="37" fillId="0" borderId="74" xfId="281" applyNumberFormat="1" applyFont="1" applyFill="1" applyBorder="1"/>
    <xf numFmtId="186" fontId="37" fillId="0" borderId="74" xfId="0" applyNumberFormat="1" applyFont="1" applyFill="1" applyBorder="1" applyAlignment="1">
      <alignment horizontal="center"/>
    </xf>
    <xf numFmtId="186" fontId="61" fillId="18" borderId="9" xfId="281" applyNumberFormat="1" applyFont="1" applyFill="1" applyBorder="1"/>
    <xf numFmtId="184" fontId="21" fillId="0" borderId="9" xfId="1" applyNumberFormat="1" applyFont="1" applyBorder="1"/>
    <xf numFmtId="186" fontId="21" fillId="0" borderId="9" xfId="0" applyNumberFormat="1" applyFont="1" applyBorder="1" applyAlignment="1">
      <alignment horizontal="center"/>
    </xf>
    <xf numFmtId="0" fontId="61" fillId="19" borderId="64" xfId="0" applyFont="1" applyFill="1" applyBorder="1"/>
    <xf numFmtId="3" fontId="37" fillId="0" borderId="38" xfId="0" applyNumberFormat="1" applyFont="1" applyFill="1" applyBorder="1" applyAlignment="1">
      <alignment horizontal="center"/>
    </xf>
    <xf numFmtId="186" fontId="37" fillId="0" borderId="87" xfId="0" applyNumberFormat="1" applyFont="1" applyFill="1" applyBorder="1" applyAlignment="1">
      <alignment horizontal="center"/>
    </xf>
    <xf numFmtId="3" fontId="45" fillId="0" borderId="27" xfId="0" applyNumberFormat="1" applyFont="1" applyFill="1" applyBorder="1" applyAlignment="1">
      <alignment horizontal="right"/>
    </xf>
    <xf numFmtId="3" fontId="45" fillId="0" borderId="28" xfId="0" applyNumberFormat="1" applyFont="1" applyFill="1" applyBorder="1" applyAlignment="1">
      <alignment horizontal="right"/>
    </xf>
    <xf numFmtId="0" fontId="67" fillId="0" borderId="105" xfId="0" applyFont="1" applyBorder="1" applyAlignment="1">
      <alignment horizontal="center" vertical="center"/>
    </xf>
    <xf numFmtId="0" fontId="67" fillId="0" borderId="59" xfId="0" applyFont="1" applyBorder="1" applyAlignment="1">
      <alignment horizontal="center" vertical="center"/>
    </xf>
    <xf numFmtId="0" fontId="67" fillId="0" borderId="61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wrapText="1"/>
    </xf>
    <xf numFmtId="0" fontId="13" fillId="0" borderId="19" xfId="0" applyFont="1" applyBorder="1" applyAlignment="1">
      <alignment horizontal="center"/>
    </xf>
    <xf numFmtId="0" fontId="37" fillId="0" borderId="9" xfId="395" applyFont="1" applyBorder="1" applyAlignment="1">
      <alignment horizontal="left" vertical="center" wrapText="1"/>
    </xf>
    <xf numFmtId="184" fontId="21" fillId="0" borderId="9" xfId="0" applyNumberFormat="1" applyFont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0" fontId="37" fillId="0" borderId="9" xfId="0" applyFont="1" applyBorder="1" applyAlignment="1">
      <alignment horizontal="center" vertical="center"/>
    </xf>
    <xf numFmtId="3" fontId="37" fillId="0" borderId="9" xfId="0" applyNumberFormat="1" applyFont="1" applyBorder="1" applyAlignment="1">
      <alignment horizontal="right" vertical="center"/>
    </xf>
    <xf numFmtId="3" fontId="37" fillId="0" borderId="27" xfId="0" applyNumberFormat="1" applyFont="1" applyBorder="1"/>
    <xf numFmtId="3" fontId="37" fillId="0" borderId="27" xfId="0" applyNumberFormat="1" applyFont="1" applyBorder="1" applyAlignment="1">
      <alignment horizontal="right" vertical="center"/>
    </xf>
    <xf numFmtId="0" fontId="13" fillId="0" borderId="116" xfId="0" applyFont="1" applyBorder="1" applyAlignment="1">
      <alignment horizontal="center" vertical="center" wrapText="1"/>
    </xf>
    <xf numFmtId="0" fontId="13" fillId="0" borderId="100" xfId="0" applyFont="1" applyBorder="1" applyAlignment="1">
      <alignment horizontal="center" vertical="center" wrapText="1"/>
    </xf>
    <xf numFmtId="0" fontId="20" fillId="0" borderId="90" xfId="0" applyFont="1" applyBorder="1" applyAlignment="1">
      <alignment vertical="center"/>
    </xf>
    <xf numFmtId="0" fontId="21" fillId="0" borderId="28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 wrapText="1"/>
    </xf>
    <xf numFmtId="196" fontId="37" fillId="0" borderId="9" xfId="0" applyNumberFormat="1" applyFont="1" applyBorder="1" applyAlignment="1">
      <alignment horizontal="center"/>
    </xf>
    <xf numFmtId="0" fontId="21" fillId="0" borderId="64" xfId="0" applyFont="1" applyBorder="1" applyAlignment="1">
      <alignment horizontal="center" vertical="center"/>
    </xf>
    <xf numFmtId="0" fontId="21" fillId="0" borderId="64" xfId="0" applyFont="1" applyBorder="1" applyAlignment="1">
      <alignment horizontal="center" vertical="center" wrapText="1"/>
    </xf>
    <xf numFmtId="196" fontId="37" fillId="0" borderId="16" xfId="0" applyNumberFormat="1" applyFont="1" applyBorder="1" applyAlignment="1">
      <alignment horizontal="center"/>
    </xf>
    <xf numFmtId="196" fontId="37" fillId="0" borderId="27" xfId="0" applyNumberFormat="1" applyFont="1" applyBorder="1" applyAlignment="1">
      <alignment horizontal="center"/>
    </xf>
    <xf numFmtId="196" fontId="37" fillId="0" borderId="28" xfId="0" applyNumberFormat="1" applyFont="1" applyBorder="1" applyAlignment="1">
      <alignment horizontal="center"/>
    </xf>
    <xf numFmtId="196" fontId="37" fillId="20" borderId="27" xfId="0" applyNumberFormat="1" applyFont="1" applyFill="1" applyBorder="1" applyAlignment="1">
      <alignment horizontal="center"/>
    </xf>
    <xf numFmtId="196" fontId="37" fillId="20" borderId="9" xfId="0" applyNumberFormat="1" applyFont="1" applyFill="1" applyBorder="1" applyAlignment="1">
      <alignment horizontal="center"/>
    </xf>
    <xf numFmtId="196" fontId="37" fillId="20" borderId="28" xfId="0" applyNumberFormat="1" applyFont="1" applyFill="1" applyBorder="1" applyAlignment="1">
      <alignment horizontal="center"/>
    </xf>
    <xf numFmtId="196" fontId="37" fillId="19" borderId="9" xfId="0" applyNumberFormat="1" applyFont="1" applyFill="1" applyBorder="1" applyAlignment="1">
      <alignment horizontal="center"/>
    </xf>
    <xf numFmtId="196" fontId="21" fillId="0" borderId="9" xfId="0" applyNumberFormat="1" applyFont="1" applyBorder="1" applyAlignment="1">
      <alignment horizontal="center"/>
    </xf>
    <xf numFmtId="196" fontId="21" fillId="0" borderId="16" xfId="0" applyNumberFormat="1" applyFont="1" applyBorder="1" applyAlignment="1">
      <alignment horizontal="center"/>
    </xf>
    <xf numFmtId="196" fontId="37" fillId="0" borderId="27" xfId="395" applyNumberFormat="1" applyFont="1" applyBorder="1" applyAlignment="1">
      <alignment horizontal="center"/>
    </xf>
    <xf numFmtId="196" fontId="37" fillId="0" borderId="9" xfId="395" applyNumberFormat="1" applyFont="1" applyBorder="1" applyAlignment="1">
      <alignment horizontal="center"/>
    </xf>
    <xf numFmtId="196" fontId="37" fillId="0" borderId="28" xfId="395" applyNumberFormat="1" applyFont="1" applyBorder="1" applyAlignment="1">
      <alignment horizontal="center"/>
    </xf>
    <xf numFmtId="196" fontId="21" fillId="0" borderId="27" xfId="0" applyNumberFormat="1" applyFont="1" applyBorder="1" applyAlignment="1">
      <alignment horizontal="center"/>
    </xf>
    <xf numFmtId="196" fontId="21" fillId="0" borderId="28" xfId="0" applyNumberFormat="1" applyFont="1" applyBorder="1" applyAlignment="1">
      <alignment horizontal="center"/>
    </xf>
    <xf numFmtId="196" fontId="21" fillId="19" borderId="9" xfId="0" applyNumberFormat="1" applyFont="1" applyFill="1" applyBorder="1" applyAlignment="1">
      <alignment horizontal="center"/>
    </xf>
    <xf numFmtId="0" fontId="21" fillId="0" borderId="65" xfId="0" applyFont="1" applyBorder="1" applyAlignment="1">
      <alignment horizontal="center" vertical="center"/>
    </xf>
    <xf numFmtId="196" fontId="21" fillId="19" borderId="28" xfId="0" applyNumberFormat="1" applyFont="1" applyFill="1" applyBorder="1" applyAlignment="1">
      <alignment horizontal="center"/>
    </xf>
    <xf numFmtId="196" fontId="37" fillId="0" borderId="9" xfId="0" applyNumberFormat="1" applyFont="1" applyBorder="1" applyAlignment="1">
      <alignment horizontal="center" vertical="center"/>
    </xf>
    <xf numFmtId="196" fontId="37" fillId="0" borderId="29" xfId="0" applyNumberFormat="1" applyFont="1" applyBorder="1" applyAlignment="1">
      <alignment horizontal="center" vertical="center"/>
    </xf>
    <xf numFmtId="196" fontId="37" fillId="0" borderId="27" xfId="0" applyNumberFormat="1" applyFont="1" applyBorder="1" applyAlignment="1">
      <alignment horizontal="center" vertical="center"/>
    </xf>
    <xf numFmtId="196" fontId="37" fillId="19" borderId="9" xfId="0" applyNumberFormat="1" applyFont="1" applyFill="1" applyBorder="1" applyAlignment="1">
      <alignment horizontal="center" vertical="center"/>
    </xf>
    <xf numFmtId="196" fontId="37" fillId="0" borderId="28" xfId="0" applyNumberFormat="1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196" fontId="37" fillId="19" borderId="27" xfId="0" applyNumberFormat="1" applyFont="1" applyFill="1" applyBorder="1" applyAlignment="1">
      <alignment horizontal="center" vertical="center"/>
    </xf>
    <xf numFmtId="196" fontId="21" fillId="0" borderId="69" xfId="0" applyNumberFormat="1" applyFont="1" applyBorder="1" applyAlignment="1">
      <alignment horizontal="center"/>
    </xf>
    <xf numFmtId="196" fontId="21" fillId="19" borderId="69" xfId="0" applyNumberFormat="1" applyFont="1" applyFill="1" applyBorder="1" applyAlignment="1">
      <alignment horizontal="center"/>
    </xf>
    <xf numFmtId="198" fontId="21" fillId="0" borderId="0" xfId="0" applyNumberFormat="1" applyFont="1" applyAlignment="1">
      <alignment horizontal="center"/>
    </xf>
    <xf numFmtId="198" fontId="21" fillId="0" borderId="18" xfId="0" applyNumberFormat="1" applyFont="1" applyBorder="1" applyAlignment="1">
      <alignment horizontal="center"/>
    </xf>
    <xf numFmtId="0" fontId="21" fillId="0" borderId="84" xfId="0" applyFont="1" applyBorder="1" applyAlignment="1">
      <alignment horizontal="center" vertical="center"/>
    </xf>
    <xf numFmtId="0" fontId="21" fillId="0" borderId="89" xfId="0" applyFont="1" applyBorder="1" applyAlignment="1">
      <alignment horizontal="center"/>
    </xf>
    <xf numFmtId="0" fontId="21" fillId="0" borderId="88" xfId="0" applyFont="1" applyBorder="1" applyAlignment="1">
      <alignment horizontal="center"/>
    </xf>
    <xf numFmtId="0" fontId="21" fillId="0" borderId="75" xfId="0" applyFont="1" applyBorder="1" applyAlignment="1">
      <alignment horizontal="center"/>
    </xf>
    <xf numFmtId="0" fontId="20" fillId="0" borderId="64" xfId="0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37" fillId="0" borderId="18" xfId="0" applyNumberFormat="1" applyFont="1" applyBorder="1" applyAlignment="1">
      <alignment horizontal="center" vertical="center"/>
    </xf>
    <xf numFmtId="2" fontId="21" fillId="0" borderId="69" xfId="0" applyNumberFormat="1" applyFont="1" applyBorder="1" applyAlignment="1">
      <alignment horizontal="center"/>
    </xf>
    <xf numFmtId="198" fontId="20" fillId="0" borderId="64" xfId="0" applyNumberFormat="1" applyFont="1" applyBorder="1" applyAlignment="1">
      <alignment horizontal="center" vertical="center"/>
    </xf>
    <xf numFmtId="198" fontId="21" fillId="0" borderId="9" xfId="0" applyNumberFormat="1" applyFont="1" applyBorder="1" applyAlignment="1">
      <alignment horizontal="center" vertical="center"/>
    </xf>
    <xf numFmtId="198" fontId="20" fillId="0" borderId="69" xfId="0" applyNumberFormat="1" applyFont="1" applyBorder="1" applyAlignment="1">
      <alignment horizontal="center" vertical="center"/>
    </xf>
    <xf numFmtId="198" fontId="21" fillId="0" borderId="74" xfId="0" applyNumberFormat="1" applyFont="1" applyBorder="1" applyAlignment="1">
      <alignment horizontal="center" vertical="center"/>
    </xf>
    <xf numFmtId="198" fontId="20" fillId="0" borderId="0" xfId="0" applyNumberFormat="1" applyFont="1"/>
    <xf numFmtId="196" fontId="21" fillId="0" borderId="0" xfId="0" applyNumberFormat="1" applyFont="1"/>
    <xf numFmtId="0" fontId="13" fillId="0" borderId="106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/>
    </xf>
    <xf numFmtId="198" fontId="37" fillId="0" borderId="9" xfId="0" applyNumberFormat="1" applyFont="1" applyBorder="1" applyAlignment="1">
      <alignment horizontal="center"/>
    </xf>
    <xf numFmtId="198" fontId="37" fillId="20" borderId="9" xfId="0" applyNumberFormat="1" applyFont="1" applyFill="1" applyBorder="1" applyAlignment="1">
      <alignment horizontal="center"/>
    </xf>
    <xf numFmtId="198" fontId="37" fillId="19" borderId="9" xfId="0" applyNumberFormat="1" applyFont="1" applyFill="1" applyBorder="1" applyAlignment="1">
      <alignment horizontal="center"/>
    </xf>
    <xf numFmtId="198" fontId="37" fillId="0" borderId="9" xfId="395" applyNumberFormat="1" applyFont="1" applyBorder="1" applyAlignment="1">
      <alignment horizontal="center"/>
    </xf>
    <xf numFmtId="198" fontId="20" fillId="0" borderId="9" xfId="0" applyNumberFormat="1" applyFont="1" applyBorder="1" applyAlignment="1">
      <alignment horizontal="center" vertical="center"/>
    </xf>
    <xf numFmtId="198" fontId="21" fillId="19" borderId="9" xfId="0" applyNumberFormat="1" applyFont="1" applyFill="1" applyBorder="1" applyAlignment="1">
      <alignment horizontal="center" vertical="center"/>
    </xf>
    <xf numFmtId="0" fontId="21" fillId="0" borderId="86" xfId="0" applyFont="1" applyBorder="1" applyAlignment="1">
      <alignment horizontal="center"/>
    </xf>
    <xf numFmtId="198" fontId="21" fillId="0" borderId="38" xfId="0" applyNumberFormat="1" applyFont="1" applyBorder="1" applyAlignment="1">
      <alignment horizontal="center" vertical="center"/>
    </xf>
    <xf numFmtId="198" fontId="21" fillId="0" borderId="87" xfId="0" applyNumberFormat="1" applyFont="1" applyBorder="1" applyAlignment="1">
      <alignment horizontal="center" vertical="center"/>
    </xf>
    <xf numFmtId="0" fontId="13" fillId="0" borderId="36" xfId="0" applyFont="1" applyBorder="1" applyAlignment="1">
      <alignment vertical="center"/>
    </xf>
    <xf numFmtId="0" fontId="45" fillId="0" borderId="105" xfId="0" applyFont="1" applyBorder="1" applyAlignment="1">
      <alignment horizontal="center" vertical="center"/>
    </xf>
    <xf numFmtId="0" fontId="45" fillId="0" borderId="59" xfId="0" applyFont="1" applyBorder="1" applyAlignment="1">
      <alignment horizontal="center" vertical="center"/>
    </xf>
    <xf numFmtId="0" fontId="45" fillId="0" borderId="61" xfId="0" applyFont="1" applyBorder="1" applyAlignment="1">
      <alignment horizontal="center" vertical="center"/>
    </xf>
    <xf numFmtId="0" fontId="68" fillId="0" borderId="0" xfId="0" applyFont="1" applyFill="1" applyAlignment="1">
      <alignment vertical="center"/>
    </xf>
    <xf numFmtId="0" fontId="68" fillId="0" borderId="0" xfId="0" applyFont="1" applyAlignment="1">
      <alignment vertical="center"/>
    </xf>
    <xf numFmtId="4" fontId="68" fillId="0" borderId="0" xfId="0" applyNumberFormat="1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13" fillId="9" borderId="27" xfId="0" applyFont="1" applyFill="1" applyBorder="1" applyAlignment="1"/>
    <xf numFmtId="0" fontId="13" fillId="9" borderId="19" xfId="0" applyFont="1" applyFill="1" applyBorder="1" applyAlignment="1"/>
    <xf numFmtId="0" fontId="13" fillId="9" borderId="36" xfId="0" applyFont="1" applyFill="1" applyBorder="1" applyAlignment="1"/>
    <xf numFmtId="0" fontId="13" fillId="0" borderId="27" xfId="0" applyFont="1" applyFill="1" applyBorder="1" applyAlignment="1">
      <alignment horizontal="center"/>
    </xf>
    <xf numFmtId="0" fontId="13" fillId="0" borderId="36" xfId="0" applyFont="1" applyFill="1" applyBorder="1" applyAlignment="1">
      <alignment horizontal="center"/>
    </xf>
    <xf numFmtId="0" fontId="13" fillId="13" borderId="29" xfId="0" applyFont="1" applyFill="1" applyBorder="1" applyAlignment="1">
      <alignment vertical="center"/>
    </xf>
    <xf numFmtId="4" fontId="13" fillId="13" borderId="9" xfId="0" applyNumberFormat="1" applyFont="1" applyFill="1" applyBorder="1" applyAlignment="1">
      <alignment horizontal="center" vertical="center" wrapText="1"/>
    </xf>
    <xf numFmtId="0" fontId="13" fillId="13" borderId="9" xfId="0" applyFont="1" applyFill="1" applyBorder="1" applyAlignment="1">
      <alignment vertical="center" wrapText="1"/>
    </xf>
    <xf numFmtId="0" fontId="5" fillId="13" borderId="27" xfId="0" applyFont="1" applyFill="1" applyBorder="1" applyAlignment="1">
      <alignment horizontal="center" vertical="center"/>
    </xf>
    <xf numFmtId="0" fontId="13" fillId="13" borderId="16" xfId="0" applyFont="1" applyFill="1" applyBorder="1" applyAlignment="1">
      <alignment horizontal="center" vertical="center"/>
    </xf>
    <xf numFmtId="0" fontId="13" fillId="13" borderId="30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center" wrapText="1"/>
    </xf>
    <xf numFmtId="4" fontId="13" fillId="0" borderId="9" xfId="0" applyNumberFormat="1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184" fontId="5" fillId="0" borderId="16" xfId="1" applyNumberFormat="1" applyFont="1" applyFill="1" applyBorder="1" applyAlignment="1">
      <alignment horizontal="center" vertical="center"/>
    </xf>
    <xf numFmtId="184" fontId="5" fillId="0" borderId="27" xfId="0" applyNumberFormat="1" applyFont="1" applyFill="1" applyBorder="1" applyAlignment="1">
      <alignment horizontal="center" vertical="center"/>
    </xf>
    <xf numFmtId="184" fontId="5" fillId="0" borderId="29" xfId="1" applyNumberFormat="1" applyFont="1" applyFill="1" applyBorder="1" applyAlignment="1">
      <alignment horizontal="center" vertical="center"/>
    </xf>
    <xf numFmtId="4" fontId="13" fillId="0" borderId="16" xfId="0" applyNumberFormat="1" applyFont="1" applyFill="1" applyBorder="1" applyAlignment="1">
      <alignment horizontal="center" vertical="center" wrapText="1"/>
    </xf>
    <xf numFmtId="184" fontId="5" fillId="0" borderId="18" xfId="1" applyNumberFormat="1" applyFont="1" applyFill="1" applyBorder="1" applyAlignment="1">
      <alignment horizontal="center" vertical="center"/>
    </xf>
    <xf numFmtId="184" fontId="5" fillId="0" borderId="9" xfId="0" applyNumberFormat="1" applyFont="1" applyFill="1" applyBorder="1" applyAlignment="1">
      <alignment horizontal="center" vertical="center"/>
    </xf>
    <xf numFmtId="184" fontId="70" fillId="0" borderId="9" xfId="0" applyNumberFormat="1" applyFont="1" applyFill="1" applyBorder="1" applyAlignment="1">
      <alignment horizontal="center" vertical="center"/>
    </xf>
    <xf numFmtId="184" fontId="70" fillId="0" borderId="27" xfId="0" applyNumberFormat="1" applyFont="1" applyFill="1" applyBorder="1" applyAlignment="1">
      <alignment horizontal="center" vertical="center"/>
    </xf>
    <xf numFmtId="37" fontId="13" fillId="0" borderId="79" xfId="0" applyNumberFormat="1" applyFont="1" applyFill="1" applyBorder="1" applyAlignment="1">
      <alignment horizontal="left" vertical="center"/>
    </xf>
    <xf numFmtId="39" fontId="13" fillId="15" borderId="7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184" fontId="5" fillId="0" borderId="0" xfId="0" applyNumberFormat="1" applyFont="1" applyAlignment="1">
      <alignment horizontal="center" vertical="center"/>
    </xf>
    <xf numFmtId="184" fontId="70" fillId="0" borderId="0" xfId="0" applyNumberFormat="1" applyFont="1" applyAlignment="1">
      <alignment horizontal="center" vertical="center"/>
    </xf>
    <xf numFmtId="37" fontId="13" fillId="0" borderId="19" xfId="0" applyNumberFormat="1" applyFont="1" applyFill="1" applyBorder="1" applyAlignment="1">
      <alignment horizontal="center" vertical="center"/>
    </xf>
    <xf numFmtId="0" fontId="13" fillId="13" borderId="9" xfId="0" applyFont="1" applyFill="1" applyBorder="1" applyAlignment="1">
      <alignment vertical="center"/>
    </xf>
    <xf numFmtId="0" fontId="5" fillId="0" borderId="9" xfId="0" applyFont="1" applyFill="1" applyBorder="1" applyAlignment="1">
      <alignment horizontal="center" vertical="center"/>
    </xf>
    <xf numFmtId="184" fontId="5" fillId="0" borderId="16" xfId="1" applyNumberFormat="1" applyFont="1" applyFill="1" applyBorder="1" applyAlignment="1">
      <alignment horizontal="right" vertical="center"/>
    </xf>
    <xf numFmtId="0" fontId="13" fillId="0" borderId="16" xfId="0" applyFont="1" applyFill="1" applyBorder="1" applyAlignment="1">
      <alignment vertical="center" wrapText="1"/>
    </xf>
    <xf numFmtId="184" fontId="5" fillId="0" borderId="29" xfId="1" applyNumberFormat="1" applyFont="1" applyFill="1" applyBorder="1" applyAlignment="1">
      <alignment horizontal="right" vertical="center"/>
    </xf>
    <xf numFmtId="4" fontId="13" fillId="0" borderId="27" xfId="0" applyNumberFormat="1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/>
    </xf>
    <xf numFmtId="184" fontId="5" fillId="0" borderId="28" xfId="0" applyNumberFormat="1" applyFont="1" applyFill="1" applyBorder="1" applyAlignment="1">
      <alignment horizontal="center" vertical="center"/>
    </xf>
    <xf numFmtId="184" fontId="5" fillId="0" borderId="18" xfId="1" applyNumberFormat="1" applyFont="1" applyFill="1" applyBorder="1" applyAlignment="1">
      <alignment horizontal="right" vertical="center"/>
    </xf>
    <xf numFmtId="184" fontId="5" fillId="0" borderId="9" xfId="1" applyNumberFormat="1" applyFont="1" applyFill="1" applyBorder="1" applyAlignment="1">
      <alignment horizontal="right" vertical="center"/>
    </xf>
    <xf numFmtId="184" fontId="5" fillId="0" borderId="27" xfId="1" applyNumberFormat="1" applyFont="1" applyFill="1" applyBorder="1" applyAlignment="1">
      <alignment horizontal="right" vertical="center"/>
    </xf>
    <xf numFmtId="0" fontId="5" fillId="0" borderId="9" xfId="0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horizontal="center" vertical="center" wrapText="1"/>
    </xf>
    <xf numFmtId="184" fontId="13" fillId="0" borderId="9" xfId="0" applyNumberFormat="1" applyFont="1" applyFill="1" applyBorder="1" applyAlignment="1">
      <alignment horizontal="right" vertical="center"/>
    </xf>
    <xf numFmtId="184" fontId="13" fillId="0" borderId="27" xfId="0" applyNumberFormat="1" applyFont="1" applyFill="1" applyBorder="1" applyAlignment="1">
      <alignment horizontal="right" vertical="center"/>
    </xf>
    <xf numFmtId="0" fontId="5" fillId="0" borderId="16" xfId="0" applyFont="1" applyFill="1" applyBorder="1" applyAlignment="1">
      <alignment vertical="center" wrapText="1"/>
    </xf>
    <xf numFmtId="37" fontId="13" fillId="0" borderId="31" xfId="0" applyNumberFormat="1" applyFont="1" applyFill="1" applyBorder="1" applyAlignment="1">
      <alignment horizontal="center" vertical="center"/>
    </xf>
    <xf numFmtId="37" fontId="13" fillId="17" borderId="9" xfId="0" applyNumberFormat="1" applyFont="1" applyFill="1" applyBorder="1" applyAlignment="1">
      <alignment vertical="center"/>
    </xf>
    <xf numFmtId="4" fontId="13" fillId="0" borderId="30" xfId="0" applyNumberFormat="1" applyFont="1" applyFill="1" applyBorder="1" applyAlignment="1">
      <alignment horizontal="center" vertical="center" wrapText="1"/>
    </xf>
    <xf numFmtId="184" fontId="5" fillId="0" borderId="0" xfId="344" applyNumberFormat="1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vertical="center" wrapText="1"/>
    </xf>
    <xf numFmtId="4" fontId="13" fillId="15" borderId="79" xfId="0" applyNumberFormat="1" applyFont="1" applyFill="1" applyBorder="1" applyAlignment="1">
      <alignment horizontal="center" vertical="center" wrapText="1"/>
    </xf>
    <xf numFmtId="0" fontId="13" fillId="0" borderId="28" xfId="0" applyFont="1" applyBorder="1" applyAlignment="1">
      <alignment horizontal="left" vertical="center" wrapText="1"/>
    </xf>
    <xf numFmtId="184" fontId="5" fillId="0" borderId="36" xfId="0" applyNumberFormat="1" applyFont="1" applyFill="1" applyBorder="1" applyAlignment="1">
      <alignment horizontal="center" vertical="center"/>
    </xf>
    <xf numFmtId="184" fontId="5" fillId="17" borderId="9" xfId="1" applyNumberFormat="1" applyFont="1" applyFill="1" applyBorder="1" applyAlignment="1">
      <alignment horizontal="center" vertical="center"/>
    </xf>
    <xf numFmtId="184" fontId="5" fillId="17" borderId="27" xfId="1" applyNumberFormat="1" applyFont="1" applyFill="1" applyBorder="1" applyAlignment="1">
      <alignment horizontal="center" vertical="center"/>
    </xf>
    <xf numFmtId="0" fontId="13" fillId="0" borderId="29" xfId="0" applyFont="1" applyFill="1" applyBorder="1" applyAlignment="1">
      <alignment vertical="center" wrapText="1"/>
    </xf>
    <xf numFmtId="4" fontId="13" fillId="0" borderId="0" xfId="0" applyNumberFormat="1" applyFont="1" applyFill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4" fontId="13" fillId="0" borderId="27" xfId="0" applyNumberFormat="1" applyFont="1" applyBorder="1" applyAlignment="1">
      <alignment horizontal="center" vertical="center" wrapText="1"/>
    </xf>
    <xf numFmtId="3" fontId="13" fillId="0" borderId="9" xfId="0" applyNumberFormat="1" applyFont="1" applyBorder="1"/>
    <xf numFmtId="3" fontId="13" fillId="0" borderId="9" xfId="0" applyNumberFormat="1" applyFont="1" applyBorder="1" applyAlignment="1">
      <alignment vertical="center"/>
    </xf>
    <xf numFmtId="4" fontId="13" fillId="0" borderId="9" xfId="0" applyNumberFormat="1" applyFont="1" applyBorder="1" applyAlignment="1">
      <alignment horizontal="center" vertical="center" wrapText="1"/>
    </xf>
    <xf numFmtId="3" fontId="13" fillId="0" borderId="16" xfId="0" applyNumberFormat="1" applyFont="1" applyBorder="1" applyAlignment="1">
      <alignment horizontal="right" vertical="center"/>
    </xf>
    <xf numFmtId="0" fontId="5" fillId="0" borderId="36" xfId="0" applyFont="1" applyFill="1" applyBorder="1" applyAlignment="1">
      <alignment horizontal="center" vertical="center"/>
    </xf>
    <xf numFmtId="3" fontId="13" fillId="0" borderId="18" xfId="0" applyNumberFormat="1" applyFont="1" applyBorder="1" applyAlignment="1">
      <alignment horizontal="right" vertical="center"/>
    </xf>
    <xf numFmtId="184" fontId="13" fillId="0" borderId="9" xfId="0" applyNumberFormat="1" applyFont="1" applyBorder="1" applyAlignment="1">
      <alignment vertical="center"/>
    </xf>
    <xf numFmtId="184" fontId="13" fillId="0" borderId="27" xfId="0" applyNumberFormat="1" applyFont="1" applyBorder="1" applyAlignment="1">
      <alignment vertical="center"/>
    </xf>
    <xf numFmtId="0" fontId="13" fillId="0" borderId="18" xfId="0" applyFont="1" applyFill="1" applyBorder="1" applyAlignment="1">
      <alignment vertical="center" wrapText="1"/>
    </xf>
    <xf numFmtId="184" fontId="5" fillId="0" borderId="28" xfId="395" applyNumberFormat="1" applyFont="1" applyFill="1" applyBorder="1" applyAlignment="1">
      <alignment horizontal="center" vertical="center"/>
    </xf>
    <xf numFmtId="3" fontId="13" fillId="0" borderId="9" xfId="0" applyNumberFormat="1" applyFont="1" applyBorder="1" applyAlignment="1">
      <alignment horizontal="right" vertical="center"/>
    </xf>
    <xf numFmtId="3" fontId="13" fillId="0" borderId="29" xfId="0" applyNumberFormat="1" applyFont="1" applyBorder="1" applyAlignment="1">
      <alignment horizontal="right" vertical="center"/>
    </xf>
    <xf numFmtId="184" fontId="5" fillId="0" borderId="36" xfId="395" applyNumberFormat="1" applyFont="1" applyFill="1" applyBorder="1" applyAlignment="1">
      <alignment horizontal="center" vertical="center"/>
    </xf>
    <xf numFmtId="3" fontId="5" fillId="0" borderId="27" xfId="395" applyNumberFormat="1" applyFont="1" applyFill="1" applyBorder="1" applyAlignment="1">
      <alignment horizontal="center" vertical="center"/>
    </xf>
    <xf numFmtId="3" fontId="5" fillId="0" borderId="36" xfId="395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center"/>
    </xf>
    <xf numFmtId="4" fontId="13" fillId="0" borderId="9" xfId="0" applyNumberFormat="1" applyFont="1" applyBorder="1" applyAlignment="1">
      <alignment horizontal="center" vertical="center"/>
    </xf>
    <xf numFmtId="0" fontId="13" fillId="0" borderId="32" xfId="0" applyFont="1" applyFill="1" applyBorder="1" applyAlignment="1">
      <alignment vertical="center"/>
    </xf>
    <xf numFmtId="0" fontId="13" fillId="0" borderId="78" xfId="0" applyFont="1" applyFill="1" applyBorder="1" applyAlignment="1">
      <alignment vertical="center"/>
    </xf>
    <xf numFmtId="0" fontId="13" fillId="0" borderId="34" xfId="0" applyFont="1" applyFill="1" applyBorder="1" applyAlignment="1">
      <alignment vertical="center"/>
    </xf>
    <xf numFmtId="4" fontId="13" fillId="0" borderId="38" xfId="0" applyNumberFormat="1" applyFont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18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28" xfId="0" applyFont="1" applyFill="1" applyBorder="1" applyAlignment="1">
      <alignment vertical="center" wrapText="1"/>
    </xf>
    <xf numFmtId="0" fontId="5" fillId="0" borderId="35" xfId="0" applyFont="1" applyFill="1" applyBorder="1" applyAlignment="1">
      <alignment vertical="center"/>
    </xf>
    <xf numFmtId="0" fontId="13" fillId="0" borderId="28" xfId="0" applyFont="1" applyFill="1" applyBorder="1" applyAlignment="1">
      <alignment vertical="center"/>
    </xf>
    <xf numFmtId="0" fontId="41" fillId="0" borderId="9" xfId="0" applyFont="1" applyFill="1" applyBorder="1" applyAlignment="1">
      <alignment vertical="center"/>
    </xf>
    <xf numFmtId="0" fontId="13" fillId="0" borderId="19" xfId="0" applyFont="1" applyFill="1" applyBorder="1" applyAlignment="1"/>
    <xf numFmtId="0" fontId="13" fillId="0" borderId="0" xfId="0" applyFont="1" applyFill="1" applyBorder="1" applyAlignment="1"/>
    <xf numFmtId="0" fontId="13" fillId="13" borderId="9" xfId="0" applyFont="1" applyFill="1" applyBorder="1" applyAlignment="1">
      <alignment horizontal="center" vertical="center"/>
    </xf>
    <xf numFmtId="37" fontId="71" fillId="0" borderId="0" xfId="0" applyNumberFormat="1" applyFont="1" applyAlignment="1">
      <alignment horizontal="center" vertical="center"/>
    </xf>
    <xf numFmtId="184" fontId="70" fillId="17" borderId="27" xfId="0" applyNumberFormat="1" applyFont="1" applyFill="1" applyBorder="1" applyAlignment="1">
      <alignment horizontal="center" vertical="center"/>
    </xf>
    <xf numFmtId="37" fontId="13" fillId="0" borderId="9" xfId="0" applyNumberFormat="1" applyFont="1" applyBorder="1" applyAlignment="1">
      <alignment vertical="center"/>
    </xf>
    <xf numFmtId="37" fontId="13" fillId="0" borderId="16" xfId="0" applyNumberFormat="1" applyFont="1" applyBorder="1" applyAlignment="1">
      <alignment horizontal="right" vertical="center"/>
    </xf>
    <xf numFmtId="37" fontId="13" fillId="0" borderId="18" xfId="0" applyNumberFormat="1" applyFont="1" applyBorder="1" applyAlignment="1">
      <alignment horizontal="right" vertical="center"/>
    </xf>
    <xf numFmtId="37" fontId="13" fillId="0" borderId="29" xfId="0" applyNumberFormat="1" applyFont="1" applyBorder="1" applyAlignment="1">
      <alignment horizontal="right" vertical="center"/>
    </xf>
    <xf numFmtId="0" fontId="13" fillId="0" borderId="29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41" fillId="0" borderId="16" xfId="0" applyFont="1" applyFill="1" applyBorder="1" applyAlignment="1">
      <alignment vertical="center"/>
    </xf>
    <xf numFmtId="4" fontId="13" fillId="0" borderId="16" xfId="0" applyNumberFormat="1" applyFont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vertical="center"/>
    </xf>
    <xf numFmtId="0" fontId="41" fillId="0" borderId="37" xfId="0" applyFont="1" applyFill="1" applyBorder="1" applyAlignment="1">
      <alignment vertical="center"/>
    </xf>
    <xf numFmtId="0" fontId="5" fillId="0" borderId="79" xfId="0" applyFont="1" applyFill="1" applyBorder="1" applyAlignment="1">
      <alignment vertical="center"/>
    </xf>
    <xf numFmtId="4" fontId="13" fillId="15" borderId="7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37" fontId="13" fillId="17" borderId="79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4" fontId="13" fillId="0" borderId="0" xfId="0" applyNumberFormat="1" applyFont="1" applyFill="1" applyBorder="1" applyAlignment="1">
      <alignment horizontal="center" vertical="center"/>
    </xf>
    <xf numFmtId="0" fontId="71" fillId="0" borderId="0" xfId="0" applyFont="1" applyAlignment="1">
      <alignment vertical="center"/>
    </xf>
    <xf numFmtId="0" fontId="13" fillId="9" borderId="9" xfId="0" applyFont="1" applyFill="1" applyBorder="1" applyAlignment="1">
      <alignment vertical="center"/>
    </xf>
    <xf numFmtId="0" fontId="13" fillId="0" borderId="7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5" fillId="13" borderId="9" xfId="0" applyFont="1" applyFill="1" applyBorder="1" applyAlignment="1">
      <alignment horizontal="center" vertical="center"/>
    </xf>
    <xf numFmtId="37" fontId="13" fillId="0" borderId="9" xfId="0" applyNumberFormat="1" applyFont="1" applyFill="1" applyBorder="1" applyAlignment="1">
      <alignment vertical="center"/>
    </xf>
    <xf numFmtId="184" fontId="13" fillId="0" borderId="9" xfId="0" applyNumberFormat="1" applyFont="1" applyFill="1" applyBorder="1" applyAlignment="1">
      <alignment vertical="center"/>
    </xf>
    <xf numFmtId="3" fontId="13" fillId="0" borderId="9" xfId="0" applyNumberFormat="1" applyFont="1" applyFill="1" applyBorder="1" applyAlignment="1">
      <alignment vertical="center"/>
    </xf>
    <xf numFmtId="37" fontId="13" fillId="0" borderId="27" xfId="0" applyNumberFormat="1" applyFont="1" applyFill="1" applyBorder="1" applyAlignment="1">
      <alignment vertical="center"/>
    </xf>
    <xf numFmtId="0" fontId="13" fillId="5" borderId="9" xfId="0" applyFont="1" applyFill="1" applyBorder="1" applyAlignment="1">
      <alignment vertical="center" wrapText="1"/>
    </xf>
    <xf numFmtId="0" fontId="13" fillId="0" borderId="16" xfId="0" applyFont="1" applyFill="1" applyBorder="1" applyAlignment="1">
      <alignment horizontal="left" vertical="center" wrapText="1"/>
    </xf>
    <xf numFmtId="3" fontId="5" fillId="0" borderId="30" xfId="395" applyNumberFormat="1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vertical="center"/>
    </xf>
    <xf numFmtId="0" fontId="13" fillId="0" borderId="29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left" vertical="center" wrapText="1"/>
    </xf>
    <xf numFmtId="43" fontId="68" fillId="0" borderId="0" xfId="0" applyNumberFormat="1" applyFont="1" applyAlignment="1">
      <alignment vertical="center"/>
    </xf>
    <xf numFmtId="37" fontId="68" fillId="0" borderId="0" xfId="0" applyNumberFormat="1" applyFont="1" applyAlignment="1">
      <alignment vertical="center"/>
    </xf>
    <xf numFmtId="3" fontId="13" fillId="0" borderId="27" xfId="0" applyNumberFormat="1" applyFont="1" applyFill="1" applyBorder="1" applyAlignment="1">
      <alignment vertical="center"/>
    </xf>
    <xf numFmtId="3" fontId="5" fillId="0" borderId="16" xfId="395" applyNumberFormat="1" applyFont="1" applyFill="1" applyBorder="1" applyAlignment="1">
      <alignment horizontal="center" vertical="center"/>
    </xf>
    <xf numFmtId="4" fontId="13" fillId="0" borderId="18" xfId="0" applyNumberFormat="1" applyFont="1" applyFill="1" applyBorder="1" applyAlignment="1">
      <alignment horizontal="center" vertical="center" wrapText="1"/>
    </xf>
    <xf numFmtId="3" fontId="5" fillId="0" borderId="18" xfId="395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vertical="center"/>
    </xf>
    <xf numFmtId="3" fontId="13" fillId="0" borderId="29" xfId="0" applyNumberFormat="1" applyFont="1" applyFill="1" applyBorder="1" applyAlignment="1">
      <alignment vertical="center"/>
    </xf>
    <xf numFmtId="3" fontId="13" fillId="0" borderId="18" xfId="0" applyNumberFormat="1" applyFont="1" applyFill="1" applyBorder="1" applyAlignment="1">
      <alignment vertical="center"/>
    </xf>
    <xf numFmtId="58" fontId="5" fillId="0" borderId="27" xfId="0" applyNumberFormat="1" applyFont="1" applyFill="1" applyBorder="1" applyAlignment="1">
      <alignment horizontal="center" vertical="center" wrapText="1"/>
    </xf>
    <xf numFmtId="4" fontId="13" fillId="0" borderId="16" xfId="0" applyNumberFormat="1" applyFont="1" applyFill="1" applyBorder="1" applyAlignment="1">
      <alignment horizontal="center" vertical="center"/>
    </xf>
    <xf numFmtId="198" fontId="13" fillId="0" borderId="16" xfId="0" applyNumberFormat="1" applyFont="1" applyFill="1" applyBorder="1" applyAlignment="1">
      <alignment vertical="center"/>
    </xf>
    <xf numFmtId="58" fontId="5" fillId="0" borderId="30" xfId="0" applyNumberFormat="1" applyFont="1" applyFill="1" applyBorder="1" applyAlignment="1">
      <alignment horizontal="center" vertical="center" wrapText="1"/>
    </xf>
    <xf numFmtId="4" fontId="13" fillId="0" borderId="9" xfId="0" applyNumberFormat="1" applyFont="1" applyFill="1" applyBorder="1" applyAlignment="1">
      <alignment horizontal="center" vertical="center"/>
    </xf>
    <xf numFmtId="198" fontId="13" fillId="0" borderId="9" xfId="0" applyNumberFormat="1" applyFont="1" applyFill="1" applyBorder="1" applyAlignment="1">
      <alignment vertical="center"/>
    </xf>
    <xf numFmtId="198" fontId="13" fillId="0" borderId="18" xfId="0" applyNumberFormat="1" applyFont="1" applyFill="1" applyBorder="1" applyAlignment="1">
      <alignment vertical="center"/>
    </xf>
    <xf numFmtId="37" fontId="13" fillId="0" borderId="16" xfId="0" applyNumberFormat="1" applyFont="1" applyFill="1" applyBorder="1" applyAlignment="1">
      <alignment vertical="center"/>
    </xf>
    <xf numFmtId="37" fontId="13" fillId="0" borderId="29" xfId="0" applyNumberFormat="1" applyFont="1" applyFill="1" applyBorder="1" applyAlignment="1">
      <alignment vertical="center"/>
    </xf>
    <xf numFmtId="37" fontId="13" fillId="0" borderId="18" xfId="0" applyNumberFormat="1" applyFont="1" applyFill="1" applyBorder="1" applyAlignment="1">
      <alignment vertical="center"/>
    </xf>
    <xf numFmtId="3" fontId="68" fillId="0" borderId="0" xfId="0" applyNumberFormat="1" applyFont="1" applyAlignment="1">
      <alignment vertical="center"/>
    </xf>
    <xf numFmtId="3" fontId="5" fillId="0" borderId="9" xfId="395" applyNumberFormat="1" applyFont="1" applyFill="1" applyBorder="1" applyAlignment="1">
      <alignment horizontal="center" vertical="center"/>
    </xf>
    <xf numFmtId="4" fontId="13" fillId="0" borderId="38" xfId="0" applyNumberFormat="1" applyFont="1" applyFill="1" applyBorder="1" applyAlignment="1">
      <alignment horizontal="center" vertical="center"/>
    </xf>
    <xf numFmtId="184" fontId="13" fillId="0" borderId="28" xfId="0" applyNumberFormat="1" applyFont="1" applyFill="1" applyBorder="1" applyAlignment="1">
      <alignment vertical="center"/>
    </xf>
    <xf numFmtId="0" fontId="5" fillId="0" borderId="32" xfId="0" applyFont="1" applyFill="1" applyBorder="1" applyAlignment="1">
      <alignment vertical="center"/>
    </xf>
    <xf numFmtId="184" fontId="13" fillId="0" borderId="32" xfId="0" applyNumberFormat="1" applyFont="1" applyFill="1" applyBorder="1" applyAlignment="1">
      <alignment vertical="center"/>
    </xf>
    <xf numFmtId="192" fontId="5" fillId="0" borderId="9" xfId="445" applyFont="1" applyFill="1" applyAlignment="1">
      <alignment vertical="center"/>
    </xf>
    <xf numFmtId="0" fontId="13" fillId="0" borderId="32" xfId="0" applyFont="1" applyFill="1" applyBorder="1" applyAlignment="1">
      <alignment vertical="center" wrapText="1"/>
    </xf>
    <xf numFmtId="0" fontId="13" fillId="0" borderId="34" xfId="0" applyFont="1" applyFill="1" applyBorder="1" applyAlignment="1">
      <alignment vertical="center" wrapText="1"/>
    </xf>
    <xf numFmtId="3" fontId="13" fillId="0" borderId="28" xfId="0" applyNumberFormat="1" applyFont="1" applyFill="1" applyBorder="1" applyAlignment="1">
      <alignment vertical="center"/>
    </xf>
    <xf numFmtId="3" fontId="5" fillId="0" borderId="9" xfId="0" applyNumberFormat="1" applyFont="1" applyFill="1" applyBorder="1" applyAlignment="1">
      <alignment horizontal="center" vertical="center"/>
    </xf>
    <xf numFmtId="3" fontId="13" fillId="0" borderId="32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vertical="center"/>
    </xf>
    <xf numFmtId="0" fontId="5" fillId="0" borderId="36" xfId="0" applyFont="1" applyFill="1" applyBorder="1" applyAlignment="1">
      <alignment vertical="center"/>
    </xf>
    <xf numFmtId="3" fontId="5" fillId="0" borderId="31" xfId="0" applyNumberFormat="1" applyFont="1" applyFill="1" applyBorder="1" applyAlignment="1">
      <alignment vertical="center"/>
    </xf>
    <xf numFmtId="184" fontId="13" fillId="0" borderId="9" xfId="0" applyNumberFormat="1" applyFont="1" applyFill="1" applyBorder="1" applyAlignment="1">
      <alignment horizontal="center" vertical="center"/>
    </xf>
    <xf numFmtId="192" fontId="13" fillId="0" borderId="9" xfId="445" applyFont="1" applyFill="1" applyAlignment="1">
      <alignment vertical="center"/>
    </xf>
    <xf numFmtId="0" fontId="5" fillId="0" borderId="28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16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184" fontId="13" fillId="0" borderId="9" xfId="0" applyNumberFormat="1" applyFont="1" applyFill="1" applyBorder="1" applyAlignment="1">
      <alignment horizontal="left" vertical="center"/>
    </xf>
    <xf numFmtId="184" fontId="13" fillId="0" borderId="18" xfId="0" applyNumberFormat="1" applyFont="1" applyFill="1" applyBorder="1" applyAlignment="1">
      <alignment vertical="center"/>
    </xf>
    <xf numFmtId="37" fontId="13" fillId="0" borderId="28" xfId="0" applyNumberFormat="1" applyFont="1" applyBorder="1" applyAlignment="1">
      <alignment vertical="center"/>
    </xf>
    <xf numFmtId="37" fontId="13" fillId="0" borderId="9" xfId="0" applyNumberFormat="1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0" fontId="13" fillId="0" borderId="28" xfId="0" applyFont="1" applyBorder="1" applyAlignment="1">
      <alignment horizontal="left" vertical="center"/>
    </xf>
    <xf numFmtId="0" fontId="13" fillId="0" borderId="32" xfId="0" applyFont="1" applyBorder="1" applyAlignment="1">
      <alignment vertical="center"/>
    </xf>
    <xf numFmtId="0" fontId="13" fillId="0" borderId="28" xfId="0" applyFont="1" applyBorder="1" applyAlignment="1">
      <alignment vertical="center"/>
    </xf>
    <xf numFmtId="192" fontId="13" fillId="0" borderId="9" xfId="445" applyFont="1" applyBorder="1"/>
    <xf numFmtId="0" fontId="13" fillId="0" borderId="28" xfId="0" applyFont="1" applyFill="1" applyBorder="1" applyAlignment="1">
      <alignment horizontal="left" vertical="center"/>
    </xf>
    <xf numFmtId="49" fontId="72" fillId="0" borderId="9" xfId="445" applyNumberFormat="1" applyFont="1" applyAlignment="1">
      <alignment horizontal="center" vertical="center"/>
    </xf>
    <xf numFmtId="184" fontId="72" fillId="0" borderId="9" xfId="1" applyNumberFormat="1" applyFont="1" applyFill="1" applyBorder="1" applyAlignment="1"/>
    <xf numFmtId="37" fontId="13" fillId="0" borderId="28" xfId="0" applyNumberFormat="1" applyFont="1" applyFill="1" applyBorder="1" applyAlignment="1">
      <alignment vertical="center"/>
    </xf>
    <xf numFmtId="49" fontId="72" fillId="0" borderId="9" xfId="1" applyNumberFormat="1" applyFont="1" applyFill="1" applyBorder="1" applyAlignment="1">
      <alignment horizontal="center" vertical="center"/>
    </xf>
    <xf numFmtId="184" fontId="72" fillId="0" borderId="16" xfId="1" applyNumberFormat="1" applyFont="1" applyFill="1" applyBorder="1" applyAlignment="1">
      <alignment horizontal="left"/>
    </xf>
    <xf numFmtId="0" fontId="13" fillId="0" borderId="16" xfId="0" applyFont="1" applyBorder="1" applyAlignment="1">
      <alignment vertical="center"/>
    </xf>
    <xf numFmtId="49" fontId="72" fillId="0" borderId="16" xfId="1" applyNumberFormat="1" applyFont="1" applyFill="1" applyBorder="1" applyAlignment="1">
      <alignment horizontal="center" vertical="center"/>
    </xf>
    <xf numFmtId="184" fontId="72" fillId="0" borderId="9" xfId="1" applyNumberFormat="1" applyFont="1" applyFill="1" applyBorder="1" applyAlignment="1">
      <alignment horizontal="left"/>
    </xf>
    <xf numFmtId="3" fontId="13" fillId="0" borderId="9" xfId="0" applyNumberFormat="1" applyFont="1" applyFill="1" applyBorder="1" applyAlignment="1">
      <alignment horizontal="center" vertical="center"/>
    </xf>
    <xf numFmtId="3" fontId="13" fillId="17" borderId="9" xfId="0" applyNumberFormat="1" applyFont="1" applyFill="1" applyBorder="1" applyAlignment="1">
      <alignment horizontal="center" vertical="center"/>
    </xf>
    <xf numFmtId="3" fontId="14" fillId="0" borderId="76" xfId="0" applyNumberFormat="1" applyFont="1" applyBorder="1" applyAlignment="1">
      <alignment horizontal="center" vertical="center"/>
    </xf>
    <xf numFmtId="3" fontId="14" fillId="0" borderId="0" xfId="0" applyNumberFormat="1" applyFont="1" applyBorder="1" applyAlignment="1">
      <alignment horizontal="center" vertical="center"/>
    </xf>
    <xf numFmtId="3" fontId="14" fillId="0" borderId="33" xfId="0" applyNumberFormat="1" applyFont="1" applyBorder="1" applyAlignment="1">
      <alignment horizontal="center" vertical="center"/>
    </xf>
    <xf numFmtId="3" fontId="14" fillId="0" borderId="19" xfId="0" applyNumberFormat="1" applyFont="1" applyBorder="1" applyAlignment="1">
      <alignment horizontal="center" vertical="center"/>
    </xf>
    <xf numFmtId="37" fontId="13" fillId="0" borderId="9" xfId="0" applyNumberFormat="1" applyFont="1" applyFill="1" applyBorder="1" applyAlignment="1">
      <alignment horizontal="center" vertical="center"/>
    </xf>
    <xf numFmtId="3" fontId="13" fillId="0" borderId="16" xfId="0" applyNumberFormat="1" applyFont="1" applyBorder="1" applyAlignment="1">
      <alignment horizontal="left" vertical="center"/>
    </xf>
    <xf numFmtId="3" fontId="13" fillId="0" borderId="29" xfId="0" applyNumberFormat="1" applyFont="1" applyBorder="1" applyAlignment="1">
      <alignment horizontal="left" vertical="center"/>
    </xf>
    <xf numFmtId="3" fontId="13" fillId="0" borderId="18" xfId="0" applyNumberFormat="1" applyFont="1" applyBorder="1" applyAlignment="1">
      <alignment horizontal="left" vertical="center"/>
    </xf>
    <xf numFmtId="0" fontId="13" fillId="0" borderId="79" xfId="0" applyFont="1" applyFill="1" applyBorder="1" applyAlignment="1">
      <alignment vertical="center" wrapText="1"/>
    </xf>
    <xf numFmtId="3" fontId="13" fillId="17" borderId="90" xfId="0" applyNumberFormat="1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4" fontId="5" fillId="13" borderId="9" xfId="0" applyNumberFormat="1" applyFont="1" applyFill="1" applyBorder="1" applyAlignment="1">
      <alignment horizontal="center" vertical="center" wrapText="1"/>
    </xf>
    <xf numFmtId="0" fontId="5" fillId="13" borderId="9" xfId="0" applyFont="1" applyFill="1" applyBorder="1" applyAlignment="1">
      <alignment vertical="center" wrapText="1"/>
    </xf>
    <xf numFmtId="0" fontId="5" fillId="0" borderId="34" xfId="0" applyFont="1" applyBorder="1"/>
    <xf numFmtId="4" fontId="5" fillId="0" borderId="9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0" fontId="5" fillId="0" borderId="28" xfId="0" applyFont="1" applyBorder="1"/>
    <xf numFmtId="1" fontId="5" fillId="0" borderId="9" xfId="0" applyNumberFormat="1" applyFont="1" applyBorder="1" applyAlignment="1">
      <alignment horizontal="center" vertical="center"/>
    </xf>
    <xf numFmtId="0" fontId="5" fillId="0" borderId="32" xfId="0" applyFont="1" applyBorder="1"/>
    <xf numFmtId="1" fontId="5" fillId="0" borderId="16" xfId="0" applyNumberFormat="1" applyFont="1" applyBorder="1" applyAlignment="1">
      <alignment horizontal="center" vertical="center"/>
    </xf>
    <xf numFmtId="4" fontId="5" fillId="0" borderId="16" xfId="0" applyNumberFormat="1" applyFont="1" applyBorder="1" applyAlignment="1">
      <alignment horizontal="center" vertical="center"/>
    </xf>
    <xf numFmtId="4" fontId="5" fillId="0" borderId="32" xfId="0" applyNumberFormat="1" applyFont="1" applyBorder="1" applyAlignment="1">
      <alignment horizontal="center" vertical="center"/>
    </xf>
    <xf numFmtId="1" fontId="5" fillId="0" borderId="16" xfId="0" applyNumberFormat="1" applyFont="1" applyFill="1" applyBorder="1" applyAlignment="1">
      <alignment horizontal="center" vertical="center"/>
    </xf>
    <xf numFmtId="3" fontId="13" fillId="0" borderId="9" xfId="1" applyNumberFormat="1" applyFont="1" applyFill="1" applyBorder="1" applyAlignment="1">
      <alignment vertical="center"/>
    </xf>
    <xf numFmtId="0" fontId="5" fillId="0" borderId="79" xfId="0" applyFont="1" applyBorder="1"/>
    <xf numFmtId="4" fontId="13" fillId="15" borderId="105" xfId="0" applyNumberFormat="1" applyFont="1" applyFill="1" applyBorder="1" applyAlignment="1">
      <alignment horizontal="center" vertical="center"/>
    </xf>
    <xf numFmtId="0" fontId="5" fillId="0" borderId="9" xfId="0" applyFont="1" applyBorder="1"/>
    <xf numFmtId="1" fontId="13" fillId="0" borderId="9" xfId="0" applyNumberFormat="1" applyFont="1" applyFill="1" applyBorder="1" applyAlignment="1">
      <alignment horizontal="center" vertical="center"/>
    </xf>
    <xf numFmtId="184" fontId="13" fillId="0" borderId="9" xfId="1" applyNumberFormat="1" applyFont="1" applyFill="1" applyBorder="1" applyAlignment="1">
      <alignment vertical="center"/>
    </xf>
    <xf numFmtId="0" fontId="5" fillId="0" borderId="33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37" fontId="13" fillId="0" borderId="9" xfId="0" applyNumberFormat="1" applyFont="1" applyBorder="1"/>
    <xf numFmtId="4" fontId="5" fillId="0" borderId="18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13" fillId="2" borderId="16" xfId="0" applyFont="1" applyFill="1" applyBorder="1" applyAlignment="1">
      <alignment vertical="center"/>
    </xf>
    <xf numFmtId="0" fontId="13" fillId="2" borderId="16" xfId="0" applyFont="1" applyFill="1" applyBorder="1" applyAlignment="1">
      <alignment horizontal="left" vertical="center"/>
    </xf>
    <xf numFmtId="184" fontId="5" fillId="2" borderId="16" xfId="0" applyNumberFormat="1" applyFont="1" applyFill="1" applyBorder="1" applyAlignment="1">
      <alignment horizontal="center" vertical="center"/>
    </xf>
    <xf numFmtId="184" fontId="68" fillId="0" borderId="0" xfId="0" applyNumberFormat="1" applyFont="1" applyAlignment="1">
      <alignment horizontal="center" vertical="center"/>
    </xf>
    <xf numFmtId="3" fontId="68" fillId="0" borderId="0" xfId="0" applyNumberFormat="1" applyFont="1" applyAlignment="1">
      <alignment horizontal="center" vertical="center"/>
    </xf>
    <xf numFmtId="4" fontId="45" fillId="0" borderId="0" xfId="0" applyNumberFormat="1" applyFont="1" applyFill="1" applyBorder="1" applyAlignment="1">
      <alignment horizontal="right" vertical="center"/>
    </xf>
    <xf numFmtId="43" fontId="68" fillId="0" borderId="0" xfId="0" applyNumberFormat="1" applyFont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37" fontId="68" fillId="0" borderId="0" xfId="0" applyNumberFormat="1" applyFont="1" applyAlignment="1">
      <alignment horizontal="center" vertical="center"/>
    </xf>
    <xf numFmtId="184" fontId="13" fillId="0" borderId="9" xfId="1" applyNumberFormat="1" applyFont="1" applyFill="1" applyBorder="1" applyAlignment="1">
      <alignment horizontal="right" vertical="center"/>
    </xf>
    <xf numFmtId="184" fontId="68" fillId="0" borderId="0" xfId="0" applyNumberFormat="1" applyFont="1" applyAlignment="1">
      <alignment vertical="center"/>
    </xf>
    <xf numFmtId="0" fontId="13" fillId="2" borderId="18" xfId="0" applyFont="1" applyFill="1" applyBorder="1" applyAlignment="1">
      <alignment horizontal="left" vertical="center"/>
    </xf>
    <xf numFmtId="4" fontId="5" fillId="0" borderId="32" xfId="0" applyNumberFormat="1" applyFont="1" applyFill="1" applyBorder="1" applyAlignment="1">
      <alignment horizontal="center" vertical="center"/>
    </xf>
    <xf numFmtId="0" fontId="13" fillId="0" borderId="16" xfId="0" applyFont="1" applyBorder="1" applyAlignment="1">
      <alignment horizontal="left" vertical="center"/>
    </xf>
    <xf numFmtId="0" fontId="5" fillId="0" borderId="58" xfId="0" applyFont="1" applyFill="1" applyBorder="1" applyAlignment="1">
      <alignment vertical="center"/>
    </xf>
    <xf numFmtId="4" fontId="5" fillId="15" borderId="70" xfId="0" applyNumberFormat="1" applyFont="1" applyFill="1" applyBorder="1" applyAlignment="1">
      <alignment horizontal="center" vertical="center"/>
    </xf>
    <xf numFmtId="184" fontId="5" fillId="0" borderId="9" xfId="0" applyNumberFormat="1" applyFont="1" applyFill="1" applyBorder="1" applyAlignment="1">
      <alignment vertical="center"/>
    </xf>
    <xf numFmtId="0" fontId="68" fillId="0" borderId="18" xfId="0" applyFont="1" applyBorder="1" applyAlignment="1">
      <alignment vertical="center"/>
    </xf>
    <xf numFmtId="4" fontId="68" fillId="0" borderId="18" xfId="0" applyNumberFormat="1" applyFont="1" applyBorder="1" applyAlignment="1">
      <alignment horizontal="center" vertical="center"/>
    </xf>
    <xf numFmtId="0" fontId="68" fillId="0" borderId="9" xfId="0" applyFont="1" applyBorder="1" applyAlignment="1">
      <alignment vertical="center"/>
    </xf>
    <xf numFmtId="3" fontId="5" fillId="17" borderId="9" xfId="0" applyNumberFormat="1" applyFont="1" applyFill="1" applyBorder="1" applyAlignment="1">
      <alignment horizontal="right" vertical="center"/>
    </xf>
    <xf numFmtId="4" fontId="68" fillId="0" borderId="9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184" fontId="5" fillId="0" borderId="9" xfId="0" applyNumberFormat="1" applyFont="1" applyBorder="1" applyAlignment="1">
      <alignment horizontal="center" vertical="center"/>
    </xf>
    <xf numFmtId="184" fontId="13" fillId="2" borderId="9" xfId="0" applyNumberFormat="1" applyFont="1" applyFill="1" applyBorder="1" applyAlignment="1">
      <alignment vertical="center"/>
    </xf>
    <xf numFmtId="4" fontId="5" fillId="15" borderId="79" xfId="0" applyNumberFormat="1" applyFont="1" applyFill="1" applyBorder="1" applyAlignment="1">
      <alignment horizontal="center" vertical="center"/>
    </xf>
    <xf numFmtId="184" fontId="68" fillId="0" borderId="9" xfId="0" applyNumberFormat="1" applyFont="1" applyBorder="1" applyAlignment="1">
      <alignment vertical="center"/>
    </xf>
    <xf numFmtId="184" fontId="5" fillId="17" borderId="9" xfId="0" applyNumberFormat="1" applyFont="1" applyFill="1" applyBorder="1" applyAlignment="1">
      <alignment horizontal="center" vertical="center"/>
    </xf>
    <xf numFmtId="0" fontId="68" fillId="0" borderId="33" xfId="0" applyFont="1" applyBorder="1" applyAlignment="1">
      <alignment horizontal="center" vertical="center"/>
    </xf>
    <xf numFmtId="0" fontId="68" fillId="0" borderId="19" xfId="0" applyFont="1" applyBorder="1" applyAlignment="1">
      <alignment horizontal="center" vertical="center"/>
    </xf>
    <xf numFmtId="0" fontId="13" fillId="0" borderId="9" xfId="0" applyFont="1" applyFill="1" applyBorder="1" applyAlignment="1">
      <alignment horizontal="left" vertical="center"/>
    </xf>
    <xf numFmtId="0" fontId="13" fillId="0" borderId="16" xfId="0" applyFont="1" applyFill="1" applyBorder="1" applyAlignment="1">
      <alignment horizontal="center" vertical="center" wrapText="1"/>
    </xf>
    <xf numFmtId="1" fontId="13" fillId="0" borderId="16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left"/>
    </xf>
    <xf numFmtId="0" fontId="13" fillId="0" borderId="18" xfId="0" applyFont="1" applyFill="1" applyBorder="1" applyAlignment="1">
      <alignment horizontal="center" vertical="center" wrapText="1"/>
    </xf>
    <xf numFmtId="1" fontId="13" fillId="0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center" vertical="center"/>
    </xf>
    <xf numFmtId="0" fontId="73" fillId="0" borderId="31" xfId="0" applyFont="1" applyBorder="1" applyAlignment="1">
      <alignment horizontal="center" vertical="center"/>
    </xf>
    <xf numFmtId="0" fontId="73" fillId="0" borderId="31" xfId="0" applyFont="1" applyBorder="1" applyAlignment="1">
      <alignment horizontal="center" vertical="center" wrapText="1"/>
    </xf>
    <xf numFmtId="0" fontId="73" fillId="0" borderId="19" xfId="0" applyFont="1" applyBorder="1" applyAlignment="1">
      <alignment horizontal="center" vertical="center"/>
    </xf>
    <xf numFmtId="4" fontId="73" fillId="0" borderId="0" xfId="0" applyNumberFormat="1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 wrapText="1"/>
    </xf>
    <xf numFmtId="0" fontId="62" fillId="0" borderId="27" xfId="0" applyFont="1" applyBorder="1" applyAlignment="1">
      <alignment horizontal="center" vertical="center" wrapText="1"/>
    </xf>
    <xf numFmtId="0" fontId="74" fillId="0" borderId="9" xfId="0" applyFont="1" applyBorder="1" applyAlignment="1">
      <alignment horizontal="center" vertical="center"/>
    </xf>
    <xf numFmtId="0" fontId="74" fillId="0" borderId="27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8" fillId="3" borderId="79" xfId="0" applyFont="1" applyFill="1" applyBorder="1" applyAlignment="1">
      <alignment horizontal="left" vertical="center" wrapText="1"/>
    </xf>
    <xf numFmtId="0" fontId="13" fillId="0" borderId="79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vertical="top"/>
    </xf>
    <xf numFmtId="0" fontId="32" fillId="0" borderId="0" xfId="0" applyFont="1" applyFill="1" applyBorder="1" applyAlignment="1">
      <alignment horizontal="center"/>
    </xf>
    <xf numFmtId="0" fontId="13" fillId="0" borderId="79" xfId="0" applyFont="1" applyFill="1" applyBorder="1" applyAlignment="1">
      <alignment vertical="center"/>
    </xf>
    <xf numFmtId="0" fontId="71" fillId="0" borderId="0" xfId="0" applyFont="1" applyAlignment="1">
      <alignment horizontal="center" vertical="center"/>
    </xf>
    <xf numFmtId="4" fontId="13" fillId="5" borderId="79" xfId="0" applyNumberFormat="1" applyFont="1" applyFill="1" applyBorder="1" applyAlignment="1">
      <alignment horizontal="left" vertical="center"/>
    </xf>
    <xf numFmtId="0" fontId="45" fillId="0" borderId="9" xfId="0" applyFont="1" applyBorder="1" applyAlignment="1"/>
    <xf numFmtId="0" fontId="68" fillId="0" borderId="34" xfId="0" applyFont="1" applyBorder="1" applyAlignment="1">
      <alignment horizontal="center" vertical="center"/>
    </xf>
    <xf numFmtId="184" fontId="13" fillId="15" borderId="79" xfId="0" applyNumberFormat="1" applyFont="1" applyFill="1" applyBorder="1" applyAlignment="1">
      <alignment vertical="center"/>
    </xf>
    <xf numFmtId="0" fontId="13" fillId="0" borderId="105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4" fillId="0" borderId="0" xfId="0" applyFont="1"/>
    <xf numFmtId="0" fontId="72" fillId="0" borderId="116" xfId="0" applyFont="1" applyBorder="1" applyAlignment="1">
      <alignment horizontal="center" vertical="center" wrapText="1"/>
    </xf>
    <xf numFmtId="0" fontId="72" fillId="0" borderId="106" xfId="0" applyFont="1" applyBorder="1" applyAlignment="1">
      <alignment horizontal="center" vertical="center" wrapText="1"/>
    </xf>
    <xf numFmtId="184" fontId="14" fillId="0" borderId="0" xfId="0" applyNumberFormat="1" applyFont="1"/>
    <xf numFmtId="184" fontId="72" fillId="0" borderId="116" xfId="0" applyNumberFormat="1" applyFont="1" applyBorder="1" applyAlignment="1">
      <alignment horizontal="center" vertical="center" wrapText="1"/>
    </xf>
    <xf numFmtId="184" fontId="72" fillId="0" borderId="100" xfId="0" applyNumberFormat="1" applyFont="1" applyBorder="1" applyAlignment="1">
      <alignment horizontal="center" vertical="center" wrapText="1"/>
    </xf>
    <xf numFmtId="184" fontId="72" fillId="0" borderId="106" xfId="0" applyNumberFormat="1" applyFont="1" applyBorder="1" applyAlignment="1">
      <alignment horizontal="center" vertical="center" wrapText="1"/>
    </xf>
    <xf numFmtId="3" fontId="72" fillId="0" borderId="52" xfId="0" applyNumberFormat="1" applyFont="1" applyBorder="1" applyAlignment="1">
      <alignment horizontal="center"/>
    </xf>
    <xf numFmtId="3" fontId="72" fillId="0" borderId="53" xfId="0" applyNumberFormat="1" applyFont="1" applyBorder="1" applyAlignment="1">
      <alignment horizontal="center"/>
    </xf>
    <xf numFmtId="184" fontId="14" fillId="0" borderId="0" xfId="0" applyNumberFormat="1" applyFont="1" applyAlignment="1">
      <alignment horizontal="center"/>
    </xf>
    <xf numFmtId="184" fontId="5" fillId="0" borderId="52" xfId="0" applyNumberFormat="1" applyFont="1" applyFill="1" applyBorder="1" applyAlignment="1">
      <alignment horizontal="center"/>
    </xf>
    <xf numFmtId="184" fontId="5" fillId="0" borderId="0" xfId="0" applyNumberFormat="1" applyFont="1" applyFill="1" applyBorder="1" applyAlignment="1">
      <alignment horizontal="center"/>
    </xf>
    <xf numFmtId="184" fontId="5" fillId="0" borderId="53" xfId="0" applyNumberFormat="1" applyFont="1" applyFill="1" applyBorder="1" applyAlignment="1">
      <alignment horizontal="center"/>
    </xf>
    <xf numFmtId="3" fontId="72" fillId="0" borderId="109" xfId="0" applyNumberFormat="1" applyFont="1" applyBorder="1" applyAlignment="1">
      <alignment horizontal="center"/>
    </xf>
    <xf numFmtId="3" fontId="72" fillId="0" borderId="102" xfId="0" applyNumberFormat="1" applyFont="1" applyBorder="1" applyAlignment="1">
      <alignment horizontal="center"/>
    </xf>
    <xf numFmtId="184" fontId="5" fillId="0" borderId="109" xfId="0" applyNumberFormat="1" applyFont="1" applyFill="1" applyBorder="1" applyAlignment="1">
      <alignment horizontal="center"/>
    </xf>
    <xf numFmtId="184" fontId="5" fillId="0" borderId="117" xfId="0" applyNumberFormat="1" applyFont="1" applyFill="1" applyBorder="1" applyAlignment="1">
      <alignment horizontal="center"/>
    </xf>
    <xf numFmtId="184" fontId="5" fillId="0" borderId="102" xfId="0" applyNumberFormat="1" applyFont="1" applyFill="1" applyBorder="1" applyAlignment="1">
      <alignment horizontal="center"/>
    </xf>
    <xf numFmtId="184" fontId="14" fillId="0" borderId="0" xfId="0" applyNumberFormat="1" applyFont="1" applyBorder="1" applyAlignment="1">
      <alignment horizontal="center"/>
    </xf>
    <xf numFmtId="0" fontId="14" fillId="0" borderId="0" xfId="0" applyFont="1" applyBorder="1"/>
    <xf numFmtId="0" fontId="14" fillId="0" borderId="89" xfId="0" applyFont="1" applyBorder="1"/>
    <xf numFmtId="184" fontId="14" fillId="0" borderId="0" xfId="0" applyNumberFormat="1" applyFont="1" applyBorder="1"/>
    <xf numFmtId="184" fontId="14" fillId="0" borderId="89" xfId="0" applyNumberFormat="1" applyFont="1" applyBorder="1"/>
    <xf numFmtId="184" fontId="72" fillId="0" borderId="0" xfId="0" applyNumberFormat="1" applyFont="1" applyBorder="1" applyAlignment="1">
      <alignment horizontal="center" vertical="center"/>
    </xf>
    <xf numFmtId="0" fontId="14" fillId="0" borderId="31" xfId="0" applyFont="1" applyBorder="1"/>
    <xf numFmtId="3" fontId="72" fillId="0" borderId="31" xfId="0" applyNumberFormat="1" applyFont="1" applyBorder="1" applyAlignment="1">
      <alignment horizontal="center" vertical="center"/>
    </xf>
    <xf numFmtId="3" fontId="72" fillId="12" borderId="116" xfId="0" applyNumberFormat="1" applyFont="1" applyFill="1" applyBorder="1" applyAlignment="1">
      <alignment horizontal="center" vertical="center" wrapText="1"/>
    </xf>
    <xf numFmtId="3" fontId="72" fillId="12" borderId="100" xfId="0" applyNumberFormat="1" applyFont="1" applyFill="1" applyBorder="1" applyAlignment="1">
      <alignment horizontal="center" vertical="center" wrapText="1"/>
    </xf>
    <xf numFmtId="3" fontId="72" fillId="12" borderId="109" xfId="0" applyNumberFormat="1" applyFont="1" applyFill="1" applyBorder="1" applyAlignment="1">
      <alignment horizontal="center" vertical="center" wrapText="1"/>
    </xf>
    <xf numFmtId="3" fontId="72" fillId="12" borderId="117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/>
    </xf>
    <xf numFmtId="184" fontId="14" fillId="0" borderId="76" xfId="0" applyNumberFormat="1" applyFont="1" applyBorder="1"/>
    <xf numFmtId="3" fontId="72" fillId="0" borderId="0" xfId="0" applyNumberFormat="1" applyFont="1" applyBorder="1" applyAlignment="1">
      <alignment horizontal="center" vertical="center"/>
    </xf>
    <xf numFmtId="3" fontId="5" fillId="0" borderId="116" xfId="0" applyNumberFormat="1" applyFont="1" applyFill="1" applyBorder="1" applyAlignment="1">
      <alignment horizontal="center" vertical="center" wrapText="1"/>
    </xf>
    <xf numFmtId="3" fontId="5" fillId="0" borderId="71" xfId="0" applyNumberFormat="1" applyFont="1" applyFill="1" applyBorder="1" applyAlignment="1">
      <alignment horizontal="center" vertical="center" wrapText="1"/>
    </xf>
    <xf numFmtId="184" fontId="5" fillId="0" borderId="59" xfId="0" applyNumberFormat="1" applyFont="1" applyFill="1" applyBorder="1" applyAlignment="1">
      <alignment horizontal="center" vertical="center" wrapText="1"/>
    </xf>
    <xf numFmtId="184" fontId="5" fillId="0" borderId="61" xfId="0" applyNumberFormat="1" applyFont="1" applyFill="1" applyBorder="1" applyAlignment="1">
      <alignment horizontal="center" vertical="center" wrapText="1"/>
    </xf>
    <xf numFmtId="0" fontId="72" fillId="0" borderId="84" xfId="0" applyFont="1" applyBorder="1" applyAlignment="1">
      <alignment horizontal="left" vertical="center" wrapText="1"/>
    </xf>
    <xf numFmtId="0" fontId="72" fillId="0" borderId="86" xfId="0" applyFont="1" applyBorder="1" applyAlignment="1">
      <alignment horizontal="center" vertical="center" wrapText="1"/>
    </xf>
    <xf numFmtId="184" fontId="72" fillId="0" borderId="0" xfId="0" applyNumberFormat="1" applyFont="1" applyBorder="1" applyAlignment="1">
      <alignment horizontal="center" vertical="center" wrapText="1"/>
    </xf>
    <xf numFmtId="3" fontId="5" fillId="0" borderId="69" xfId="0" applyNumberFormat="1" applyFont="1" applyFill="1" applyBorder="1" applyAlignment="1">
      <alignment horizontal="left" vertical="center" wrapText="1"/>
    </xf>
    <xf numFmtId="3" fontId="5" fillId="0" borderId="87" xfId="0" applyNumberFormat="1" applyFont="1" applyFill="1" applyBorder="1" applyAlignment="1">
      <alignment horizontal="center" vertical="center" wrapText="1"/>
    </xf>
    <xf numFmtId="184" fontId="5" fillId="0" borderId="117" xfId="0" applyNumberFormat="1" applyFont="1" applyFill="1" applyBorder="1" applyAlignment="1">
      <alignment horizontal="center" vertical="center"/>
    </xf>
    <xf numFmtId="184" fontId="5" fillId="0" borderId="102" xfId="0" applyNumberFormat="1" applyFont="1" applyFill="1" applyBorder="1" applyAlignment="1">
      <alignment horizontal="center" vertical="center"/>
    </xf>
    <xf numFmtId="3" fontId="5" fillId="0" borderId="109" xfId="0" applyNumberFormat="1" applyFont="1" applyBorder="1" applyAlignment="1">
      <alignment horizontal="left" vertical="center" wrapText="1"/>
    </xf>
    <xf numFmtId="3" fontId="5" fillId="0" borderId="18" xfId="0" applyNumberFormat="1" applyFont="1" applyBorder="1" applyAlignment="1">
      <alignment horizontal="center" vertical="center" wrapText="1"/>
    </xf>
    <xf numFmtId="184" fontId="5" fillId="0" borderId="117" xfId="0" applyNumberFormat="1" applyFont="1" applyBorder="1" applyAlignment="1">
      <alignment horizontal="center" vertical="center" wrapText="1"/>
    </xf>
    <xf numFmtId="184" fontId="5" fillId="0" borderId="102" xfId="0" applyNumberFormat="1" applyFont="1" applyBorder="1" applyAlignment="1">
      <alignment horizontal="center" vertical="center" wrapText="1"/>
    </xf>
    <xf numFmtId="3" fontId="72" fillId="0" borderId="0" xfId="0" applyNumberFormat="1" applyFont="1" applyFill="1" applyBorder="1" applyAlignment="1">
      <alignment horizontal="left" vertical="center" wrapText="1"/>
    </xf>
    <xf numFmtId="3" fontId="72" fillId="0" borderId="16" xfId="0" applyNumberFormat="1" applyFont="1" applyFill="1" applyBorder="1" applyAlignment="1">
      <alignment horizontal="center" vertical="center" wrapText="1"/>
    </xf>
    <xf numFmtId="184" fontId="72" fillId="0" borderId="0" xfId="0" applyNumberFormat="1" applyFont="1" applyFill="1" applyBorder="1" applyAlignment="1">
      <alignment horizontal="center" vertical="center" wrapText="1"/>
    </xf>
    <xf numFmtId="184" fontId="72" fillId="21" borderId="116" xfId="0" applyNumberFormat="1" applyFont="1" applyFill="1" applyBorder="1" applyAlignment="1">
      <alignment horizontal="center" wrapText="1"/>
    </xf>
    <xf numFmtId="184" fontId="72" fillId="21" borderId="106" xfId="0" applyNumberFormat="1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 vertical="center" wrapText="1"/>
    </xf>
    <xf numFmtId="184" fontId="13" fillId="0" borderId="0" xfId="0" applyNumberFormat="1" applyFont="1" applyFill="1" applyBorder="1" applyAlignment="1">
      <alignment horizontal="center" vertical="center"/>
    </xf>
    <xf numFmtId="184" fontId="5" fillId="0" borderId="105" xfId="0" applyNumberFormat="1" applyFont="1" applyFill="1" applyBorder="1" applyAlignment="1">
      <alignment wrapText="1"/>
    </xf>
    <xf numFmtId="184" fontId="5" fillId="0" borderId="61" xfId="0" applyNumberFormat="1" applyFont="1" applyFill="1" applyBorder="1" applyAlignment="1">
      <alignment wrapText="1"/>
    </xf>
    <xf numFmtId="0" fontId="75" fillId="0" borderId="0" xfId="0" applyFont="1" applyBorder="1"/>
    <xf numFmtId="184" fontId="14" fillId="0" borderId="53" xfId="0" applyNumberFormat="1" applyFont="1" applyBorder="1"/>
    <xf numFmtId="184" fontId="5" fillId="21" borderId="105" xfId="0" applyNumberFormat="1" applyFont="1" applyFill="1" applyBorder="1" applyAlignment="1">
      <alignment vertical="center"/>
    </xf>
    <xf numFmtId="184" fontId="5" fillId="21" borderId="59" xfId="0" applyNumberFormat="1" applyFont="1" applyFill="1" applyBorder="1" applyAlignment="1">
      <alignment vertical="center"/>
    </xf>
    <xf numFmtId="3" fontId="5" fillId="21" borderId="59" xfId="0" applyNumberFormat="1" applyFont="1" applyFill="1" applyBorder="1" applyAlignment="1">
      <alignment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184" fontId="14" fillId="0" borderId="27" xfId="0" applyNumberFormat="1" applyFont="1" applyFill="1" applyBorder="1" applyAlignment="1">
      <alignment horizontal="left" vertical="center"/>
    </xf>
    <xf numFmtId="184" fontId="14" fillId="0" borderId="36" xfId="0" applyNumberFormat="1" applyFont="1" applyFill="1" applyBorder="1" applyAlignment="1">
      <alignment horizontal="left" vertical="center"/>
    </xf>
    <xf numFmtId="3" fontId="14" fillId="0" borderId="36" xfId="0" applyNumberFormat="1" applyFont="1" applyFill="1" applyBorder="1" applyAlignment="1">
      <alignment horizontal="left" vertical="center"/>
    </xf>
    <xf numFmtId="184" fontId="30" fillId="0" borderId="27" xfId="0" applyNumberFormat="1" applyFont="1" applyFill="1" applyBorder="1" applyAlignment="1">
      <alignment horizontal="center" vertical="center"/>
    </xf>
    <xf numFmtId="184" fontId="14" fillId="0" borderId="36" xfId="0" applyNumberFormat="1" applyFont="1" applyFill="1" applyBorder="1" applyAlignment="1">
      <alignment horizontal="center" vertical="center"/>
    </xf>
    <xf numFmtId="3" fontId="14" fillId="0" borderId="36" xfId="0" applyNumberFormat="1" applyFont="1" applyFill="1" applyBorder="1" applyAlignment="1">
      <alignment horizontal="center" vertical="center"/>
    </xf>
    <xf numFmtId="184" fontId="13" fillId="0" borderId="9" xfId="0" applyNumberFormat="1" applyFont="1" applyBorder="1" applyAlignment="1">
      <alignment horizontal="center"/>
    </xf>
    <xf numFmtId="0" fontId="72" fillId="0" borderId="100" xfId="0" applyFont="1" applyBorder="1" applyAlignment="1">
      <alignment horizontal="center" vertical="center" wrapText="1"/>
    </xf>
    <xf numFmtId="0" fontId="72" fillId="0" borderId="0" xfId="0" applyFont="1" applyBorder="1" applyAlignment="1">
      <alignment horizontal="center" vertical="center" wrapText="1"/>
    </xf>
    <xf numFmtId="0" fontId="72" fillId="0" borderId="105" xfId="0" applyFont="1" applyBorder="1" applyAlignment="1">
      <alignment horizontal="center" vertical="center" wrapText="1"/>
    </xf>
    <xf numFmtId="0" fontId="72" fillId="0" borderId="59" xfId="0" applyFont="1" applyBorder="1" applyAlignment="1">
      <alignment horizontal="center" vertical="center" wrapText="1"/>
    </xf>
    <xf numFmtId="3" fontId="72" fillId="0" borderId="52" xfId="0" applyNumberFormat="1" applyFont="1" applyFill="1" applyBorder="1" applyAlignment="1">
      <alignment horizontal="center"/>
    </xf>
    <xf numFmtId="3" fontId="72" fillId="0" borderId="0" xfId="0" applyNumberFormat="1" applyFont="1" applyFill="1" applyBorder="1" applyAlignment="1">
      <alignment horizontal="center"/>
    </xf>
    <xf numFmtId="3" fontId="72" fillId="0" borderId="53" xfId="0" applyNumberFormat="1" applyFont="1" applyFill="1" applyBorder="1" applyAlignment="1">
      <alignment horizontal="center"/>
    </xf>
    <xf numFmtId="3" fontId="72" fillId="0" borderId="0" xfId="0" applyNumberFormat="1" applyFont="1" applyBorder="1" applyAlignment="1">
      <alignment horizontal="center"/>
    </xf>
    <xf numFmtId="0" fontId="72" fillId="0" borderId="105" xfId="0" applyFont="1" applyBorder="1" applyAlignment="1">
      <alignment horizontal="center" vertical="center"/>
    </xf>
    <xf numFmtId="0" fontId="72" fillId="0" borderId="61" xfId="0" applyFont="1" applyBorder="1" applyAlignment="1">
      <alignment horizontal="center" vertical="center"/>
    </xf>
    <xf numFmtId="0" fontId="1" fillId="0" borderId="105" xfId="0" applyFont="1" applyBorder="1" applyAlignment="1">
      <alignment horizontal="center" vertical="center"/>
    </xf>
    <xf numFmtId="3" fontId="72" fillId="0" borderId="109" xfId="0" applyNumberFormat="1" applyFont="1" applyFill="1" applyBorder="1" applyAlignment="1">
      <alignment horizontal="center"/>
    </xf>
    <xf numFmtId="3" fontId="72" fillId="0" borderId="117" xfId="0" applyNumberFormat="1" applyFont="1" applyFill="1" applyBorder="1" applyAlignment="1">
      <alignment horizontal="center"/>
    </xf>
    <xf numFmtId="3" fontId="72" fillId="0" borderId="102" xfId="0" applyNumberFormat="1" applyFont="1" applyFill="1" applyBorder="1" applyAlignment="1">
      <alignment horizontal="center"/>
    </xf>
    <xf numFmtId="3" fontId="72" fillId="0" borderId="105" xfId="0" applyNumberFormat="1" applyFont="1" applyFill="1" applyBorder="1" applyAlignment="1">
      <alignment horizontal="center" vertical="center"/>
    </xf>
    <xf numFmtId="3" fontId="72" fillId="0" borderId="61" xfId="0" applyNumberFormat="1" applyFont="1" applyFill="1" applyBorder="1" applyAlignment="1">
      <alignment horizontal="center" vertical="center"/>
    </xf>
    <xf numFmtId="0" fontId="14" fillId="0" borderId="30" xfId="0" applyFont="1" applyBorder="1"/>
    <xf numFmtId="3" fontId="72" fillId="12" borderId="106" xfId="0" applyNumberFormat="1" applyFont="1" applyFill="1" applyBorder="1" applyAlignment="1">
      <alignment horizontal="center" vertical="center" wrapText="1"/>
    </xf>
    <xf numFmtId="3" fontId="72" fillId="0" borderId="39" xfId="0" applyNumberFormat="1" applyFont="1" applyFill="1" applyBorder="1" applyAlignment="1">
      <alignment horizontal="center" vertical="center" wrapText="1"/>
    </xf>
    <xf numFmtId="0" fontId="72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left" vertical="center"/>
    </xf>
    <xf numFmtId="3" fontId="72" fillId="12" borderId="102" xfId="0" applyNumberFormat="1" applyFont="1" applyFill="1" applyBorder="1" applyAlignment="1">
      <alignment horizontal="center" vertical="center" wrapText="1"/>
    </xf>
    <xf numFmtId="3" fontId="72" fillId="0" borderId="0" xfId="0" applyNumberFormat="1" applyFont="1" applyFill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 wrapText="1"/>
    </xf>
    <xf numFmtId="3" fontId="72" fillId="0" borderId="0" xfId="0" applyNumberFormat="1" applyFont="1" applyBorder="1" applyAlignment="1">
      <alignment horizontal="center" vertical="center" wrapText="1"/>
    </xf>
    <xf numFmtId="0" fontId="14" fillId="0" borderId="76" xfId="0" applyFont="1" applyBorder="1"/>
    <xf numFmtId="0" fontId="14" fillId="0" borderId="68" xfId="0" applyFont="1" applyBorder="1"/>
    <xf numFmtId="3" fontId="14" fillId="0" borderId="76" xfId="0" applyNumberFormat="1" applyFont="1" applyBorder="1"/>
    <xf numFmtId="0" fontId="72" fillId="0" borderId="61" xfId="0" applyFont="1" applyBorder="1" applyAlignment="1">
      <alignment horizontal="center" vertical="center" wrapText="1"/>
    </xf>
    <xf numFmtId="3" fontId="72" fillId="0" borderId="109" xfId="0" applyNumberFormat="1" applyFont="1" applyFill="1" applyBorder="1" applyAlignment="1">
      <alignment horizontal="center" vertical="center"/>
    </xf>
    <xf numFmtId="3" fontId="72" fillId="0" borderId="102" xfId="0" applyNumberFormat="1" applyFont="1" applyFill="1" applyBorder="1" applyAlignment="1">
      <alignment horizontal="center" vertical="center"/>
    </xf>
    <xf numFmtId="0" fontId="14" fillId="0" borderId="93" xfId="0" applyFont="1" applyBorder="1"/>
    <xf numFmtId="0" fontId="72" fillId="21" borderId="105" xfId="0" applyFont="1" applyFill="1" applyBorder="1" applyAlignment="1">
      <alignment horizontal="center" vertical="center" wrapText="1"/>
    </xf>
    <xf numFmtId="0" fontId="72" fillId="21" borderId="59" xfId="0" applyFont="1" applyFill="1" applyBorder="1" applyAlignment="1">
      <alignment horizontal="center" vertical="center" wrapText="1"/>
    </xf>
    <xf numFmtId="0" fontId="72" fillId="21" borderId="61" xfId="0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 wrapText="1"/>
    </xf>
    <xf numFmtId="3" fontId="14" fillId="0" borderId="0" xfId="0" applyNumberFormat="1" applyFont="1" applyAlignment="1"/>
    <xf numFmtId="3" fontId="5" fillId="0" borderId="109" xfId="0" applyNumberFormat="1" applyFont="1" applyFill="1" applyBorder="1" applyAlignment="1">
      <alignment horizontal="center" vertical="center"/>
    </xf>
    <xf numFmtId="3" fontId="5" fillId="0" borderId="117" xfId="0" applyNumberFormat="1" applyFont="1" applyFill="1" applyBorder="1" applyAlignment="1">
      <alignment horizontal="center" vertical="center"/>
    </xf>
    <xf numFmtId="3" fontId="5" fillId="0" borderId="102" xfId="0" applyNumberFormat="1" applyFont="1" applyFill="1" applyBorder="1" applyAlignment="1">
      <alignment horizontal="center" vertical="center"/>
    </xf>
    <xf numFmtId="3" fontId="7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/>
    <xf numFmtId="3" fontId="5" fillId="21" borderId="100" xfId="0" applyNumberFormat="1" applyFont="1" applyFill="1" applyBorder="1" applyAlignment="1">
      <alignment vertical="center"/>
    </xf>
    <xf numFmtId="3" fontId="5" fillId="21" borderId="61" xfId="0" applyNumberFormat="1" applyFont="1" applyFill="1" applyBorder="1" applyAlignment="1">
      <alignment vertical="center"/>
    </xf>
    <xf numFmtId="3" fontId="13" fillId="0" borderId="31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184" fontId="13" fillId="0" borderId="0" xfId="0" applyNumberFormat="1" applyFont="1" applyBorder="1"/>
    <xf numFmtId="0" fontId="13" fillId="0" borderId="0" xfId="0" applyFont="1" applyBorder="1" applyAlignment="1">
      <alignment horizontal="center"/>
    </xf>
    <xf numFmtId="3" fontId="15" fillId="0" borderId="9" xfId="0" applyNumberFormat="1" applyFont="1" applyFill="1" applyBorder="1" applyAlignment="1">
      <alignment horizontal="right" vertical="center"/>
    </xf>
    <xf numFmtId="184" fontId="13" fillId="22" borderId="16" xfId="0" applyNumberFormat="1" applyFont="1" applyFill="1" applyBorder="1" applyAlignment="1">
      <alignment horizontal="center" vertical="center"/>
    </xf>
    <xf numFmtId="0" fontId="13" fillId="22" borderId="18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3" fillId="0" borderId="27" xfId="0" applyFont="1" applyBorder="1" applyAlignment="1">
      <alignment horizontal="left" vertical="center"/>
    </xf>
    <xf numFmtId="0" fontId="13" fillId="0" borderId="36" xfId="0" applyFont="1" applyBorder="1" applyAlignment="1">
      <alignment horizontal="left" vertical="center"/>
    </xf>
    <xf numFmtId="184" fontId="13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186" fontId="5" fillId="22" borderId="9" xfId="0" applyNumberFormat="1" applyFont="1" applyFill="1" applyBorder="1" applyAlignment="1">
      <alignment vertical="center"/>
    </xf>
    <xf numFmtId="184" fontId="15" fillId="0" borderId="0" xfId="1" applyNumberFormat="1" applyFont="1" applyFill="1" applyBorder="1" applyAlignment="1">
      <alignment horizontal="right" vertical="center"/>
    </xf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vertical="center"/>
    </xf>
    <xf numFmtId="0" fontId="1" fillId="0" borderId="61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105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184" fontId="41" fillId="0" borderId="80" xfId="0" applyNumberFormat="1" applyFont="1" applyBorder="1"/>
    <xf numFmtId="3" fontId="72" fillId="0" borderId="105" xfId="0" applyNumberFormat="1" applyFont="1" applyFill="1" applyBorder="1" applyAlignment="1">
      <alignment horizontal="center" vertical="center" wrapText="1"/>
    </xf>
    <xf numFmtId="3" fontId="72" fillId="0" borderId="61" xfId="0" applyNumberFormat="1" applyFont="1" applyFill="1" applyBorder="1" applyAlignment="1">
      <alignment horizontal="center" vertical="center" wrapText="1"/>
    </xf>
    <xf numFmtId="0" fontId="45" fillId="0" borderId="105" xfId="0" applyFont="1" applyBorder="1" applyAlignment="1">
      <alignment horizontal="center"/>
    </xf>
    <xf numFmtId="0" fontId="45" fillId="0" borderId="59" xfId="0" applyFont="1" applyBorder="1" applyAlignment="1">
      <alignment horizontal="center"/>
    </xf>
    <xf numFmtId="0" fontId="1" fillId="0" borderId="116" xfId="0" applyFont="1" applyBorder="1" applyAlignment="1">
      <alignment horizontal="center" vertical="center" wrapText="1"/>
    </xf>
    <xf numFmtId="0" fontId="1" fillId="0" borderId="106" xfId="0" applyFont="1" applyBorder="1" applyAlignment="1">
      <alignment horizontal="center" vertical="center" wrapText="1"/>
    </xf>
    <xf numFmtId="3" fontId="72" fillId="0" borderId="59" xfId="0" applyNumberFormat="1" applyFont="1" applyFill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/>
    </xf>
    <xf numFmtId="0" fontId="1" fillId="0" borderId="99" xfId="0" applyFont="1" applyBorder="1" applyAlignment="1">
      <alignment vertical="center"/>
    </xf>
    <xf numFmtId="3" fontId="72" fillId="0" borderId="116" xfId="0" applyNumberFormat="1" applyFont="1" applyFill="1" applyBorder="1" applyAlignment="1">
      <alignment horizontal="center"/>
    </xf>
    <xf numFmtId="3" fontId="72" fillId="0" borderId="106" xfId="0" applyNumberFormat="1" applyFont="1" applyFill="1" applyBorder="1" applyAlignment="1">
      <alignment horizontal="center"/>
    </xf>
    <xf numFmtId="184" fontId="72" fillId="0" borderId="79" xfId="0" applyNumberFormat="1" applyFont="1" applyFill="1" applyBorder="1" applyAlignment="1">
      <alignment vertical="center"/>
    </xf>
    <xf numFmtId="3" fontId="72" fillId="0" borderId="0" xfId="0" applyNumberFormat="1" applyFont="1" applyFill="1" applyBorder="1" applyAlignment="1">
      <alignment vertical="center"/>
    </xf>
    <xf numFmtId="0" fontId="14" fillId="0" borderId="33" xfId="0" applyFont="1" applyBorder="1"/>
    <xf numFmtId="0" fontId="14" fillId="0" borderId="97" xfId="0" applyFont="1" applyBorder="1"/>
    <xf numFmtId="37" fontId="20" fillId="0" borderId="0" xfId="0" applyNumberFormat="1" applyFont="1" applyFill="1" applyBorder="1"/>
    <xf numFmtId="3" fontId="14" fillId="0" borderId="0" xfId="0" applyNumberFormat="1" applyFont="1" applyFill="1"/>
    <xf numFmtId="3" fontId="14" fillId="0" borderId="0" xfId="0" applyNumberFormat="1" applyFont="1" applyAlignment="1">
      <alignment vertical="center"/>
    </xf>
    <xf numFmtId="0" fontId="45" fillId="0" borderId="61" xfId="0" applyFont="1" applyBorder="1" applyAlignment="1">
      <alignment horizontal="center"/>
    </xf>
    <xf numFmtId="0" fontId="76" fillId="0" borderId="0" xfId="414"/>
    <xf numFmtId="0" fontId="65" fillId="0" borderId="0" xfId="0" applyFont="1" applyAlignment="1">
      <alignment horizontal="center" vertical="center"/>
    </xf>
    <xf numFmtId="0" fontId="76" fillId="0" borderId="0" xfId="414" applyAlignment="1">
      <alignment horizontal="center" vertical="center"/>
    </xf>
    <xf numFmtId="201" fontId="76" fillId="0" borderId="0" xfId="414" applyNumberFormat="1"/>
    <xf numFmtId="0" fontId="43" fillId="23" borderId="99" xfId="0" applyFont="1" applyFill="1" applyBorder="1" applyAlignment="1">
      <alignment horizontal="center" vertical="center"/>
    </xf>
    <xf numFmtId="0" fontId="43" fillId="23" borderId="72" xfId="0" applyFont="1" applyFill="1" applyBorder="1" applyAlignment="1">
      <alignment horizontal="center"/>
    </xf>
    <xf numFmtId="184" fontId="43" fillId="23" borderId="99" xfId="211" applyNumberFormat="1" applyFont="1" applyFill="1" applyBorder="1" applyAlignment="1">
      <alignment horizontal="center" vertical="center"/>
    </xf>
    <xf numFmtId="184" fontId="7" fillId="23" borderId="99" xfId="211" applyNumberFormat="1" applyFont="1" applyFill="1" applyBorder="1" applyAlignment="1">
      <alignment horizontal="center" vertical="center"/>
    </xf>
    <xf numFmtId="0" fontId="43" fillId="23" borderId="90" xfId="0" applyFont="1" applyFill="1" applyBorder="1" applyAlignment="1">
      <alignment horizontal="center" vertical="center"/>
    </xf>
    <xf numFmtId="0" fontId="43" fillId="23" borderId="103" xfId="0" applyFont="1" applyFill="1" applyBorder="1" applyAlignment="1">
      <alignment horizontal="center"/>
    </xf>
    <xf numFmtId="184" fontId="43" fillId="23" borderId="90" xfId="211" applyNumberFormat="1" applyFont="1" applyFill="1" applyBorder="1" applyAlignment="1">
      <alignment horizontal="center" vertical="center"/>
    </xf>
    <xf numFmtId="184" fontId="7" fillId="23" borderId="90" xfId="211" applyNumberFormat="1" applyFont="1" applyFill="1" applyBorder="1" applyAlignment="1">
      <alignment horizontal="center" vertical="center"/>
    </xf>
    <xf numFmtId="0" fontId="77" fillId="0" borderId="107" xfId="0" applyFont="1" applyBorder="1"/>
    <xf numFmtId="0" fontId="77" fillId="0" borderId="72" xfId="0" applyFont="1" applyBorder="1" applyAlignment="1">
      <alignment horizontal="center"/>
    </xf>
    <xf numFmtId="184" fontId="77" fillId="0" borderId="103" xfId="1" applyNumberFormat="1" applyFont="1" applyBorder="1"/>
    <xf numFmtId="184" fontId="77" fillId="0" borderId="31" xfId="1" applyNumberFormat="1" applyFont="1" applyBorder="1"/>
    <xf numFmtId="184" fontId="29" fillId="0" borderId="85" xfId="1" applyNumberFormat="1" applyFont="1" applyBorder="1"/>
    <xf numFmtId="43" fontId="77" fillId="0" borderId="72" xfId="1" applyFont="1" applyBorder="1"/>
    <xf numFmtId="0" fontId="77" fillId="0" borderId="35" xfId="0" applyFont="1" applyBorder="1"/>
    <xf numFmtId="0" fontId="77" fillId="0" borderId="81" xfId="0" applyFont="1" applyBorder="1" applyAlignment="1">
      <alignment horizontal="center"/>
    </xf>
    <xf numFmtId="184" fontId="29" fillId="0" borderId="0" xfId="1" applyNumberFormat="1" applyFont="1" applyBorder="1"/>
    <xf numFmtId="184" fontId="77" fillId="0" borderId="83" xfId="1" applyNumberFormat="1" applyFont="1" applyBorder="1"/>
    <xf numFmtId="0" fontId="77" fillId="0" borderId="109" xfId="0" applyFont="1" applyBorder="1"/>
    <xf numFmtId="0" fontId="77" fillId="0" borderId="82" xfId="0" applyFont="1" applyBorder="1" applyAlignment="1">
      <alignment horizontal="center"/>
    </xf>
    <xf numFmtId="184" fontId="29" fillId="0" borderId="94" xfId="1" applyNumberFormat="1" applyFont="1" applyBorder="1"/>
    <xf numFmtId="0" fontId="77" fillId="0" borderId="80" xfId="0" applyFont="1" applyBorder="1" applyAlignment="1">
      <alignment horizontal="center"/>
    </xf>
    <xf numFmtId="184" fontId="77" fillId="0" borderId="99" xfId="1" applyNumberFormat="1" applyFont="1" applyBorder="1"/>
    <xf numFmtId="184" fontId="77" fillId="0" borderId="100" xfId="1" applyNumberFormat="1" applyFont="1" applyBorder="1"/>
    <xf numFmtId="184" fontId="29" fillId="0" borderId="100" xfId="1" applyNumberFormat="1" applyFont="1" applyBorder="1"/>
    <xf numFmtId="184" fontId="29" fillId="0" borderId="31" xfId="1" applyNumberFormat="1" applyFont="1" applyBorder="1"/>
    <xf numFmtId="0" fontId="77" fillId="0" borderId="81" xfId="414" applyFont="1" applyBorder="1" applyAlignment="1">
      <alignment horizontal="center"/>
    </xf>
    <xf numFmtId="184" fontId="77" fillId="0" borderId="81" xfId="1" applyNumberFormat="1" applyFont="1" applyBorder="1"/>
    <xf numFmtId="184" fontId="77" fillId="0" borderId="36" xfId="1" applyNumberFormat="1" applyFont="1" applyBorder="1"/>
    <xf numFmtId="184" fontId="29" fillId="0" borderId="36" xfId="1" applyNumberFormat="1" applyFont="1" applyBorder="1"/>
    <xf numFmtId="184" fontId="29" fillId="0" borderId="81" xfId="1" applyNumberFormat="1" applyFont="1" applyBorder="1"/>
    <xf numFmtId="0" fontId="29" fillId="24" borderId="107" xfId="0" applyFont="1" applyFill="1" applyBorder="1"/>
    <xf numFmtId="0" fontId="77" fillId="24" borderId="72" xfId="0" applyFont="1" applyFill="1" applyBorder="1" applyAlignment="1">
      <alignment horizontal="center"/>
    </xf>
    <xf numFmtId="184" fontId="77" fillId="24" borderId="72" xfId="1" applyNumberFormat="1" applyFont="1" applyFill="1" applyBorder="1"/>
    <xf numFmtId="184" fontId="77" fillId="24" borderId="80" xfId="1" applyNumberFormat="1" applyFont="1" applyFill="1" applyBorder="1"/>
    <xf numFmtId="184" fontId="29" fillId="24" borderId="72" xfId="1" applyNumberFormat="1" applyFont="1" applyFill="1" applyBorder="1"/>
    <xf numFmtId="0" fontId="29" fillId="24" borderId="35" xfId="0" applyFont="1" applyFill="1" applyBorder="1"/>
    <xf numFmtId="0" fontId="77" fillId="24" borderId="81" xfId="0" applyFont="1" applyFill="1" applyBorder="1" applyAlignment="1">
      <alignment horizontal="center"/>
    </xf>
    <xf numFmtId="184" fontId="77" fillId="24" borderId="54" xfId="1" applyNumberFormat="1" applyFont="1" applyFill="1" applyBorder="1"/>
    <xf numFmtId="184" fontId="77" fillId="24" borderId="36" xfId="1" applyNumberFormat="1" applyFont="1" applyFill="1" applyBorder="1"/>
    <xf numFmtId="184" fontId="77" fillId="24" borderId="81" xfId="1" applyNumberFormat="1" applyFont="1" applyFill="1" applyBorder="1"/>
    <xf numFmtId="184" fontId="29" fillId="24" borderId="36" xfId="1" applyNumberFormat="1" applyFont="1" applyFill="1" applyBorder="1"/>
    <xf numFmtId="0" fontId="29" fillId="24" borderId="56" xfId="0" applyFont="1" applyFill="1" applyBorder="1"/>
    <xf numFmtId="0" fontId="77" fillId="24" borderId="82" xfId="0" applyFont="1" applyFill="1" applyBorder="1" applyAlignment="1">
      <alignment horizontal="center"/>
    </xf>
    <xf numFmtId="37" fontId="78" fillId="24" borderId="82" xfId="1" applyNumberFormat="1" applyFont="1" applyFill="1" applyBorder="1"/>
    <xf numFmtId="37" fontId="78" fillId="24" borderId="104" xfId="1" applyNumberFormat="1" applyFont="1" applyFill="1" applyBorder="1"/>
    <xf numFmtId="37" fontId="79" fillId="24" borderId="82" xfId="1" applyNumberFormat="1" applyFont="1" applyFill="1" applyBorder="1"/>
    <xf numFmtId="0" fontId="29" fillId="0" borderId="107" xfId="0" applyFont="1" applyBorder="1"/>
    <xf numFmtId="184" fontId="77" fillId="0" borderId="108" xfId="1" applyNumberFormat="1" applyFont="1" applyBorder="1"/>
    <xf numFmtId="0" fontId="29" fillId="0" borderId="35" xfId="0" applyFont="1" applyBorder="1"/>
    <xf numFmtId="184" fontId="77" fillId="0" borderId="54" xfId="1" applyNumberFormat="1" applyFont="1" applyBorder="1"/>
    <xf numFmtId="43" fontId="77" fillId="0" borderId="54" xfId="1" applyFont="1" applyBorder="1" applyAlignment="1">
      <alignment horizontal="right"/>
    </xf>
    <xf numFmtId="202" fontId="77" fillId="0" borderId="54" xfId="1" applyNumberFormat="1" applyFont="1" applyBorder="1" applyAlignment="1">
      <alignment horizontal="right"/>
    </xf>
    <xf numFmtId="202" fontId="29" fillId="0" borderId="54" xfId="1" applyNumberFormat="1" applyFont="1" applyBorder="1" applyAlignment="1">
      <alignment horizontal="right"/>
    </xf>
    <xf numFmtId="0" fontId="29" fillId="0" borderId="56" xfId="0" applyFont="1" applyBorder="1"/>
    <xf numFmtId="0" fontId="77" fillId="0" borderId="103" xfId="0" applyFont="1" applyBorder="1" applyAlignment="1">
      <alignment horizontal="center"/>
    </xf>
    <xf numFmtId="184" fontId="77" fillId="0" borderId="95" xfId="1" applyNumberFormat="1" applyFont="1" applyBorder="1"/>
    <xf numFmtId="184" fontId="29" fillId="0" borderId="95" xfId="1" applyNumberFormat="1" applyFont="1" applyBorder="1"/>
    <xf numFmtId="0" fontId="80" fillId="25" borderId="107" xfId="0" applyFont="1" applyFill="1" applyBorder="1" applyAlignment="1">
      <alignment horizontal="right"/>
    </xf>
    <xf numFmtId="0" fontId="77" fillId="25" borderId="72" xfId="0" applyFont="1" applyFill="1" applyBorder="1" applyAlignment="1">
      <alignment horizontal="center"/>
    </xf>
    <xf numFmtId="184" fontId="77" fillId="24" borderId="108" xfId="1" applyNumberFormat="1" applyFont="1" applyFill="1" applyBorder="1"/>
    <xf numFmtId="184" fontId="77" fillId="24" borderId="107" xfId="1" applyNumberFormat="1" applyFont="1" applyFill="1" applyBorder="1"/>
    <xf numFmtId="0" fontId="80" fillId="25" borderId="35" xfId="0" applyFont="1" applyFill="1" applyBorder="1" applyAlignment="1">
      <alignment horizontal="right"/>
    </xf>
    <xf numFmtId="0" fontId="77" fillId="25" borderId="81" xfId="0" applyFont="1" applyFill="1" applyBorder="1" applyAlignment="1">
      <alignment horizontal="center"/>
    </xf>
    <xf numFmtId="184" fontId="77" fillId="25" borderId="54" xfId="1" applyNumberFormat="1" applyFont="1" applyFill="1" applyBorder="1"/>
    <xf numFmtId="0" fontId="80" fillId="25" borderId="37" xfId="0" applyFont="1" applyFill="1" applyBorder="1" applyAlignment="1">
      <alignment horizontal="right"/>
    </xf>
    <xf numFmtId="203" fontId="77" fillId="0" borderId="94" xfId="1" applyNumberFormat="1" applyFont="1" applyFill="1" applyBorder="1"/>
    <xf numFmtId="203" fontId="77" fillId="0" borderId="31" xfId="1" applyNumberFormat="1" applyFont="1" applyFill="1" applyBorder="1"/>
    <xf numFmtId="184" fontId="77" fillId="0" borderId="103" xfId="1" applyNumberFormat="1" applyFont="1" applyFill="1" applyBorder="1"/>
    <xf numFmtId="184" fontId="29" fillId="0" borderId="31" xfId="1" applyNumberFormat="1" applyFont="1" applyFill="1" applyBorder="1"/>
    <xf numFmtId="184" fontId="77" fillId="0" borderId="94" xfId="1" applyNumberFormat="1" applyFont="1" applyFill="1" applyBorder="1"/>
    <xf numFmtId="184" fontId="29" fillId="0" borderId="94" xfId="1" applyNumberFormat="1" applyFont="1" applyFill="1" applyBorder="1"/>
    <xf numFmtId="2" fontId="29" fillId="0" borderId="103" xfId="1" applyNumberFormat="1" applyFont="1" applyFill="1" applyBorder="1"/>
    <xf numFmtId="2" fontId="77" fillId="0" borderId="103" xfId="1" applyNumberFormat="1" applyFont="1" applyFill="1" applyBorder="1"/>
    <xf numFmtId="2" fontId="29" fillId="0" borderId="31" xfId="1" applyNumberFormat="1" applyFont="1" applyFill="1" applyBorder="1"/>
    <xf numFmtId="0" fontId="77" fillId="25" borderId="103" xfId="0" applyFont="1" applyFill="1" applyBorder="1" applyAlignment="1">
      <alignment horizontal="center"/>
    </xf>
    <xf numFmtId="0" fontId="77" fillId="25" borderId="103" xfId="414" applyFont="1" applyFill="1" applyBorder="1"/>
    <xf numFmtId="43" fontId="77" fillId="0" borderId="103" xfId="1" applyFont="1" applyFill="1" applyBorder="1" applyAlignment="1">
      <alignment horizontal="center" vertical="center"/>
    </xf>
    <xf numFmtId="43" fontId="29" fillId="0" borderId="31" xfId="1" applyFont="1" applyFill="1" applyBorder="1"/>
    <xf numFmtId="202" fontId="77" fillId="0" borderId="94" xfId="1" applyNumberFormat="1" applyFont="1" applyFill="1" applyBorder="1"/>
    <xf numFmtId="203" fontId="29" fillId="0" borderId="31" xfId="1" applyNumberFormat="1" applyFont="1" applyFill="1" applyBorder="1"/>
    <xf numFmtId="43" fontId="77" fillId="0" borderId="103" xfId="1" applyFont="1" applyFill="1" applyBorder="1"/>
    <xf numFmtId="0" fontId="77" fillId="25" borderId="81" xfId="0" applyFont="1" applyFill="1" applyBorder="1"/>
    <xf numFmtId="0" fontId="80" fillId="25" borderId="56" xfId="0" applyFont="1" applyFill="1" applyBorder="1" applyAlignment="1">
      <alignment horizontal="right"/>
    </xf>
    <xf numFmtId="0" fontId="77" fillId="25" borderId="82" xfId="0" applyFont="1" applyFill="1" applyBorder="1"/>
    <xf numFmtId="184" fontId="7" fillId="25" borderId="95" xfId="1" applyNumberFormat="1" applyFont="1" applyFill="1" applyBorder="1"/>
    <xf numFmtId="0" fontId="80" fillId="25" borderId="39" xfId="0" applyFont="1" applyFill="1" applyBorder="1" applyAlignment="1">
      <alignment horizontal="right"/>
    </xf>
    <xf numFmtId="0" fontId="81" fillId="25" borderId="72" xfId="0" applyFont="1" applyFill="1" applyBorder="1" applyAlignment="1">
      <alignment horizontal="right"/>
    </xf>
    <xf numFmtId="184" fontId="82" fillId="25" borderId="118" xfId="1" applyNumberFormat="1" applyFont="1" applyFill="1" applyBorder="1"/>
    <xf numFmtId="184" fontId="82" fillId="25" borderId="19" xfId="1" applyNumberFormat="1" applyFont="1" applyFill="1" applyBorder="1"/>
    <xf numFmtId="184" fontId="82" fillId="25" borderId="80" xfId="1" applyNumberFormat="1" applyFont="1" applyFill="1" applyBorder="1"/>
    <xf numFmtId="0" fontId="81" fillId="25" borderId="81" xfId="0" applyFont="1" applyFill="1" applyBorder="1" applyAlignment="1">
      <alignment horizontal="right"/>
    </xf>
    <xf numFmtId="184" fontId="82" fillId="25" borderId="54" xfId="1" applyNumberFormat="1" applyFont="1" applyFill="1" applyBorder="1"/>
    <xf numFmtId="184" fontId="82" fillId="25" borderId="36" xfId="1" applyNumberFormat="1" applyFont="1" applyFill="1" applyBorder="1"/>
    <xf numFmtId="184" fontId="82" fillId="25" borderId="81" xfId="1" applyNumberFormat="1" applyFont="1" applyFill="1" applyBorder="1"/>
    <xf numFmtId="0" fontId="81" fillId="25" borderId="82" xfId="0" applyFont="1" applyFill="1" applyBorder="1" applyAlignment="1">
      <alignment horizontal="right"/>
    </xf>
    <xf numFmtId="184" fontId="82" fillId="25" borderId="95" xfId="1" applyNumberFormat="1" applyFont="1" applyFill="1" applyBorder="1"/>
    <xf numFmtId="184" fontId="82" fillId="25" borderId="104" xfId="1" applyNumberFormat="1" applyFont="1" applyFill="1" applyBorder="1"/>
    <xf numFmtId="184" fontId="82" fillId="25" borderId="82" xfId="1" applyNumberFormat="1" applyFont="1" applyFill="1" applyBorder="1"/>
    <xf numFmtId="184" fontId="77" fillId="0" borderId="72" xfId="1" applyNumberFormat="1" applyFont="1" applyBorder="1"/>
    <xf numFmtId="203" fontId="43" fillId="0" borderId="80" xfId="0" applyNumberFormat="1" applyFont="1" applyBorder="1"/>
    <xf numFmtId="203" fontId="77" fillId="0" borderId="81" xfId="1" applyNumberFormat="1" applyFont="1" applyBorder="1"/>
    <xf numFmtId="203" fontId="77" fillId="0" borderId="103" xfId="1" applyNumberFormat="1" applyFont="1" applyBorder="1"/>
    <xf numFmtId="184" fontId="77" fillId="0" borderId="82" xfId="1" applyNumberFormat="1" applyFont="1" applyBorder="1"/>
    <xf numFmtId="184" fontId="77" fillId="0" borderId="80" xfId="1" applyNumberFormat="1" applyFont="1" applyBorder="1"/>
    <xf numFmtId="203" fontId="43" fillId="0" borderId="72" xfId="0" applyNumberFormat="1" applyFont="1" applyBorder="1"/>
    <xf numFmtId="184" fontId="77" fillId="24" borderId="85" xfId="1" applyNumberFormat="1" applyFont="1" applyFill="1" applyBorder="1"/>
    <xf numFmtId="184" fontId="78" fillId="24" borderId="19" xfId="1" applyNumberFormat="1" applyFont="1" applyFill="1" applyBorder="1"/>
    <xf numFmtId="203" fontId="43" fillId="24" borderId="72" xfId="1" applyNumberFormat="1" applyFont="1" applyFill="1" applyBorder="1"/>
    <xf numFmtId="184" fontId="77" fillId="24" borderId="35" xfId="1" applyNumberFormat="1" applyFont="1" applyFill="1" applyBorder="1"/>
    <xf numFmtId="184" fontId="78" fillId="24" borderId="36" xfId="1" applyNumberFormat="1" applyFont="1" applyFill="1" applyBorder="1"/>
    <xf numFmtId="203" fontId="43" fillId="24" borderId="81" xfId="1" applyNumberFormat="1" applyFont="1" applyFill="1" applyBorder="1"/>
    <xf numFmtId="37" fontId="78" fillId="24" borderId="95" xfId="1" applyNumberFormat="1" applyFont="1" applyFill="1" applyBorder="1"/>
    <xf numFmtId="203" fontId="43" fillId="24" borderId="82" xfId="1" applyNumberFormat="1" applyFont="1" applyFill="1" applyBorder="1"/>
    <xf numFmtId="203" fontId="43" fillId="0" borderId="80" xfId="1" applyNumberFormat="1" applyFont="1" applyBorder="1"/>
    <xf numFmtId="203" fontId="43" fillId="0" borderId="83" xfId="1" applyNumberFormat="1" applyFont="1" applyBorder="1"/>
    <xf numFmtId="203" fontId="43" fillId="25" borderId="81" xfId="1" applyNumberFormat="1" applyFont="1" applyFill="1" applyBorder="1"/>
    <xf numFmtId="203" fontId="43" fillId="0" borderId="81" xfId="0" applyNumberFormat="1" applyFont="1" applyBorder="1"/>
    <xf numFmtId="203" fontId="77" fillId="0" borderId="103" xfId="1" applyNumberFormat="1" applyFont="1" applyFill="1" applyBorder="1"/>
    <xf numFmtId="202" fontId="77" fillId="0" borderId="103" xfId="1" applyNumberFormat="1" applyFont="1" applyFill="1" applyBorder="1"/>
    <xf numFmtId="203" fontId="7" fillId="26" borderId="82" xfId="1" applyNumberFormat="1" applyFont="1" applyFill="1" applyBorder="1"/>
    <xf numFmtId="184" fontId="83" fillId="25" borderId="80" xfId="1" applyNumberFormat="1" applyFont="1" applyFill="1" applyBorder="1"/>
    <xf numFmtId="184" fontId="82" fillId="26" borderId="80" xfId="1" applyNumberFormat="1" applyFont="1" applyFill="1" applyBorder="1"/>
    <xf numFmtId="184" fontId="82" fillId="26" borderId="19" xfId="1" applyNumberFormat="1" applyFont="1" applyFill="1" applyBorder="1"/>
    <xf numFmtId="184" fontId="83" fillId="25" borderId="81" xfId="1" applyNumberFormat="1" applyFont="1" applyFill="1" applyBorder="1"/>
    <xf numFmtId="184" fontId="82" fillId="26" borderId="81" xfId="1" applyNumberFormat="1" applyFont="1" applyFill="1" applyBorder="1"/>
    <xf numFmtId="184" fontId="82" fillId="26" borderId="36" xfId="1" applyNumberFormat="1" applyFont="1" applyFill="1" applyBorder="1"/>
    <xf numFmtId="184" fontId="83" fillId="25" borderId="82" xfId="1" applyNumberFormat="1" applyFont="1" applyFill="1" applyBorder="1"/>
    <xf numFmtId="184" fontId="82" fillId="26" borderId="82" xfId="1" applyNumberFormat="1" applyFont="1" applyFill="1" applyBorder="1"/>
    <xf numFmtId="184" fontId="82" fillId="26" borderId="56" xfId="1" applyNumberFormat="1" applyFont="1" applyFill="1" applyBorder="1"/>
    <xf numFmtId="203" fontId="43" fillId="0" borderId="82" xfId="0" applyNumberFormat="1" applyFont="1" applyBorder="1"/>
    <xf numFmtId="204" fontId="76" fillId="0" borderId="0" xfId="414" applyNumberFormat="1"/>
    <xf numFmtId="184" fontId="76" fillId="0" borderId="0" xfId="414" applyNumberFormat="1"/>
    <xf numFmtId="205" fontId="76" fillId="0" borderId="0" xfId="414" applyNumberFormat="1"/>
    <xf numFmtId="0" fontId="46" fillId="0" borderId="58" xfId="0" applyFont="1" applyBorder="1" applyAlignment="1">
      <alignment horizontal="center"/>
    </xf>
    <xf numFmtId="0" fontId="46" fillId="0" borderId="70" xfId="0" applyFont="1" applyBorder="1" applyAlignment="1">
      <alignment horizontal="center"/>
    </xf>
    <xf numFmtId="178" fontId="76" fillId="0" borderId="0" xfId="414" applyNumberFormat="1"/>
    <xf numFmtId="202" fontId="76" fillId="0" borderId="0" xfId="414" applyNumberFormat="1"/>
    <xf numFmtId="43" fontId="0" fillId="0" borderId="0" xfId="1" applyFont="1"/>
    <xf numFmtId="2" fontId="36" fillId="0" borderId="0" xfId="0" applyNumberFormat="1" applyFont="1"/>
    <xf numFmtId="0" fontId="15" fillId="0" borderId="9" xfId="0" applyFont="1" applyBorder="1" applyAlignment="1">
      <alignment horizontal="center" vertical="center" textRotation="90"/>
    </xf>
    <xf numFmtId="0" fontId="15" fillId="0" borderId="27" xfId="0" applyFont="1" applyBorder="1"/>
    <xf numFmtId="0" fontId="5" fillId="0" borderId="1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9" xfId="0" applyFont="1" applyBorder="1" applyAlignment="1">
      <alignment horizontal="center" vertical="center" textRotation="90"/>
    </xf>
    <xf numFmtId="206" fontId="5" fillId="0" borderId="27" xfId="0" applyNumberFormat="1" applyFont="1" applyBorder="1" applyAlignment="1">
      <alignment vertical="center"/>
    </xf>
    <xf numFmtId="184" fontId="84" fillId="0" borderId="9" xfId="63" applyNumberFormat="1" applyFont="1" applyFill="1" applyBorder="1"/>
    <xf numFmtId="184" fontId="41" fillId="0" borderId="9" xfId="0" applyNumberFormat="1" applyFont="1" applyBorder="1"/>
    <xf numFmtId="3" fontId="5" fillId="0" borderId="9" xfId="0" applyNumberFormat="1" applyFont="1" applyBorder="1" applyAlignment="1">
      <alignment horizontal="center" vertical="center" textRotation="90"/>
    </xf>
    <xf numFmtId="184" fontId="14" fillId="0" borderId="9" xfId="0" applyNumberFormat="1" applyFont="1" applyBorder="1"/>
    <xf numFmtId="0" fontId="5" fillId="0" borderId="27" xfId="447" applyFont="1" applyBorder="1" applyAlignment="1">
      <alignment horizontal="left" vertical="center"/>
    </xf>
    <xf numFmtId="184" fontId="77" fillId="0" borderId="9" xfId="63" applyNumberFormat="1" applyFont="1" applyBorder="1"/>
    <xf numFmtId="206" fontId="5" fillId="0" borderId="27" xfId="0" applyNumberFormat="1" applyFont="1" applyFill="1" applyBorder="1" applyAlignment="1">
      <alignment vertical="center"/>
    </xf>
    <xf numFmtId="184" fontId="77" fillId="0" borderId="9" xfId="63" applyNumberFormat="1" applyFont="1" applyFill="1" applyBorder="1"/>
    <xf numFmtId="0" fontId="5" fillId="0" borderId="27" xfId="0" applyFont="1" applyBorder="1" applyAlignment="1">
      <alignment vertical="center"/>
    </xf>
    <xf numFmtId="184" fontId="84" fillId="0" borderId="16" xfId="63" applyNumberFormat="1" applyFont="1" applyFill="1" applyBorder="1"/>
    <xf numFmtId="184" fontId="84" fillId="0" borderId="28" xfId="63" applyNumberFormat="1" applyFont="1" applyFill="1" applyBorder="1"/>
    <xf numFmtId="0" fontId="5" fillId="0" borderId="27" xfId="0" applyFont="1" applyBorder="1" applyAlignment="1">
      <alignment horizontal="left" vertical="center"/>
    </xf>
    <xf numFmtId="0" fontId="5" fillId="0" borderId="27" xfId="0" applyFont="1" applyBorder="1" applyAlignment="1">
      <alignment horizontal="left"/>
    </xf>
    <xf numFmtId="0" fontId="5" fillId="0" borderId="27" xfId="0" applyFont="1" applyBorder="1" applyAlignment="1">
      <alignment horizontal="center" vertical="center" textRotation="90"/>
    </xf>
    <xf numFmtId="0" fontId="5" fillId="0" borderId="36" xfId="0" applyFont="1" applyBorder="1" applyAlignment="1">
      <alignment horizontal="center" vertical="center" textRotation="90"/>
    </xf>
    <xf numFmtId="0" fontId="5" fillId="0" borderId="16" xfId="0" applyFont="1" applyBorder="1" applyAlignment="1">
      <alignment horizontal="center" vertical="center" textRotation="90"/>
    </xf>
    <xf numFmtId="3" fontId="5" fillId="0" borderId="16" xfId="0" applyNumberFormat="1" applyFont="1" applyBorder="1" applyAlignment="1">
      <alignment horizontal="center" vertical="center" textRotation="90"/>
    </xf>
    <xf numFmtId="0" fontId="5" fillId="0" borderId="29" xfId="0" applyFont="1" applyBorder="1" applyAlignment="1">
      <alignment horizontal="center" vertical="center" textRotation="90"/>
    </xf>
    <xf numFmtId="184" fontId="15" fillId="0" borderId="9" xfId="63" applyNumberFormat="1" applyFont="1" applyFill="1" applyBorder="1"/>
    <xf numFmtId="184" fontId="15" fillId="0" borderId="28" xfId="63" applyNumberFormat="1" applyFont="1" applyFill="1" applyBorder="1"/>
    <xf numFmtId="184" fontId="15" fillId="0" borderId="27" xfId="63" applyNumberFormat="1" applyFont="1" applyFill="1" applyBorder="1"/>
    <xf numFmtId="3" fontId="5" fillId="0" borderId="29" xfId="0" applyNumberFormat="1" applyFont="1" applyBorder="1" applyAlignment="1">
      <alignment horizontal="center" vertical="center" textRotation="90"/>
    </xf>
    <xf numFmtId="184" fontId="84" fillId="0" borderId="27" xfId="63" applyNumberFormat="1" applyFont="1" applyFill="1" applyBorder="1"/>
    <xf numFmtId="0" fontId="5" fillId="0" borderId="18" xfId="0" applyFont="1" applyBorder="1" applyAlignment="1">
      <alignment horizontal="center" vertical="center" textRotation="90"/>
    </xf>
    <xf numFmtId="3" fontId="5" fillId="0" borderId="18" xfId="0" applyNumberFormat="1" applyFont="1" applyBorder="1" applyAlignment="1">
      <alignment horizontal="center" vertical="center" textRotation="90"/>
    </xf>
    <xf numFmtId="0" fontId="5" fillId="0" borderId="30" xfId="0" applyFont="1" applyBorder="1" applyAlignment="1">
      <alignment horizontal="center" vertical="center" textRotation="90"/>
    </xf>
    <xf numFmtId="0" fontId="5" fillId="0" borderId="31" xfId="0" applyFont="1" applyBorder="1" applyAlignment="1">
      <alignment horizontal="center" vertical="center" textRotation="90"/>
    </xf>
    <xf numFmtId="0" fontId="5" fillId="0" borderId="0" xfId="0" applyFont="1" applyAlignment="1">
      <alignment horizontal="center" vertical="center" textRotation="90"/>
    </xf>
    <xf numFmtId="184" fontId="15" fillId="0" borderId="0" xfId="0" applyNumberFormat="1" applyFont="1"/>
    <xf numFmtId="0" fontId="5" fillId="0" borderId="27" xfId="0" applyFont="1" applyBorder="1"/>
    <xf numFmtId="43" fontId="84" fillId="0" borderId="36" xfId="63" applyNumberFormat="1" applyFont="1" applyFill="1" applyBorder="1" applyAlignment="1">
      <alignment horizontal="right"/>
    </xf>
    <xf numFmtId="43" fontId="84" fillId="0" borderId="9" xfId="63" applyNumberFormat="1" applyFont="1" applyFill="1" applyBorder="1" applyAlignment="1">
      <alignment horizontal="right"/>
    </xf>
    <xf numFmtId="202" fontId="84" fillId="0" borderId="9" xfId="63" applyNumberFormat="1" applyFont="1" applyFill="1" applyBorder="1" applyAlignment="1">
      <alignment horizontal="right"/>
    </xf>
    <xf numFmtId="0" fontId="15" fillId="0" borderId="0" xfId="0" applyFont="1"/>
    <xf numFmtId="0" fontId="46" fillId="0" borderId="27" xfId="0" applyFont="1" applyBorder="1" applyAlignment="1">
      <alignment horizontal="center"/>
    </xf>
    <xf numFmtId="0" fontId="46" fillId="0" borderId="36" xfId="0" applyFont="1" applyBorder="1" applyAlignment="1">
      <alignment horizontal="center"/>
    </xf>
    <xf numFmtId="0" fontId="46" fillId="0" borderId="28" xfId="0" applyFont="1" applyBorder="1" applyAlignment="1">
      <alignment horizontal="center"/>
    </xf>
    <xf numFmtId="207" fontId="36" fillId="0" borderId="0" xfId="0" applyNumberFormat="1" applyFont="1"/>
    <xf numFmtId="0" fontId="15" fillId="0" borderId="0" xfId="0" applyFont="1" applyAlignment="1">
      <alignment horizontal="left"/>
    </xf>
    <xf numFmtId="208" fontId="36" fillId="0" borderId="0" xfId="0" applyNumberFormat="1" applyFont="1"/>
    <xf numFmtId="0" fontId="5" fillId="0" borderId="28" xfId="0" applyFont="1" applyBorder="1" applyAlignment="1">
      <alignment horizontal="center" vertical="center" textRotation="90"/>
    </xf>
    <xf numFmtId="3" fontId="85" fillId="0" borderId="0" xfId="0" applyNumberFormat="1" applyFont="1"/>
    <xf numFmtId="3" fontId="36" fillId="0" borderId="0" xfId="0" applyNumberFormat="1" applyFont="1"/>
    <xf numFmtId="0" fontId="5" fillId="0" borderId="105" xfId="0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5" fillId="0" borderId="61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8" xfId="0" applyFont="1" applyBorder="1"/>
    <xf numFmtId="184" fontId="13" fillId="2" borderId="53" xfId="1" applyNumberFormat="1" applyFont="1" applyFill="1" applyBorder="1"/>
    <xf numFmtId="0" fontId="15" fillId="0" borderId="65" xfId="0" applyFont="1" applyBorder="1" applyAlignment="1">
      <alignment horizontal="center"/>
    </xf>
    <xf numFmtId="0" fontId="15" fillId="0" borderId="16" xfId="0" applyFont="1" applyBorder="1"/>
    <xf numFmtId="184" fontId="5" fillId="0" borderId="87" xfId="0" applyNumberFormat="1" applyFont="1" applyFill="1" applyBorder="1" applyAlignment="1">
      <alignment horizontal="right" vertical="center"/>
    </xf>
    <xf numFmtId="0" fontId="15" fillId="0" borderId="84" xfId="0" applyFont="1" applyBorder="1" applyAlignment="1">
      <alignment horizontal="center"/>
    </xf>
    <xf numFmtId="0" fontId="5" fillId="0" borderId="75" xfId="0" applyFont="1" applyBorder="1" applyAlignment="1">
      <alignment horizontal="center"/>
    </xf>
    <xf numFmtId="184" fontId="5" fillId="0" borderId="72" xfId="0" applyNumberFormat="1" applyFont="1" applyFill="1" applyBorder="1"/>
    <xf numFmtId="198" fontId="15" fillId="0" borderId="64" xfId="0" applyNumberFormat="1" applyFont="1" applyBorder="1" applyAlignment="1">
      <alignment horizontal="center"/>
    </xf>
    <xf numFmtId="0" fontId="15" fillId="0" borderId="9" xfId="0" applyFont="1" applyBorder="1" applyAlignment="1">
      <alignment horizontal="left" indent="2"/>
    </xf>
    <xf numFmtId="184" fontId="5" fillId="0" borderId="81" xfId="0" applyNumberFormat="1" applyFont="1" applyFill="1" applyBorder="1"/>
    <xf numFmtId="198" fontId="15" fillId="0" borderId="65" xfId="0" applyNumberFormat="1" applyFont="1" applyBorder="1" applyAlignment="1">
      <alignment horizontal="center"/>
    </xf>
    <xf numFmtId="0" fontId="15" fillId="0" borderId="16" xfId="0" applyFont="1" applyBorder="1" applyAlignment="1">
      <alignment horizontal="left" indent="2"/>
    </xf>
    <xf numFmtId="37" fontId="5" fillId="0" borderId="9" xfId="0" applyNumberFormat="1" applyFont="1" applyFill="1" applyBorder="1" applyAlignment="1">
      <alignment horizontal="right" vertical="center" wrapText="1"/>
    </xf>
    <xf numFmtId="37" fontId="36" fillId="0" borderId="0" xfId="0" applyNumberFormat="1" applyFont="1"/>
    <xf numFmtId="3" fontId="5" fillId="0" borderId="80" xfId="0" applyNumberFormat="1" applyFont="1" applyFill="1" applyBorder="1"/>
    <xf numFmtId="184" fontId="36" fillId="0" borderId="0" xfId="0" applyNumberFormat="1" applyFont="1" applyFill="1"/>
    <xf numFmtId="0" fontId="15" fillId="0" borderId="64" xfId="0" applyFont="1" applyBorder="1" applyAlignment="1">
      <alignment horizontal="center"/>
    </xf>
    <xf numFmtId="0" fontId="15" fillId="0" borderId="9" xfId="0" applyFont="1" applyBorder="1"/>
    <xf numFmtId="184" fontId="5" fillId="0" borderId="103" xfId="0" applyNumberFormat="1" applyFont="1" applyFill="1" applyBorder="1" applyAlignment="1">
      <alignment horizontal="center" vertical="center"/>
    </xf>
    <xf numFmtId="3" fontId="13" fillId="0" borderId="9" xfId="0" applyNumberFormat="1" applyFont="1" applyFill="1" applyBorder="1" applyAlignment="1">
      <alignment horizontal="right" vertical="center" wrapText="1"/>
    </xf>
    <xf numFmtId="0" fontId="36" fillId="0" borderId="0" xfId="0" applyFont="1" applyAlignment="1">
      <alignment horizontal="right"/>
    </xf>
    <xf numFmtId="0" fontId="15" fillId="0" borderId="27" xfId="0" applyFont="1" applyBorder="1" applyAlignment="1">
      <alignment horizontal="left"/>
    </xf>
    <xf numFmtId="0" fontId="15" fillId="0" borderId="30" xfId="0" applyFont="1" applyFill="1" applyBorder="1" applyAlignment="1">
      <alignment horizontal="left"/>
    </xf>
    <xf numFmtId="184" fontId="5" fillId="0" borderId="103" xfId="0" applyNumberFormat="1" applyFont="1" applyFill="1" applyBorder="1"/>
    <xf numFmtId="0" fontId="15" fillId="0" borderId="68" xfId="0" applyFont="1" applyBorder="1" applyAlignment="1">
      <alignment horizontal="left"/>
    </xf>
    <xf numFmtId="184" fontId="5" fillId="0" borderId="82" xfId="0" applyNumberFormat="1" applyFont="1" applyFill="1" applyBorder="1"/>
    <xf numFmtId="2" fontId="15" fillId="0" borderId="39" xfId="0" applyNumberFormat="1" applyFont="1" applyBorder="1" applyAlignment="1">
      <alignment horizontal="center"/>
    </xf>
    <xf numFmtId="0" fontId="15" fillId="0" borderId="116" xfId="0" applyFont="1" applyFill="1" applyBorder="1" applyAlignment="1">
      <alignment horizontal="left" indent="1"/>
    </xf>
    <xf numFmtId="184" fontId="73" fillId="0" borderId="106" xfId="1" applyNumberFormat="1" applyFont="1" applyFill="1" applyBorder="1"/>
    <xf numFmtId="0" fontId="15" fillId="0" borderId="39" xfId="0" applyFont="1" applyBorder="1" applyAlignment="1">
      <alignment horizontal="center"/>
    </xf>
    <xf numFmtId="0" fontId="5" fillId="0" borderId="107" xfId="0" applyFont="1" applyBorder="1" applyAlignment="1">
      <alignment horizontal="center"/>
    </xf>
    <xf numFmtId="184" fontId="13" fillId="2" borderId="38" xfId="1" applyNumberFormat="1" applyFont="1" applyFill="1" applyBorder="1"/>
    <xf numFmtId="0" fontId="15" fillId="0" borderId="35" xfId="0" applyFont="1" applyBorder="1" applyAlignment="1">
      <alignment horizontal="center"/>
    </xf>
    <xf numFmtId="0" fontId="15" fillId="0" borderId="35" xfId="0" applyFont="1" applyBorder="1" applyAlignment="1">
      <alignment horizontal="left"/>
    </xf>
    <xf numFmtId="184" fontId="5" fillId="0" borderId="103" xfId="1" applyNumberFormat="1" applyFont="1" applyFill="1" applyBorder="1"/>
    <xf numFmtId="184" fontId="5" fillId="0" borderId="9" xfId="0" applyNumberFormat="1" applyFont="1" applyFill="1" applyBorder="1" applyAlignment="1">
      <alignment wrapText="1"/>
    </xf>
    <xf numFmtId="0" fontId="15" fillId="0" borderId="56" xfId="0" applyFont="1" applyBorder="1" applyAlignment="1">
      <alignment horizontal="left"/>
    </xf>
    <xf numFmtId="184" fontId="5" fillId="0" borderId="90" xfId="0" applyNumberFormat="1" applyFont="1" applyFill="1" applyBorder="1" applyAlignment="1">
      <alignment vertical="center" wrapText="1"/>
    </xf>
    <xf numFmtId="0" fontId="15" fillId="0" borderId="0" xfId="0" applyFont="1" applyBorder="1" applyAlignment="1">
      <alignment horizontal="center"/>
    </xf>
    <xf numFmtId="0" fontId="15" fillId="0" borderId="0" xfId="0" applyFont="1" applyBorder="1" applyAlignment="1">
      <alignment horizontal="left"/>
    </xf>
    <xf numFmtId="184" fontId="5" fillId="0" borderId="0" xfId="0" applyNumberFormat="1" applyFont="1" applyFill="1" applyBorder="1"/>
    <xf numFmtId="0" fontId="15" fillId="0" borderId="58" xfId="0" applyFont="1" applyBorder="1" applyAlignment="1">
      <alignment horizontal="center"/>
    </xf>
    <xf numFmtId="0" fontId="5" fillId="0" borderId="77" xfId="0" applyFont="1" applyBorder="1" applyAlignment="1">
      <alignment horizontal="center"/>
    </xf>
    <xf numFmtId="43" fontId="5" fillId="0" borderId="70" xfId="0" applyNumberFormat="1" applyFont="1" applyFill="1" applyBorder="1"/>
    <xf numFmtId="0" fontId="18" fillId="0" borderId="0" xfId="0" applyFont="1"/>
    <xf numFmtId="0" fontId="18" fillId="2" borderId="0" xfId="0" applyFont="1" applyFill="1"/>
    <xf numFmtId="0" fontId="52" fillId="0" borderId="0" xfId="0" applyFont="1" applyAlignment="1">
      <alignment horizontal="center"/>
    </xf>
    <xf numFmtId="0" fontId="86" fillId="0" borderId="0" xfId="0" applyFont="1"/>
    <xf numFmtId="184" fontId="0" fillId="0" borderId="0" xfId="1" applyNumberFormat="1" applyFont="1" applyFill="1"/>
    <xf numFmtId="0" fontId="52" fillId="27" borderId="105" xfId="0" applyFont="1" applyFill="1" applyBorder="1" applyAlignment="1">
      <alignment horizontal="left"/>
    </xf>
    <xf numFmtId="0" fontId="52" fillId="27" borderId="59" xfId="0" applyFont="1" applyFill="1" applyBorder="1" applyAlignment="1">
      <alignment horizontal="left"/>
    </xf>
    <xf numFmtId="0" fontId="52" fillId="27" borderId="62" xfId="0" applyFont="1" applyFill="1" applyBorder="1" applyAlignment="1">
      <alignment horizontal="left"/>
    </xf>
    <xf numFmtId="43" fontId="52" fillId="27" borderId="71" xfId="1" applyFont="1" applyFill="1" applyBorder="1" applyAlignment="1">
      <alignment horizontal="right"/>
    </xf>
    <xf numFmtId="43" fontId="52" fillId="27" borderId="100" xfId="1" applyFont="1" applyFill="1" applyBorder="1" applyAlignment="1">
      <alignment horizontal="right"/>
    </xf>
    <xf numFmtId="0" fontId="52" fillId="0" borderId="107" xfId="0" applyFont="1" applyBorder="1" applyAlignment="1">
      <alignment horizontal="center"/>
    </xf>
    <xf numFmtId="0" fontId="87" fillId="0" borderId="84" xfId="0" applyFont="1" applyBorder="1" applyAlignment="1">
      <alignment horizontal="left"/>
    </xf>
    <xf numFmtId="0" fontId="87" fillId="0" borderId="86" xfId="0" applyFont="1" applyBorder="1" applyAlignment="1">
      <alignment horizontal="left"/>
    </xf>
    <xf numFmtId="0" fontId="86" fillId="0" borderId="107" xfId="0" applyFont="1" applyBorder="1" applyAlignment="1">
      <alignment horizontal="center"/>
    </xf>
    <xf numFmtId="184" fontId="18" fillId="0" borderId="75" xfId="1" applyNumberFormat="1" applyFont="1" applyFill="1" applyBorder="1"/>
    <xf numFmtId="0" fontId="17" fillId="0" borderId="35" xfId="0" applyFont="1" applyBorder="1" applyAlignment="1">
      <alignment horizontal="center"/>
    </xf>
    <xf numFmtId="0" fontId="0" fillId="0" borderId="64" xfId="0" applyBorder="1" applyAlignment="1">
      <alignment horizontal="left"/>
    </xf>
    <xf numFmtId="0" fontId="0" fillId="0" borderId="38" xfId="0" applyBorder="1" applyAlignment="1">
      <alignment horizontal="left"/>
    </xf>
    <xf numFmtId="0" fontId="53" fillId="0" borderId="35" xfId="0" applyFont="1" applyBorder="1" applyAlignment="1">
      <alignment horizontal="center"/>
    </xf>
    <xf numFmtId="184" fontId="0" fillId="0" borderId="9" xfId="1" applyNumberFormat="1" applyFont="1" applyFill="1" applyBorder="1"/>
    <xf numFmtId="0" fontId="57" fillId="0" borderId="35" xfId="0" applyFont="1" applyBorder="1" applyAlignment="1">
      <alignment horizontal="center"/>
    </xf>
    <xf numFmtId="0" fontId="0" fillId="0" borderId="64" xfId="0" applyBorder="1" applyAlignment="1">
      <alignment horizontal="right"/>
    </xf>
    <xf numFmtId="0" fontId="86" fillId="0" borderId="35" xfId="0" applyFont="1" applyBorder="1" applyAlignment="1">
      <alignment horizontal="center"/>
    </xf>
    <xf numFmtId="184" fontId="86" fillId="0" borderId="35" xfId="1" applyNumberFormat="1" applyFont="1" applyFill="1" applyBorder="1" applyAlignment="1">
      <alignment horizontal="center"/>
    </xf>
    <xf numFmtId="0" fontId="0" fillId="2" borderId="38" xfId="0" applyFill="1" applyBorder="1" applyAlignment="1">
      <alignment horizontal="left"/>
    </xf>
    <xf numFmtId="184" fontId="0" fillId="0" borderId="27" xfId="1" applyNumberFormat="1" applyFont="1" applyFill="1" applyBorder="1"/>
    <xf numFmtId="184" fontId="0" fillId="0" borderId="9" xfId="1" applyNumberFormat="1" applyFont="1" applyFill="1" applyBorder="1" applyAlignment="1">
      <alignment horizontal="right"/>
    </xf>
    <xf numFmtId="0" fontId="52" fillId="2" borderId="35" xfId="0" applyFont="1" applyFill="1" applyBorder="1" applyAlignment="1">
      <alignment horizontal="center"/>
    </xf>
    <xf numFmtId="0" fontId="88" fillId="2" borderId="64" xfId="0" applyFont="1" applyFill="1" applyBorder="1" applyAlignment="1">
      <alignment horizontal="left" vertical="center" wrapText="1"/>
    </xf>
    <xf numFmtId="0" fontId="88" fillId="2" borderId="38" xfId="0" applyFont="1" applyFill="1" applyBorder="1" applyAlignment="1">
      <alignment horizontal="left" vertical="center" wrapText="1"/>
    </xf>
    <xf numFmtId="0" fontId="89" fillId="2" borderId="35" xfId="0" applyFont="1" applyFill="1" applyBorder="1" applyAlignment="1">
      <alignment horizontal="center" vertical="center" wrapText="1"/>
    </xf>
    <xf numFmtId="184" fontId="18" fillId="2" borderId="9" xfId="1" applyNumberFormat="1" applyFont="1" applyFill="1" applyBorder="1"/>
    <xf numFmtId="0" fontId="52" fillId="0" borderId="35" xfId="0" applyFont="1" applyBorder="1" applyAlignment="1">
      <alignment horizontal="center"/>
    </xf>
    <xf numFmtId="0" fontId="88" fillId="0" borderId="64" xfId="0" applyFont="1" applyBorder="1" applyAlignment="1">
      <alignment horizontal="left" vertical="center" wrapText="1"/>
    </xf>
    <xf numFmtId="0" fontId="88" fillId="0" borderId="38" xfId="0" applyFont="1" applyBorder="1" applyAlignment="1">
      <alignment horizontal="left" vertical="center" wrapText="1"/>
    </xf>
    <xf numFmtId="0" fontId="89" fillId="0" borderId="35" xfId="0" applyFont="1" applyBorder="1" applyAlignment="1">
      <alignment horizontal="center" vertical="center" wrapText="1"/>
    </xf>
    <xf numFmtId="184" fontId="18" fillId="0" borderId="9" xfId="1" applyNumberFormat="1" applyFont="1" applyFill="1" applyBorder="1"/>
    <xf numFmtId="0" fontId="90" fillId="0" borderId="64" xfId="0" applyFont="1" applyBorder="1" applyAlignment="1">
      <alignment horizontal="right" vertical="center" wrapText="1"/>
    </xf>
    <xf numFmtId="10" fontId="18" fillId="0" borderId="9" xfId="3" applyNumberFormat="1" applyFont="1" applyFill="1" applyBorder="1"/>
    <xf numFmtId="10" fontId="0" fillId="0" borderId="9" xfId="3" applyNumberFormat="1" applyFont="1" applyFill="1" applyBorder="1"/>
    <xf numFmtId="0" fontId="87" fillId="0" borderId="35" xfId="0" applyFont="1" applyBorder="1" applyAlignment="1">
      <alignment horizontal="left"/>
    </xf>
    <xf numFmtId="0" fontId="87" fillId="0" borderId="54" xfId="0" applyFont="1" applyBorder="1" applyAlignment="1">
      <alignment horizontal="left"/>
    </xf>
    <xf numFmtId="0" fontId="17" fillId="0" borderId="64" xfId="0" applyFont="1" applyBorder="1" applyAlignment="1">
      <alignment horizontal="left" vertical="center" wrapText="1"/>
    </xf>
    <xf numFmtId="0" fontId="17" fillId="0" borderId="38" xfId="0" applyFont="1" applyBorder="1" applyAlignment="1">
      <alignment horizontal="left" vertical="center" wrapText="1"/>
    </xf>
    <xf numFmtId="0" fontId="53" fillId="0" borderId="35" xfId="0" applyFont="1" applyBorder="1" applyAlignment="1">
      <alignment horizontal="center" vertical="center" wrapText="1"/>
    </xf>
    <xf numFmtId="0" fontId="0" fillId="0" borderId="38" xfId="0" applyBorder="1"/>
    <xf numFmtId="0" fontId="0" fillId="0" borderId="64" xfId="0" applyBorder="1"/>
    <xf numFmtId="0" fontId="0" fillId="0" borderId="38" xfId="0" applyBorder="1" applyAlignment="1">
      <alignment horizontal="left" vertical="center" wrapText="1"/>
    </xf>
    <xf numFmtId="0" fontId="86" fillId="0" borderId="35" xfId="0" applyFont="1" applyBorder="1" applyAlignment="1">
      <alignment horizontal="center" vertical="center" wrapText="1"/>
    </xf>
    <xf numFmtId="184" fontId="0" fillId="2" borderId="9" xfId="1" applyNumberFormat="1" applyFont="1" applyFill="1" applyBorder="1"/>
    <xf numFmtId="184" fontId="0" fillId="0" borderId="18" xfId="109" applyNumberFormat="1" applyFont="1" applyFill="1" applyBorder="1" applyAlignment="1">
      <alignment horizontal="center" vertical="center"/>
    </xf>
    <xf numFmtId="0" fontId="57" fillId="0" borderId="81" xfId="0" applyFont="1" applyBorder="1" applyAlignment="1">
      <alignment horizontal="center"/>
    </xf>
    <xf numFmtId="0" fontId="0" fillId="0" borderId="28" xfId="0" applyBorder="1"/>
    <xf numFmtId="0" fontId="0" fillId="2" borderId="54" xfId="0" applyFill="1" applyBorder="1"/>
    <xf numFmtId="0" fontId="0" fillId="0" borderId="35" xfId="0" applyBorder="1" applyAlignment="1">
      <alignment horizontal="left"/>
    </xf>
    <xf numFmtId="0" fontId="0" fillId="0" borderId="54" xfId="0" applyBorder="1" applyAlignment="1">
      <alignment horizontal="left"/>
    </xf>
    <xf numFmtId="0" fontId="91" fillId="0" borderId="64" xfId="0" applyFont="1" applyBorder="1" applyAlignment="1">
      <alignment horizontal="left" vertical="center" wrapText="1"/>
    </xf>
    <xf numFmtId="0" fontId="91" fillId="0" borderId="38" xfId="0" applyFont="1" applyBorder="1" applyAlignment="1">
      <alignment horizontal="left" vertical="center" wrapText="1"/>
    </xf>
    <xf numFmtId="184" fontId="18" fillId="0" borderId="27" xfId="1" applyNumberFormat="1" applyFont="1" applyFill="1" applyBorder="1"/>
    <xf numFmtId="0" fontId="91" fillId="12" borderId="64" xfId="0" applyFont="1" applyFill="1" applyBorder="1" applyAlignment="1">
      <alignment horizontal="left" vertical="center" wrapText="1"/>
    </xf>
    <xf numFmtId="0" fontId="91" fillId="12" borderId="38" xfId="0" applyFont="1" applyFill="1" applyBorder="1" applyAlignment="1">
      <alignment horizontal="left" vertical="center" wrapText="1"/>
    </xf>
    <xf numFmtId="0" fontId="89" fillId="12" borderId="35" xfId="0" applyFont="1" applyFill="1" applyBorder="1" applyAlignment="1">
      <alignment horizontal="center" vertical="center" wrapText="1"/>
    </xf>
    <xf numFmtId="184" fontId="18" fillId="12" borderId="9" xfId="1" applyNumberFormat="1" applyFont="1" applyFill="1" applyBorder="1"/>
    <xf numFmtId="0" fontId="0" fillId="12" borderId="64" xfId="0" applyFill="1" applyBorder="1"/>
    <xf numFmtId="0" fontId="0" fillId="12" borderId="38" xfId="0" applyFill="1" applyBorder="1" applyAlignment="1">
      <alignment horizontal="left"/>
    </xf>
    <xf numFmtId="0" fontId="86" fillId="12" borderId="35" xfId="0" applyFont="1" applyFill="1" applyBorder="1" applyAlignment="1">
      <alignment horizontal="center"/>
    </xf>
    <xf numFmtId="184" fontId="0" fillId="12" borderId="9" xfId="1" applyNumberFormat="1" applyFont="1" applyFill="1" applyBorder="1"/>
    <xf numFmtId="0" fontId="0" fillId="12" borderId="38" xfId="0" applyFill="1" applyBorder="1" applyAlignment="1">
      <alignment horizontal="left" vertical="center" wrapText="1"/>
    </xf>
    <xf numFmtId="0" fontId="86" fillId="12" borderId="35" xfId="0" applyFont="1" applyFill="1" applyBorder="1" applyAlignment="1">
      <alignment horizontal="center" vertical="center" wrapText="1"/>
    </xf>
    <xf numFmtId="187" fontId="18" fillId="12" borderId="9" xfId="3" applyNumberFormat="1" applyFont="1" applyFill="1" applyBorder="1"/>
    <xf numFmtId="187" fontId="0" fillId="12" borderId="9" xfId="3" applyNumberFormat="1" applyFont="1" applyFill="1" applyBorder="1"/>
    <xf numFmtId="0" fontId="52" fillId="0" borderId="56" xfId="0" applyFont="1" applyBorder="1" applyAlignment="1">
      <alignment horizontal="center"/>
    </xf>
    <xf numFmtId="0" fontId="18" fillId="12" borderId="69" xfId="0" applyFont="1" applyFill="1" applyBorder="1" applyAlignment="1">
      <alignment horizontal="left"/>
    </xf>
    <xf numFmtId="0" fontId="18" fillId="12" borderId="87" xfId="0" applyFont="1" applyFill="1" applyBorder="1" applyAlignment="1">
      <alignment horizontal="left"/>
    </xf>
    <xf numFmtId="0" fontId="86" fillId="12" borderId="56" xfId="0" applyFont="1" applyFill="1" applyBorder="1" applyAlignment="1">
      <alignment horizontal="center"/>
    </xf>
    <xf numFmtId="184" fontId="18" fillId="12" borderId="74" xfId="1" applyNumberFormat="1" applyFont="1" applyFill="1" applyBorder="1"/>
    <xf numFmtId="0" fontId="52" fillId="0" borderId="52" xfId="0" applyFont="1" applyBorder="1" applyAlignment="1">
      <alignment horizontal="center"/>
    </xf>
    <xf numFmtId="0" fontId="0" fillId="0" borderId="93" xfId="0" applyBorder="1"/>
    <xf numFmtId="0" fontId="86" fillId="0" borderId="67" xfId="0" applyFont="1" applyBorder="1" applyAlignment="1">
      <alignment horizontal="center"/>
    </xf>
    <xf numFmtId="184" fontId="0" fillId="0" borderId="29" xfId="1" applyNumberFormat="1" applyFont="1" applyFill="1" applyBorder="1"/>
    <xf numFmtId="184" fontId="0" fillId="0" borderId="0" xfId="1" applyNumberFormat="1" applyFont="1" applyFill="1" applyBorder="1"/>
    <xf numFmtId="0" fontId="52" fillId="0" borderId="84" xfId="0" applyFont="1" applyBorder="1" applyAlignment="1">
      <alignment horizontal="center"/>
    </xf>
    <xf numFmtId="0" fontId="17" fillId="0" borderId="75" xfId="0" applyFont="1" applyBorder="1" applyAlignment="1">
      <alignment horizontal="left"/>
    </xf>
    <xf numFmtId="0" fontId="17" fillId="0" borderId="89" xfId="0" applyFont="1" applyBorder="1" applyAlignment="1">
      <alignment horizontal="left"/>
    </xf>
    <xf numFmtId="184" fontId="0" fillId="0" borderId="75" xfId="1" applyNumberFormat="1" applyFont="1" applyFill="1" applyBorder="1" applyAlignment="1"/>
    <xf numFmtId="0" fontId="52" fillId="0" borderId="64" xfId="0" applyFont="1" applyBorder="1" applyAlignment="1">
      <alignment horizontal="center"/>
    </xf>
    <xf numFmtId="0" fontId="17" fillId="0" borderId="9" xfId="0" applyFont="1" applyBorder="1" applyAlignment="1">
      <alignment horizontal="left"/>
    </xf>
    <xf numFmtId="0" fontId="17" fillId="0" borderId="27" xfId="0" applyFont="1" applyBorder="1" applyAlignment="1">
      <alignment horizontal="left"/>
    </xf>
    <xf numFmtId="9" fontId="86" fillId="0" borderId="35" xfId="3" applyFont="1" applyFill="1" applyBorder="1" applyAlignment="1">
      <alignment horizontal="center"/>
    </xf>
    <xf numFmtId="184" fontId="92" fillId="0" borderId="9" xfId="1" applyNumberFormat="1" applyFont="1" applyFill="1" applyBorder="1" applyAlignment="1"/>
    <xf numFmtId="184" fontId="92" fillId="2" borderId="9" xfId="1" applyNumberFormat="1" applyFont="1" applyFill="1" applyBorder="1" applyAlignment="1"/>
    <xf numFmtId="0" fontId="17" fillId="12" borderId="27" xfId="0" applyFont="1" applyFill="1" applyBorder="1" applyAlignment="1">
      <alignment horizontal="left"/>
    </xf>
    <xf numFmtId="0" fontId="17" fillId="12" borderId="36" xfId="0" applyFont="1" applyFill="1" applyBorder="1" applyAlignment="1">
      <alignment horizontal="left"/>
    </xf>
    <xf numFmtId="184" fontId="92" fillId="12" borderId="9" xfId="1" applyNumberFormat="1" applyFont="1" applyFill="1" applyBorder="1" applyAlignment="1"/>
    <xf numFmtId="0" fontId="52" fillId="0" borderId="69" xfId="0" applyFont="1" applyBorder="1" applyAlignment="1">
      <alignment horizontal="center"/>
    </xf>
    <xf numFmtId="0" fontId="17" fillId="12" borderId="74" xfId="0" applyFont="1" applyFill="1" applyBorder="1" applyAlignment="1">
      <alignment horizontal="left"/>
    </xf>
    <xf numFmtId="0" fontId="17" fillId="12" borderId="68" xfId="0" applyFont="1" applyFill="1" applyBorder="1" applyAlignment="1">
      <alignment horizontal="left"/>
    </xf>
    <xf numFmtId="186" fontId="92" fillId="12" borderId="74" xfId="1" applyNumberFormat="1" applyFont="1" applyFill="1" applyBorder="1" applyAlignment="1"/>
    <xf numFmtId="43" fontId="52" fillId="27" borderId="97" xfId="1" applyFont="1" applyFill="1" applyBorder="1" applyAlignment="1">
      <alignment horizontal="right"/>
    </xf>
    <xf numFmtId="184" fontId="18" fillId="2" borderId="75" xfId="1" applyNumberFormat="1" applyFont="1" applyFill="1" applyBorder="1"/>
    <xf numFmtId="184" fontId="18" fillId="0" borderId="0" xfId="0" applyNumberFormat="1" applyFont="1"/>
    <xf numFmtId="184" fontId="0" fillId="0" borderId="55" xfId="1" applyNumberFormat="1" applyFont="1" applyFill="1" applyBorder="1"/>
    <xf numFmtId="184" fontId="0" fillId="0" borderId="38" xfId="1" applyNumberFormat="1" applyFont="1" applyFill="1" applyBorder="1"/>
    <xf numFmtId="184" fontId="0" fillId="0" borderId="0" xfId="0" applyNumberFormat="1"/>
    <xf numFmtId="184" fontId="0" fillId="0" borderId="38" xfId="1" applyNumberFormat="1" applyFont="1" applyFill="1" applyBorder="1" applyAlignment="1">
      <alignment horizontal="right"/>
    </xf>
    <xf numFmtId="184" fontId="18" fillId="2" borderId="38" xfId="1" applyNumberFormat="1" applyFont="1" applyFill="1" applyBorder="1"/>
    <xf numFmtId="184" fontId="18" fillId="0" borderId="38" xfId="1" applyNumberFormat="1" applyFont="1" applyFill="1" applyBorder="1"/>
    <xf numFmtId="187" fontId="0" fillId="0" borderId="0" xfId="3" applyNumberFormat="1" applyFont="1" applyFill="1"/>
    <xf numFmtId="10" fontId="18" fillId="0" borderId="38" xfId="3" applyNumberFormat="1" applyFont="1" applyFill="1" applyBorder="1"/>
    <xf numFmtId="10" fontId="18" fillId="0" borderId="0" xfId="0" applyNumberFormat="1" applyFont="1"/>
    <xf numFmtId="10" fontId="0" fillId="0" borderId="38" xfId="3" applyNumberFormat="1" applyFont="1" applyFill="1" applyBorder="1"/>
    <xf numFmtId="10" fontId="0" fillId="0" borderId="0" xfId="0" applyNumberFormat="1"/>
    <xf numFmtId="209" fontId="18" fillId="0" borderId="0" xfId="0" applyNumberFormat="1" applyFont="1"/>
    <xf numFmtId="0" fontId="0" fillId="0" borderId="0" xfId="3" applyNumberFormat="1" applyFont="1" applyFill="1"/>
    <xf numFmtId="184" fontId="18" fillId="0" borderId="0" xfId="1" applyNumberFormat="1" applyFont="1" applyFill="1"/>
    <xf numFmtId="184" fontId="18" fillId="12" borderId="38" xfId="1" applyNumberFormat="1" applyFont="1" applyFill="1" applyBorder="1"/>
    <xf numFmtId="0" fontId="51" fillId="0" borderId="0" xfId="0" applyFont="1" applyAlignment="1">
      <alignment horizontal="center"/>
    </xf>
    <xf numFmtId="184" fontId="0" fillId="12" borderId="38" xfId="1" applyNumberFormat="1" applyFont="1" applyFill="1" applyBorder="1"/>
    <xf numFmtId="187" fontId="18" fillId="0" borderId="0" xfId="3" applyNumberFormat="1" applyFont="1" applyFill="1"/>
    <xf numFmtId="187" fontId="18" fillId="12" borderId="38" xfId="3" applyNumberFormat="1" applyFont="1" applyFill="1" applyBorder="1"/>
    <xf numFmtId="187" fontId="0" fillId="12" borderId="38" xfId="3" applyNumberFormat="1" applyFont="1" applyFill="1" applyBorder="1"/>
    <xf numFmtId="43" fontId="18" fillId="0" borderId="0" xfId="1" applyFont="1" applyFill="1"/>
    <xf numFmtId="184" fontId="18" fillId="12" borderId="87" xfId="1" applyNumberFormat="1" applyFont="1" applyFill="1" applyBorder="1"/>
    <xf numFmtId="184" fontId="0" fillId="0" borderId="76" xfId="1" applyNumberFormat="1" applyFont="1" applyFill="1" applyBorder="1"/>
    <xf numFmtId="184" fontId="18" fillId="0" borderId="86" xfId="1" applyNumberFormat="1" applyFont="1" applyFill="1" applyBorder="1" applyAlignment="1"/>
    <xf numFmtId="184" fontId="51" fillId="0" borderId="38" xfId="1" applyNumberFormat="1" applyFont="1" applyFill="1" applyBorder="1" applyAlignment="1"/>
    <xf numFmtId="184" fontId="51" fillId="0" borderId="0" xfId="0" applyNumberFormat="1" applyFont="1" applyAlignment="1">
      <alignment horizontal="center"/>
    </xf>
    <xf numFmtId="184" fontId="86" fillId="0" borderId="0" xfId="0" applyNumberFormat="1" applyFont="1"/>
    <xf numFmtId="184" fontId="93" fillId="0" borderId="0" xfId="0" applyNumberFormat="1" applyFont="1"/>
    <xf numFmtId="203" fontId="93" fillId="0" borderId="0" xfId="0" applyNumberFormat="1" applyFont="1"/>
    <xf numFmtId="184" fontId="51" fillId="12" borderId="38" xfId="1" applyNumberFormat="1" applyFont="1" applyFill="1" applyBorder="1" applyAlignment="1"/>
    <xf numFmtId="186" fontId="86" fillId="0" borderId="0" xfId="0" applyNumberFormat="1" applyFont="1"/>
    <xf numFmtId="184" fontId="51" fillId="12" borderId="87" xfId="1" applyNumberFormat="1" applyFont="1" applyFill="1" applyBorder="1" applyAlignment="1"/>
    <xf numFmtId="201" fontId="0" fillId="0" borderId="0" xfId="1" applyNumberFormat="1" applyFont="1" applyFill="1"/>
    <xf numFmtId="0" fontId="16" fillId="0" borderId="0" xfId="0" applyFont="1" applyAlignment="1">
      <alignment horizontal="center"/>
    </xf>
    <xf numFmtId="0" fontId="92" fillId="0" borderId="0" xfId="0" applyFont="1"/>
    <xf numFmtId="0" fontId="92" fillId="0" borderId="0" xfId="0" applyFont="1" applyAlignment="1">
      <alignment horizontal="left"/>
    </xf>
    <xf numFmtId="3" fontId="86" fillId="0" borderId="0" xfId="0" applyNumberFormat="1" applyFont="1"/>
    <xf numFmtId="184" fontId="0" fillId="0" borderId="0" xfId="1" applyNumberFormat="1" applyFont="1"/>
    <xf numFmtId="184" fontId="86" fillId="0" borderId="0" xfId="1" applyNumberFormat="1" applyFont="1" applyFill="1"/>
    <xf numFmtId="0" fontId="22" fillId="0" borderId="0" xfId="0" applyFont="1"/>
    <xf numFmtId="3" fontId="13" fillId="18" borderId="107" xfId="0" applyNumberFormat="1" applyFont="1" applyFill="1" applyBorder="1" applyAlignment="1">
      <alignment horizontal="center" vertical="center" wrapText="1"/>
    </xf>
    <xf numFmtId="3" fontId="13" fillId="18" borderId="108" xfId="0" applyNumberFormat="1" applyFont="1" applyFill="1" applyBorder="1" applyAlignment="1">
      <alignment horizontal="center" vertical="center" wrapText="1"/>
    </xf>
    <xf numFmtId="0" fontId="13" fillId="12" borderId="107" xfId="0" applyFont="1" applyFill="1" applyBorder="1" applyAlignment="1">
      <alignment horizontal="center" vertical="center" wrapText="1"/>
    </xf>
    <xf numFmtId="0" fontId="13" fillId="12" borderId="85" xfId="0" applyFont="1" applyFill="1" applyBorder="1" applyAlignment="1">
      <alignment horizontal="center" vertical="center" wrapText="1"/>
    </xf>
    <xf numFmtId="0" fontId="13" fillId="12" borderId="88" xfId="0" applyFont="1" applyFill="1" applyBorder="1" applyAlignment="1">
      <alignment horizontal="center" vertical="center" wrapText="1"/>
    </xf>
    <xf numFmtId="0" fontId="13" fillId="22" borderId="89" xfId="0" applyFont="1" applyFill="1" applyBorder="1" applyAlignment="1">
      <alignment horizontal="center" vertical="center" wrapText="1"/>
    </xf>
    <xf numFmtId="3" fontId="13" fillId="18" borderId="35" xfId="0" applyNumberFormat="1" applyFont="1" applyFill="1" applyBorder="1" applyAlignment="1">
      <alignment horizontal="center" vertical="center" wrapText="1"/>
    </xf>
    <xf numFmtId="3" fontId="13" fillId="18" borderId="54" xfId="0" applyNumberFormat="1" applyFont="1" applyFill="1" applyBorder="1" applyAlignment="1">
      <alignment horizontal="center" vertical="center" wrapText="1"/>
    </xf>
    <xf numFmtId="184" fontId="13" fillId="0" borderId="0" xfId="0" applyNumberFormat="1" applyFont="1" applyFill="1" applyBorder="1" applyAlignment="1">
      <alignment horizontal="center" vertical="center" wrapText="1"/>
    </xf>
    <xf numFmtId="184" fontId="13" fillId="12" borderId="64" xfId="0" applyNumberFormat="1" applyFont="1" applyFill="1" applyBorder="1" applyAlignment="1">
      <alignment horizontal="center" vertical="center" textRotation="90" wrapText="1"/>
    </xf>
    <xf numFmtId="184" fontId="13" fillId="12" borderId="9" xfId="0" applyNumberFormat="1" applyFont="1" applyFill="1" applyBorder="1" applyAlignment="1">
      <alignment horizontal="center" vertical="center" textRotation="90" wrapText="1"/>
    </xf>
    <xf numFmtId="184" fontId="13" fillId="22" borderId="16" xfId="0" applyNumberFormat="1" applyFont="1" applyFill="1" applyBorder="1" applyAlignment="1">
      <alignment horizontal="center" vertical="center" textRotation="90" wrapText="1"/>
    </xf>
    <xf numFmtId="37" fontId="41" fillId="18" borderId="35" xfId="0" applyNumberFormat="1" applyFont="1" applyFill="1" applyBorder="1" applyAlignment="1">
      <alignment horizontal="center" vertical="center"/>
    </xf>
    <xf numFmtId="37" fontId="41" fillId="18" borderId="54" xfId="0" applyNumberFormat="1" applyFont="1" applyFill="1" applyBorder="1" applyAlignment="1">
      <alignment horizontal="center" vertical="center"/>
    </xf>
    <xf numFmtId="184" fontId="41" fillId="0" borderId="0" xfId="0" applyNumberFormat="1" applyFont="1" applyBorder="1" applyAlignment="1">
      <alignment horizontal="center" vertical="center"/>
    </xf>
    <xf numFmtId="184" fontId="5" fillId="0" borderId="69" xfId="0" applyNumberFormat="1" applyFont="1" applyFill="1" applyBorder="1" applyAlignment="1">
      <alignment horizontal="center" vertical="center"/>
    </xf>
    <xf numFmtId="184" fontId="5" fillId="22" borderId="57" xfId="0" applyNumberFormat="1" applyFont="1" applyFill="1" applyBorder="1" applyAlignment="1">
      <alignment horizontal="center" vertical="center"/>
    </xf>
    <xf numFmtId="37" fontId="84" fillId="0" borderId="65" xfId="0" applyNumberFormat="1" applyFont="1" applyFill="1" applyBorder="1" applyAlignment="1">
      <alignment horizontal="left" vertical="center"/>
    </xf>
    <xf numFmtId="37" fontId="5" fillId="0" borderId="54" xfId="0" applyNumberFormat="1" applyFont="1" applyFill="1" applyBorder="1" applyAlignment="1">
      <alignment horizontal="center" vertical="center"/>
    </xf>
    <xf numFmtId="184" fontId="5" fillId="0" borderId="0" xfId="0" applyNumberFormat="1" applyFont="1" applyFill="1" applyBorder="1" applyAlignment="1">
      <alignment horizontal="center" vertical="center"/>
    </xf>
    <xf numFmtId="37" fontId="13" fillId="0" borderId="0" xfId="0" applyNumberFormat="1" applyFont="1" applyFill="1" applyBorder="1" applyAlignment="1">
      <alignment horizontal="right" vertical="center"/>
    </xf>
    <xf numFmtId="37" fontId="41" fillId="0" borderId="65" xfId="0" applyNumberFormat="1" applyFont="1" applyFill="1" applyBorder="1" applyAlignment="1">
      <alignment horizontal="center" vertical="center"/>
    </xf>
    <xf numFmtId="3" fontId="94" fillId="0" borderId="64" xfId="0" applyNumberFormat="1" applyFont="1" applyFill="1" applyBorder="1" applyAlignment="1">
      <alignment horizontal="left" vertical="center" wrapText="1"/>
    </xf>
    <xf numFmtId="3" fontId="5" fillId="0" borderId="73" xfId="0" applyNumberFormat="1" applyFont="1" applyFill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vertical="center" wrapText="1"/>
    </xf>
    <xf numFmtId="3" fontId="5" fillId="0" borderId="55" xfId="0" applyNumberFormat="1" applyFont="1" applyFill="1" applyBorder="1" applyAlignment="1">
      <alignment horizontal="center" vertical="center" wrapText="1"/>
    </xf>
    <xf numFmtId="3" fontId="94" fillId="0" borderId="35" xfId="0" applyNumberFormat="1" applyFont="1" applyFill="1" applyBorder="1" applyAlignment="1">
      <alignment horizontal="left" vertical="center" wrapText="1"/>
    </xf>
    <xf numFmtId="3" fontId="5" fillId="0" borderId="98" xfId="0" applyNumberFormat="1" applyFont="1" applyFill="1" applyBorder="1" applyAlignment="1">
      <alignment horizontal="center" vertical="center" wrapText="1"/>
    </xf>
    <xf numFmtId="3" fontId="13" fillId="0" borderId="56" xfId="0" applyNumberFormat="1" applyFont="1" applyFill="1" applyBorder="1" applyAlignment="1">
      <alignment horizontal="left" vertical="center" wrapText="1"/>
    </xf>
    <xf numFmtId="184" fontId="13" fillId="0" borderId="0" xfId="0" applyNumberFormat="1" applyFont="1" applyFill="1" applyBorder="1" applyAlignment="1">
      <alignment vertical="center" wrapText="1"/>
    </xf>
    <xf numFmtId="3" fontId="13" fillId="0" borderId="0" xfId="0" applyNumberFormat="1" applyFont="1" applyFill="1" applyBorder="1" applyAlignment="1">
      <alignment horizontal="left" vertical="center" wrapText="1"/>
    </xf>
    <xf numFmtId="3" fontId="5" fillId="0" borderId="0" xfId="0" applyNumberFormat="1" applyFont="1" applyFill="1" applyBorder="1" applyAlignment="1">
      <alignment horizontal="center"/>
    </xf>
    <xf numFmtId="184" fontId="13" fillId="28" borderId="0" xfId="0" applyNumberFormat="1" applyFont="1" applyFill="1" applyBorder="1" applyAlignment="1">
      <alignment horizontal="center"/>
    </xf>
    <xf numFmtId="184" fontId="13" fillId="28" borderId="0" xfId="0" applyNumberFormat="1" applyFont="1" applyFill="1" applyBorder="1" applyAlignment="1"/>
    <xf numFmtId="0" fontId="13" fillId="0" borderId="0" xfId="0" applyFont="1" applyBorder="1" applyAlignment="1">
      <alignment vertical="center" wrapText="1"/>
    </xf>
    <xf numFmtId="184" fontId="13" fillId="0" borderId="78" xfId="0" applyNumberFormat="1" applyFont="1" applyFill="1" applyBorder="1" applyAlignment="1"/>
    <xf numFmtId="184" fontId="13" fillId="14" borderId="27" xfId="0" applyNumberFormat="1" applyFont="1" applyFill="1" applyBorder="1" applyAlignment="1">
      <alignment horizontal="center" vertical="center"/>
    </xf>
    <xf numFmtId="184" fontId="13" fillId="14" borderId="36" xfId="0" applyNumberFormat="1" applyFont="1" applyFill="1" applyBorder="1" applyAlignment="1">
      <alignment horizontal="center" vertical="center"/>
    </xf>
    <xf numFmtId="184" fontId="14" fillId="0" borderId="78" xfId="0" applyNumberFormat="1" applyFont="1" applyFill="1" applyBorder="1"/>
    <xf numFmtId="184" fontId="13" fillId="14" borderId="34" xfId="0" applyNumberFormat="1" applyFont="1" applyFill="1" applyBorder="1" applyAlignment="1">
      <alignment horizontal="center" vertical="center" wrapText="1"/>
    </xf>
    <xf numFmtId="184" fontId="13" fillId="14" borderId="18" xfId="0" applyNumberFormat="1" applyFont="1" applyFill="1" applyBorder="1" applyAlignment="1">
      <alignment horizontal="center" vertical="center" wrapText="1"/>
    </xf>
    <xf numFmtId="184" fontId="13" fillId="14" borderId="27" xfId="0" applyNumberFormat="1" applyFont="1" applyFill="1" applyBorder="1" applyAlignment="1">
      <alignment horizontal="center" vertical="center" wrapText="1"/>
    </xf>
    <xf numFmtId="184" fontId="13" fillId="14" borderId="28" xfId="0" applyNumberFormat="1" applyFont="1" applyFill="1" applyBorder="1" applyAlignment="1">
      <alignment horizontal="center" vertical="center" wrapText="1"/>
    </xf>
    <xf numFmtId="3" fontId="13" fillId="14" borderId="18" xfId="0" applyNumberFormat="1" applyFont="1" applyFill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horizontal="center"/>
    </xf>
    <xf numFmtId="184" fontId="5" fillId="14" borderId="32" xfId="0" applyNumberFormat="1" applyFont="1" applyFill="1" applyBorder="1" applyAlignment="1">
      <alignment horizontal="center" vertical="center"/>
    </xf>
    <xf numFmtId="184" fontId="5" fillId="14" borderId="27" xfId="0" applyNumberFormat="1" applyFont="1" applyFill="1" applyBorder="1" applyAlignment="1">
      <alignment horizontal="center" vertical="center"/>
    </xf>
    <xf numFmtId="184" fontId="5" fillId="14" borderId="28" xfId="0" applyNumberFormat="1" applyFont="1" applyFill="1" applyBorder="1" applyAlignment="1">
      <alignment horizontal="center" vertical="center"/>
    </xf>
    <xf numFmtId="3" fontId="13" fillId="28" borderId="0" xfId="0" applyNumberFormat="1" applyFont="1" applyFill="1" applyBorder="1" applyAlignment="1">
      <alignment horizontal="center"/>
    </xf>
    <xf numFmtId="184" fontId="13" fillId="14" borderId="27" xfId="0" applyNumberFormat="1" applyFont="1" applyFill="1" applyBorder="1" applyAlignment="1">
      <alignment horizontal="right" vertical="center"/>
    </xf>
    <xf numFmtId="184" fontId="13" fillId="14" borderId="36" xfId="0" applyNumberFormat="1" applyFont="1" applyFill="1" applyBorder="1" applyAlignment="1">
      <alignment horizontal="right" vertical="center"/>
    </xf>
    <xf numFmtId="184" fontId="13" fillId="0" borderId="0" xfId="0" applyNumberFormat="1" applyFont="1" applyBorder="1" applyAlignment="1">
      <alignment horizontal="center"/>
    </xf>
    <xf numFmtId="3" fontId="13" fillId="0" borderId="0" xfId="0" applyNumberFormat="1" applyFont="1" applyBorder="1" applyAlignment="1">
      <alignment horizontal="center"/>
    </xf>
    <xf numFmtId="0" fontId="13" fillId="0" borderId="9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3" fontId="13" fillId="21" borderId="27" xfId="0" applyNumberFormat="1" applyFont="1" applyFill="1" applyBorder="1" applyAlignment="1">
      <alignment horizontal="center" vertical="center" wrapText="1"/>
    </xf>
    <xf numFmtId="184" fontId="75" fillId="0" borderId="0" xfId="0" applyNumberFormat="1" applyFont="1" applyFill="1" applyAlignment="1">
      <alignment horizontal="center" vertical="center"/>
    </xf>
    <xf numFmtId="184" fontId="5" fillId="0" borderId="16" xfId="0" applyNumberFormat="1" applyFont="1" applyFill="1" applyBorder="1" applyAlignment="1">
      <alignment horizontal="center" vertical="center"/>
    </xf>
    <xf numFmtId="184" fontId="75" fillId="0" borderId="0" xfId="0" applyNumberFormat="1" applyFont="1"/>
    <xf numFmtId="3" fontId="5" fillId="0" borderId="27" xfId="0" applyNumberFormat="1" applyFont="1" applyFill="1" applyBorder="1" applyAlignment="1">
      <alignment horizontal="center"/>
    </xf>
    <xf numFmtId="3" fontId="5" fillId="0" borderId="36" xfId="0" applyNumberFormat="1" applyFont="1" applyFill="1" applyBorder="1" applyAlignment="1">
      <alignment horizontal="center"/>
    </xf>
    <xf numFmtId="3" fontId="5" fillId="0" borderId="28" xfId="0" applyNumberFormat="1" applyFont="1" applyFill="1" applyBorder="1" applyAlignment="1">
      <alignment horizontal="center"/>
    </xf>
    <xf numFmtId="3" fontId="95" fillId="21" borderId="16" xfId="0" applyNumberFormat="1" applyFont="1" applyFill="1" applyBorder="1" applyAlignment="1">
      <alignment horizontal="center" vertical="center" wrapText="1"/>
    </xf>
    <xf numFmtId="3" fontId="96" fillId="0" borderId="0" xfId="0" applyNumberFormat="1" applyFont="1" applyFill="1" applyBorder="1" applyAlignment="1">
      <alignment horizontal="left"/>
    </xf>
    <xf numFmtId="3" fontId="13" fillId="0" borderId="27" xfId="0" applyNumberFormat="1" applyFont="1" applyFill="1" applyBorder="1" applyAlignment="1">
      <alignment horizontal="center"/>
    </xf>
    <xf numFmtId="3" fontId="13" fillId="0" borderId="36" xfId="0" applyNumberFormat="1" applyFont="1" applyFill="1" applyBorder="1" applyAlignment="1">
      <alignment horizontal="center"/>
    </xf>
    <xf numFmtId="3" fontId="13" fillId="0" borderId="28" xfId="0" applyNumberFormat="1" applyFont="1" applyFill="1" applyBorder="1" applyAlignment="1">
      <alignment horizontal="center"/>
    </xf>
    <xf numFmtId="3" fontId="95" fillId="21" borderId="29" xfId="0" applyNumberFormat="1" applyFont="1" applyFill="1" applyBorder="1" applyAlignment="1">
      <alignment horizontal="center" vertical="center" wrapText="1"/>
    </xf>
    <xf numFmtId="0" fontId="97" fillId="0" borderId="0" xfId="0" applyFont="1" applyFill="1" applyBorder="1" applyAlignment="1">
      <alignment horizontal="left"/>
    </xf>
    <xf numFmtId="3" fontId="13" fillId="0" borderId="27" xfId="0" applyNumberFormat="1" applyFont="1" applyFill="1" applyBorder="1" applyAlignment="1">
      <alignment horizontal="center" vertical="center" wrapText="1"/>
    </xf>
    <xf numFmtId="3" fontId="13" fillId="0" borderId="36" xfId="0" applyNumberFormat="1" applyFont="1" applyFill="1" applyBorder="1" applyAlignment="1">
      <alignment horizontal="center" vertical="center" wrapText="1"/>
    </xf>
    <xf numFmtId="3" fontId="13" fillId="0" borderId="28" xfId="0" applyNumberFormat="1" applyFont="1" applyFill="1" applyBorder="1" applyAlignment="1">
      <alignment horizontal="center" vertical="center" wrapText="1"/>
    </xf>
    <xf numFmtId="3" fontId="13" fillId="0" borderId="31" xfId="0" applyNumberFormat="1" applyFont="1" applyFill="1" applyBorder="1" applyAlignment="1">
      <alignment horizontal="center" vertical="center" wrapText="1"/>
    </xf>
    <xf numFmtId="184" fontId="96" fillId="0" borderId="0" xfId="0" applyNumberFormat="1" applyFont="1" applyFill="1" applyBorder="1" applyAlignment="1">
      <alignment vertical="center"/>
    </xf>
    <xf numFmtId="184" fontId="5" fillId="0" borderId="0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/>
    </xf>
    <xf numFmtId="0" fontId="5" fillId="0" borderId="0" xfId="0" applyFont="1" applyFill="1" applyBorder="1" applyAlignment="1"/>
    <xf numFmtId="184" fontId="5" fillId="0" borderId="0" xfId="0" applyNumberFormat="1" applyFont="1" applyFill="1" applyBorder="1" applyAlignment="1"/>
    <xf numFmtId="184" fontId="5" fillId="0" borderId="0" xfId="1" applyNumberFormat="1" applyFont="1" applyFill="1" applyBorder="1" applyAlignment="1">
      <alignment horizontal="right" vertical="center"/>
    </xf>
    <xf numFmtId="3" fontId="95" fillId="21" borderId="18" xfId="0" applyNumberFormat="1" applyFont="1" applyFill="1" applyBorder="1" applyAlignment="1">
      <alignment horizontal="center" vertical="center" wrapText="1"/>
    </xf>
    <xf numFmtId="0" fontId="15" fillId="0" borderId="0" xfId="0" applyFont="1" applyBorder="1"/>
    <xf numFmtId="184" fontId="15" fillId="0" borderId="0" xfId="0" applyNumberFormat="1" applyFont="1" applyBorder="1"/>
    <xf numFmtId="3" fontId="5" fillId="2" borderId="0" xfId="0" applyNumberFormat="1" applyFont="1" applyFill="1" applyBorder="1" applyAlignment="1">
      <alignment vertical="center"/>
    </xf>
    <xf numFmtId="184" fontId="5" fillId="2" borderId="0" xfId="0" applyNumberFormat="1" applyFont="1" applyFill="1" applyBorder="1" applyAlignment="1">
      <alignment vertical="center"/>
    </xf>
    <xf numFmtId="184" fontId="5" fillId="2" borderId="0" xfId="0" applyNumberFormat="1" applyFont="1" applyFill="1" applyBorder="1" applyAlignment="1">
      <alignment horizontal="right"/>
    </xf>
    <xf numFmtId="184" fontId="5" fillId="2" borderId="0" xfId="1" applyNumberFormat="1" applyFont="1" applyFill="1" applyBorder="1" applyAlignment="1">
      <alignment horizontal="right" vertical="center"/>
    </xf>
    <xf numFmtId="3" fontId="5" fillId="2" borderId="0" xfId="0" applyNumberFormat="1" applyFont="1" applyFill="1" applyBorder="1" applyAlignment="1">
      <alignment horizontal="left" vertical="center"/>
    </xf>
    <xf numFmtId="3" fontId="5" fillId="2" borderId="0" xfId="0" applyNumberFormat="1" applyFont="1" applyFill="1" applyBorder="1" applyAlignment="1">
      <alignment horizontal="right" vertical="center"/>
    </xf>
    <xf numFmtId="0" fontId="5" fillId="29" borderId="27" xfId="0" applyFont="1" applyFill="1" applyBorder="1" applyAlignment="1">
      <alignment horizontal="center" vertical="center"/>
    </xf>
    <xf numFmtId="0" fontId="5" fillId="29" borderId="36" xfId="0" applyFont="1" applyFill="1" applyBorder="1" applyAlignment="1">
      <alignment horizontal="center" vertical="center"/>
    </xf>
    <xf numFmtId="0" fontId="5" fillId="29" borderId="28" xfId="0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right" vertical="center"/>
    </xf>
    <xf numFmtId="3" fontId="96" fillId="0" borderId="0" xfId="0" applyNumberFormat="1" applyFont="1" applyFill="1" applyBorder="1" applyAlignment="1">
      <alignment horizontal="center" vertical="center"/>
    </xf>
    <xf numFmtId="3" fontId="15" fillId="0" borderId="0" xfId="0" applyNumberFormat="1" applyFont="1" applyFill="1" applyBorder="1" applyAlignment="1">
      <alignment horizontal="center"/>
    </xf>
    <xf numFmtId="0" fontId="28" fillId="0" borderId="0" xfId="0" applyFont="1"/>
    <xf numFmtId="0" fontId="13" fillId="22" borderId="88" xfId="0" applyFont="1" applyFill="1" applyBorder="1" applyAlignment="1">
      <alignment horizontal="center" vertical="center" wrapText="1"/>
    </xf>
    <xf numFmtId="0" fontId="13" fillId="30" borderId="89" xfId="0" applyFont="1" applyFill="1" applyBorder="1" applyAlignment="1">
      <alignment horizontal="center" vertical="center" wrapText="1"/>
    </xf>
    <xf numFmtId="0" fontId="13" fillId="30" borderId="85" xfId="0" applyFont="1" applyFill="1" applyBorder="1" applyAlignment="1">
      <alignment horizontal="center" vertical="center" wrapText="1"/>
    </xf>
    <xf numFmtId="3" fontId="13" fillId="22" borderId="9" xfId="0" applyNumberFormat="1" applyFont="1" applyFill="1" applyBorder="1" applyAlignment="1">
      <alignment horizontal="center" vertical="center" textRotation="90" wrapText="1"/>
    </xf>
    <xf numFmtId="0" fontId="13" fillId="30" borderId="9" xfId="0" applyFont="1" applyFill="1" applyBorder="1" applyAlignment="1">
      <alignment horizontal="center" vertical="center" textRotation="90" wrapText="1"/>
    </xf>
    <xf numFmtId="3" fontId="13" fillId="30" borderId="9" xfId="0" applyNumberFormat="1" applyFont="1" applyFill="1" applyBorder="1" applyAlignment="1">
      <alignment horizontal="center" vertical="center" textRotation="90" wrapText="1"/>
    </xf>
    <xf numFmtId="0" fontId="13" fillId="30" borderId="27" xfId="0" applyFont="1" applyFill="1" applyBorder="1" applyAlignment="1">
      <alignment horizontal="center" vertical="center" textRotation="90" wrapText="1"/>
    </xf>
    <xf numFmtId="184" fontId="5" fillId="30" borderId="74" xfId="0" applyNumberFormat="1" applyFont="1" applyFill="1" applyBorder="1" applyAlignment="1">
      <alignment horizontal="center" vertical="center"/>
    </xf>
    <xf numFmtId="184" fontId="13" fillId="14" borderId="28" xfId="0" applyNumberFormat="1" applyFont="1" applyFill="1" applyBorder="1" applyAlignment="1">
      <alignment horizontal="center" vertical="center"/>
    </xf>
    <xf numFmtId="0" fontId="14" fillId="0" borderId="76" xfId="0" applyFont="1" applyFill="1" applyBorder="1"/>
    <xf numFmtId="0" fontId="14" fillId="0" borderId="0" xfId="0" applyFont="1" applyFill="1"/>
    <xf numFmtId="0" fontId="14" fillId="0" borderId="0" xfId="0" applyFont="1" applyFill="1" applyBorder="1" applyAlignment="1">
      <alignment horizontal="center"/>
    </xf>
    <xf numFmtId="0" fontId="13" fillId="14" borderId="27" xfId="0" applyFont="1" applyFill="1" applyBorder="1" applyAlignment="1">
      <alignment horizontal="center" vertical="center" wrapText="1"/>
    </xf>
    <xf numFmtId="0" fontId="13" fillId="14" borderId="28" xfId="0" applyFont="1" applyFill="1" applyBorder="1" applyAlignment="1">
      <alignment horizontal="center" vertical="center" wrapText="1"/>
    </xf>
    <xf numFmtId="0" fontId="14" fillId="0" borderId="76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37" fontId="5" fillId="14" borderId="32" xfId="0" applyNumberFormat="1" applyFont="1" applyFill="1" applyBorder="1" applyAlignment="1">
      <alignment horizontal="center" vertical="center"/>
    </xf>
    <xf numFmtId="37" fontId="5" fillId="14" borderId="27" xfId="0" applyNumberFormat="1" applyFont="1" applyFill="1" applyBorder="1" applyAlignment="1">
      <alignment horizontal="center" vertical="center"/>
    </xf>
    <xf numFmtId="37" fontId="5" fillId="14" borderId="28" xfId="0" applyNumberFormat="1" applyFont="1" applyFill="1" applyBorder="1" applyAlignment="1">
      <alignment horizontal="center" vertical="center"/>
    </xf>
    <xf numFmtId="3" fontId="5" fillId="0" borderId="76" xfId="0" applyNumberFormat="1" applyFont="1" applyFill="1" applyBorder="1" applyAlignment="1">
      <alignment horizontal="center" vertical="center"/>
    </xf>
    <xf numFmtId="0" fontId="75" fillId="0" borderId="0" xfId="0" applyFont="1" applyFill="1"/>
    <xf numFmtId="3" fontId="73" fillId="0" borderId="0" xfId="0" applyNumberFormat="1" applyFont="1" applyFill="1" applyBorder="1" applyAlignment="1">
      <alignment horizontal="center"/>
    </xf>
    <xf numFmtId="184" fontId="13" fillId="14" borderId="28" xfId="0" applyNumberFormat="1" applyFont="1" applyFill="1" applyBorder="1" applyAlignment="1">
      <alignment horizontal="right" vertical="center"/>
    </xf>
    <xf numFmtId="3" fontId="13" fillId="0" borderId="76" xfId="0" applyNumberFormat="1" applyFont="1" applyFill="1" applyBorder="1" applyAlignment="1"/>
    <xf numFmtId="3" fontId="13" fillId="0" borderId="0" xfId="0" applyNumberFormat="1" applyFont="1" applyFill="1" applyBorder="1" applyAlignment="1"/>
    <xf numFmtId="3" fontId="13" fillId="0" borderId="76" xfId="0" applyNumberFormat="1" applyFont="1" applyFill="1" applyBorder="1" applyAlignment="1">
      <alignment vertical="center" wrapText="1"/>
    </xf>
    <xf numFmtId="0" fontId="13" fillId="9" borderId="9" xfId="0" applyFont="1" applyFill="1" applyBorder="1" applyAlignment="1">
      <alignment horizontal="center" vertical="center" wrapText="1"/>
    </xf>
    <xf numFmtId="3" fontId="13" fillId="13" borderId="9" xfId="0" applyNumberFormat="1" applyFont="1" applyFill="1" applyBorder="1" applyAlignment="1">
      <alignment horizontal="center" vertical="center" wrapText="1"/>
    </xf>
    <xf numFmtId="3" fontId="13" fillId="21" borderId="30" xfId="0" applyNumberFormat="1" applyFont="1" applyFill="1" applyBorder="1" applyAlignment="1">
      <alignment horizontal="center" vertical="center" wrapText="1"/>
    </xf>
    <xf numFmtId="3" fontId="13" fillId="21" borderId="32" xfId="0" applyNumberFormat="1" applyFont="1" applyFill="1" applyBorder="1" applyAlignment="1">
      <alignment horizontal="center" vertical="center" wrapText="1"/>
    </xf>
    <xf numFmtId="3" fontId="13" fillId="0" borderId="76" xfId="0" applyNumberFormat="1" applyFont="1" applyFill="1" applyBorder="1" applyAlignment="1">
      <alignment horizontal="center" vertical="center" wrapText="1"/>
    </xf>
    <xf numFmtId="3" fontId="73" fillId="0" borderId="76" xfId="0" applyNumberFormat="1" applyFont="1" applyFill="1" applyBorder="1" applyAlignment="1">
      <alignment horizontal="center"/>
    </xf>
    <xf numFmtId="3" fontId="13" fillId="9" borderId="9" xfId="0" applyNumberFormat="1" applyFont="1" applyFill="1" applyBorder="1" applyAlignment="1">
      <alignment horizontal="center" vertical="center" wrapText="1"/>
    </xf>
    <xf numFmtId="0" fontId="75" fillId="0" borderId="0" xfId="0" applyFont="1"/>
    <xf numFmtId="3" fontId="5" fillId="13" borderId="9" xfId="0" applyNumberFormat="1" applyFont="1" applyFill="1" applyBorder="1" applyAlignment="1">
      <alignment horizontal="center"/>
    </xf>
    <xf numFmtId="3" fontId="13" fillId="21" borderId="76" xfId="0" applyNumberFormat="1" applyFont="1" applyFill="1" applyBorder="1" applyAlignment="1">
      <alignment horizontal="center" vertical="center" wrapText="1"/>
    </xf>
    <xf numFmtId="3" fontId="13" fillId="21" borderId="78" xfId="0" applyNumberFormat="1" applyFont="1" applyFill="1" applyBorder="1" applyAlignment="1">
      <alignment horizontal="center" vertical="center" wrapText="1"/>
    </xf>
    <xf numFmtId="3" fontId="14" fillId="0" borderId="76" xfId="0" applyNumberFormat="1" applyFont="1" applyFill="1" applyBorder="1" applyAlignment="1"/>
    <xf numFmtId="0" fontId="13" fillId="9" borderId="16" xfId="0" applyFont="1" applyFill="1" applyBorder="1" applyAlignment="1">
      <alignment horizontal="center" vertical="center" wrapText="1"/>
    </xf>
    <xf numFmtId="3" fontId="14" fillId="13" borderId="16" xfId="0" applyNumberFormat="1" applyFont="1" applyFill="1" applyBorder="1" applyAlignment="1">
      <alignment horizontal="center"/>
    </xf>
    <xf numFmtId="0" fontId="13" fillId="9" borderId="29" xfId="0" applyFont="1" applyFill="1" applyBorder="1" applyAlignment="1">
      <alignment horizontal="center" vertical="center" wrapText="1"/>
    </xf>
    <xf numFmtId="3" fontId="14" fillId="13" borderId="29" xfId="0" applyNumberFormat="1" applyFont="1" applyFill="1" applyBorder="1" applyAlignment="1">
      <alignment horizontal="center"/>
    </xf>
    <xf numFmtId="3" fontId="13" fillId="21" borderId="33" xfId="0" applyNumberFormat="1" applyFont="1" applyFill="1" applyBorder="1" applyAlignment="1">
      <alignment horizontal="center" vertical="center" wrapText="1"/>
    </xf>
    <xf numFmtId="3" fontId="13" fillId="21" borderId="34" xfId="0" applyNumberFormat="1" applyFont="1" applyFill="1" applyBorder="1" applyAlignment="1">
      <alignment horizontal="center" vertical="center" wrapText="1"/>
    </xf>
    <xf numFmtId="3" fontId="13" fillId="21" borderId="28" xfId="0" applyNumberFormat="1" applyFont="1" applyFill="1" applyBorder="1" applyAlignment="1">
      <alignment horizontal="center" vertical="center" wrapText="1"/>
    </xf>
    <xf numFmtId="3" fontId="5" fillId="21" borderId="27" xfId="0" applyNumberFormat="1" applyFont="1" applyFill="1" applyBorder="1" applyAlignment="1">
      <alignment horizontal="center"/>
    </xf>
    <xf numFmtId="3" fontId="5" fillId="21" borderId="28" xfId="0" applyNumberFormat="1" applyFont="1" applyFill="1" applyBorder="1" applyAlignment="1">
      <alignment horizontal="center"/>
    </xf>
    <xf numFmtId="3" fontId="5" fillId="0" borderId="76" xfId="0" applyNumberFormat="1" applyFont="1" applyFill="1" applyBorder="1" applyAlignment="1">
      <alignment horizontal="center"/>
    </xf>
    <xf numFmtId="0" fontId="13" fillId="9" borderId="18" xfId="0" applyFont="1" applyFill="1" applyBorder="1" applyAlignment="1">
      <alignment horizontal="center" vertical="center" wrapText="1"/>
    </xf>
    <xf numFmtId="3" fontId="14" fillId="13" borderId="18" xfId="0" applyNumberFormat="1" applyFont="1" applyFill="1" applyBorder="1" applyAlignment="1">
      <alignment horizontal="center"/>
    </xf>
    <xf numFmtId="184" fontId="52" fillId="0" borderId="0" xfId="1" applyNumberFormat="1" applyFont="1" applyFill="1" applyBorder="1"/>
    <xf numFmtId="0" fontId="98" fillId="0" borderId="0" xfId="0" applyFont="1" applyBorder="1" applyAlignment="1">
      <alignment horizontal="center"/>
    </xf>
    <xf numFmtId="0" fontId="13" fillId="30" borderId="108" xfId="0" applyFont="1" applyFill="1" applyBorder="1" applyAlignment="1">
      <alignment horizontal="center" vertical="center" wrapText="1"/>
    </xf>
    <xf numFmtId="0" fontId="13" fillId="30" borderId="38" xfId="0" applyFont="1" applyFill="1" applyBorder="1" applyAlignment="1">
      <alignment horizontal="center" vertical="center" textRotation="90" wrapText="1"/>
    </xf>
    <xf numFmtId="0" fontId="14" fillId="0" borderId="0" xfId="0" applyFont="1" applyFill="1" applyBorder="1" applyAlignment="1">
      <alignment horizontal="center" vertical="center"/>
    </xf>
    <xf numFmtId="184" fontId="5" fillId="31" borderId="87" xfId="0" applyNumberFormat="1" applyFont="1" applyFill="1" applyBorder="1" applyAlignment="1">
      <alignment horizontal="center" vertical="center"/>
    </xf>
    <xf numFmtId="184" fontId="22" fillId="0" borderId="0" xfId="0" applyNumberFormat="1" applyFont="1"/>
    <xf numFmtId="3" fontId="22" fillId="0" borderId="0" xfId="0" applyNumberFormat="1" applyFont="1"/>
    <xf numFmtId="0" fontId="13" fillId="0" borderId="99" xfId="0" applyFont="1" applyFill="1" applyBorder="1" applyAlignment="1">
      <alignment horizontal="center" vertical="center" wrapText="1"/>
    </xf>
    <xf numFmtId="0" fontId="13" fillId="0" borderId="83" xfId="0" applyFont="1" applyFill="1" applyBorder="1" applyAlignment="1">
      <alignment horizontal="center" vertical="center" wrapText="1"/>
    </xf>
    <xf numFmtId="0" fontId="13" fillId="0" borderId="90" xfId="0" applyFont="1" applyFill="1" applyBorder="1" applyAlignment="1">
      <alignment horizontal="center" vertical="center" wrapText="1"/>
    </xf>
    <xf numFmtId="184" fontId="41" fillId="24" borderId="82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3" fontId="5" fillId="29" borderId="9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 quotePrefix="1">
      <alignment vertical="center" wrapText="1"/>
    </xf>
    <xf numFmtId="0" fontId="13" fillId="0" borderId="16" xfId="0" applyFont="1" applyFill="1" applyBorder="1" applyAlignment="1" quotePrefix="1">
      <alignment vertical="center" wrapText="1"/>
    </xf>
    <xf numFmtId="0" fontId="13" fillId="0" borderId="9" xfId="0" applyFont="1" applyFill="1" applyBorder="1" applyAlignment="1" quotePrefix="1">
      <alignment vertical="center" wrapText="1"/>
    </xf>
    <xf numFmtId="0" fontId="13" fillId="0" borderId="18" xfId="0" applyFont="1" applyFill="1" applyBorder="1" applyAlignment="1" quotePrefix="1">
      <alignment vertical="center" wrapText="1"/>
    </xf>
    <xf numFmtId="0" fontId="13" fillId="0" borderId="9" xfId="0" applyFont="1" applyFill="1" applyBorder="1" applyAlignment="1" quotePrefix="1">
      <alignment vertical="center"/>
    </xf>
    <xf numFmtId="0" fontId="13" fillId="0" borderId="0" xfId="0" applyFont="1" applyFill="1" applyAlignment="1" quotePrefix="1">
      <alignment vertical="center"/>
    </xf>
    <xf numFmtId="0" fontId="13" fillId="5" borderId="9" xfId="0" applyFont="1" applyFill="1" applyBorder="1" applyAlignment="1" quotePrefix="1">
      <alignment vertical="center"/>
    </xf>
    <xf numFmtId="0" fontId="13" fillId="0" borderId="16" xfId="0" applyFont="1" applyFill="1" applyBorder="1" applyAlignment="1" quotePrefix="1">
      <alignment vertical="center"/>
    </xf>
    <xf numFmtId="0" fontId="5" fillId="0" borderId="9" xfId="0" applyFont="1" applyFill="1" applyBorder="1" applyAlignment="1" quotePrefix="1">
      <alignment vertical="center"/>
    </xf>
    <xf numFmtId="0" fontId="5" fillId="0" borderId="32" xfId="0" applyFont="1" applyFill="1" applyBorder="1" applyAlignment="1" quotePrefix="1">
      <alignment vertical="center"/>
    </xf>
    <xf numFmtId="192" fontId="5" fillId="0" borderId="9" xfId="445" applyFont="1" applyFill="1" applyAlignment="1" quotePrefix="1">
      <alignment vertical="center"/>
    </xf>
    <xf numFmtId="0" fontId="5" fillId="0" borderId="27" xfId="0" applyFont="1" applyFill="1" applyBorder="1" applyAlignment="1" quotePrefix="1">
      <alignment vertical="center"/>
    </xf>
    <xf numFmtId="0" fontId="5" fillId="0" borderId="36" xfId="0" applyFont="1" applyFill="1" applyBorder="1" applyAlignment="1" quotePrefix="1">
      <alignment vertical="center"/>
    </xf>
    <xf numFmtId="0" fontId="13" fillId="0" borderId="28" xfId="0" applyFont="1" applyFill="1" applyBorder="1" applyAlignment="1" quotePrefix="1">
      <alignment vertical="center"/>
    </xf>
    <xf numFmtId="192" fontId="13" fillId="0" borderId="9" xfId="445" applyFont="1" applyFill="1" applyAlignment="1" quotePrefix="1">
      <alignment vertical="center"/>
    </xf>
    <xf numFmtId="0" fontId="5" fillId="0" borderId="28" xfId="0" applyFont="1" applyFill="1" applyBorder="1" applyAlignment="1" quotePrefix="1">
      <alignment vertical="center"/>
    </xf>
    <xf numFmtId="0" fontId="5" fillId="0" borderId="16" xfId="0" applyFont="1" applyFill="1" applyBorder="1" applyAlignment="1" quotePrefix="1">
      <alignment vertical="center"/>
    </xf>
    <xf numFmtId="0" fontId="5" fillId="0" borderId="18" xfId="0" applyFont="1" applyFill="1" applyBorder="1" applyAlignment="1" quotePrefix="1">
      <alignment vertical="center"/>
    </xf>
    <xf numFmtId="184" fontId="13" fillId="0" borderId="18" xfId="0" applyNumberFormat="1" applyFont="1" applyFill="1" applyBorder="1" applyAlignment="1" quotePrefix="1">
      <alignment vertical="center"/>
    </xf>
    <xf numFmtId="3" fontId="13" fillId="0" borderId="9" xfId="0" applyNumberFormat="1" applyFont="1" applyBorder="1" applyAlignment="1" quotePrefix="1">
      <alignment vertical="center"/>
    </xf>
    <xf numFmtId="37" fontId="13" fillId="0" borderId="28" xfId="0" applyNumberFormat="1" applyFont="1" applyBorder="1" applyAlignment="1" quotePrefix="1">
      <alignment vertical="center"/>
    </xf>
    <xf numFmtId="0" fontId="13" fillId="0" borderId="9" xfId="0" applyFont="1" applyBorder="1" applyAlignment="1" quotePrefix="1">
      <alignment vertical="center"/>
    </xf>
    <xf numFmtId="184" fontId="72" fillId="0" borderId="9" xfId="1" applyNumberFormat="1" applyFont="1" applyFill="1" applyBorder="1" applyAlignment="1" quotePrefix="1"/>
    <xf numFmtId="184" fontId="72" fillId="0" borderId="9" xfId="1" applyNumberFormat="1" applyFont="1" applyFill="1" applyBorder="1" applyAlignment="1" quotePrefix="1">
      <alignment horizontal="left"/>
    </xf>
    <xf numFmtId="0" fontId="13" fillId="2" borderId="16" xfId="0" applyFont="1" applyFill="1" applyBorder="1" applyAlignment="1" quotePrefix="1">
      <alignment horizontal="left" vertical="center"/>
    </xf>
    <xf numFmtId="0" fontId="13" fillId="0" borderId="9" xfId="0" applyFont="1" applyFill="1" applyBorder="1" applyAlignment="1" quotePrefix="1">
      <alignment horizontal="left" vertical="center"/>
    </xf>
    <xf numFmtId="0" fontId="13" fillId="0" borderId="9" xfId="0" applyFont="1" applyFill="1" applyBorder="1" applyAlignment="1" quotePrefix="1">
      <alignment horizontal="left"/>
    </xf>
    <xf numFmtId="0" fontId="6" fillId="0" borderId="1" xfId="0" applyFont="1" applyFill="1" applyBorder="1" applyAlignment="1" quotePrefix="1">
      <alignment horizontal="center" vertical="center" wrapText="1"/>
    </xf>
  </cellXfs>
  <cellStyles count="49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60% - Accent1 2" xfId="49"/>
    <cellStyle name="60% - Accent2 2" xfId="50"/>
    <cellStyle name="60% - Accent3 2" xfId="51"/>
    <cellStyle name="60% - Accent4 2" xfId="52"/>
    <cellStyle name="60% - Accent5 2" xfId="53"/>
    <cellStyle name="60% - Accent6 2" xfId="54"/>
    <cellStyle name="Brand Default" xfId="55"/>
    <cellStyle name="Brand Subtitle with Underline" xfId="56"/>
    <cellStyle name="čárky 2" xfId="57"/>
    <cellStyle name="čárky 2 2" xfId="58"/>
    <cellStyle name="čárky 3" xfId="59"/>
    <cellStyle name="Column 1" xfId="60"/>
    <cellStyle name="Column 2" xfId="61"/>
    <cellStyle name="Column 3" xfId="62"/>
    <cellStyle name="Comma 10" xfId="63"/>
    <cellStyle name="Comma 10 2" xfId="64"/>
    <cellStyle name="Comma 10 2 2" xfId="65"/>
    <cellStyle name="Comma 10 3" xfId="66"/>
    <cellStyle name="Comma 11" xfId="67"/>
    <cellStyle name="Comma 11 2" xfId="68"/>
    <cellStyle name="Comma 11 2 2" xfId="69"/>
    <cellStyle name="Comma 11 3" xfId="70"/>
    <cellStyle name="Comma 12" xfId="71"/>
    <cellStyle name="Comma 12 2" xfId="72"/>
    <cellStyle name="Comma 13" xfId="73"/>
    <cellStyle name="Comma 13 2" xfId="74"/>
    <cellStyle name="Comma 14" xfId="75"/>
    <cellStyle name="Comma 14 2" xfId="76"/>
    <cellStyle name="Comma 14 2 2" xfId="77"/>
    <cellStyle name="Comma 14 2 2 2" xfId="78"/>
    <cellStyle name="Comma 14 2 3" xfId="79"/>
    <cellStyle name="Comma 14 3" xfId="80"/>
    <cellStyle name="Comma 15" xfId="81"/>
    <cellStyle name="Comma 15 2" xfId="82"/>
    <cellStyle name="Comma 16" xfId="83"/>
    <cellStyle name="Comma 16 2" xfId="84"/>
    <cellStyle name="Comma 17" xfId="85"/>
    <cellStyle name="Comma 17 2" xfId="86"/>
    <cellStyle name="Comma 18" xfId="87"/>
    <cellStyle name="Comma 18 2" xfId="88"/>
    <cellStyle name="Comma 19" xfId="89"/>
    <cellStyle name="Comma 19 2" xfId="90"/>
    <cellStyle name="Comma 2" xfId="91"/>
    <cellStyle name="Comma 2 10" xfId="92"/>
    <cellStyle name="Comma 2 10 2" xfId="93"/>
    <cellStyle name="Comma 2 10 2 2" xfId="94"/>
    <cellStyle name="Comma 2 11" xfId="95"/>
    <cellStyle name="Comma 2 12" xfId="96"/>
    <cellStyle name="Comma 2 13" xfId="97"/>
    <cellStyle name="Comma 2 14" xfId="98"/>
    <cellStyle name="Comma 2 15" xfId="99"/>
    <cellStyle name="Comma 2 16" xfId="100"/>
    <cellStyle name="Comma 2 16 2" xfId="101"/>
    <cellStyle name="Comma 2 16 3" xfId="102"/>
    <cellStyle name="Comma 2 16 4" xfId="103"/>
    <cellStyle name="Comma 2 16 5" xfId="104"/>
    <cellStyle name="Comma 2 17" xfId="105"/>
    <cellStyle name="Comma 2 18" xfId="106"/>
    <cellStyle name="Comma 2 19" xfId="107"/>
    <cellStyle name="Comma 2 19 2" xfId="108"/>
    <cellStyle name="Comma 2 2" xfId="109"/>
    <cellStyle name="Comma 2 2 2" xfId="110"/>
    <cellStyle name="Comma 2 2 2 2" xfId="111"/>
    <cellStyle name="Comma 2 2 2 2 2" xfId="112"/>
    <cellStyle name="Comma 2 2 2 2 2 2" xfId="113"/>
    <cellStyle name="Comma 2 2 2 2 3" xfId="114"/>
    <cellStyle name="Comma 2 2 2 3" xfId="115"/>
    <cellStyle name="Comma 2 2 2 3 2" xfId="116"/>
    <cellStyle name="Comma 2 2 2 4" xfId="117"/>
    <cellStyle name="Comma 2 2 2 4 2" xfId="118"/>
    <cellStyle name="Comma 2 2 3" xfId="119"/>
    <cellStyle name="Comma 2 2 3 2" xfId="120"/>
    <cellStyle name="Comma 2 2 4" xfId="121"/>
    <cellStyle name="Comma 2 2 4 2" xfId="122"/>
    <cellStyle name="Comma 2 2 4 2 2" xfId="123"/>
    <cellStyle name="Comma 2 2 4 3" xfId="124"/>
    <cellStyle name="Comma 2 2 4 3 2" xfId="125"/>
    <cellStyle name="Comma 2 2 40" xfId="126"/>
    <cellStyle name="Comma 2 2 40 2" xfId="127"/>
    <cellStyle name="Comma 2 2 5" xfId="128"/>
    <cellStyle name="Comma 2 2 5 2" xfId="129"/>
    <cellStyle name="Comma 2 2 5 2 2" xfId="130"/>
    <cellStyle name="Comma 2 2 5 2 2 2" xfId="131"/>
    <cellStyle name="Comma 2 2 5 3" xfId="132"/>
    <cellStyle name="Comma 2 2 5 3 2" xfId="133"/>
    <cellStyle name="Comma 2 2 6" xfId="134"/>
    <cellStyle name="Comma 2 2 6 2" xfId="135"/>
    <cellStyle name="Comma 2 3" xfId="136"/>
    <cellStyle name="Comma 2 3 2" xfId="137"/>
    <cellStyle name="Comma 2 3 2 2" xfId="138"/>
    <cellStyle name="Comma 2 3 2 2 2" xfId="139"/>
    <cellStyle name="Comma 2 3 2 2 2 2" xfId="140"/>
    <cellStyle name="Comma 2 3 2 2 3" xfId="141"/>
    <cellStyle name="Comma 2 3 2 3" xfId="142"/>
    <cellStyle name="Comma 2 3 2 3 2" xfId="143"/>
    <cellStyle name="Comma 2 3 3" xfId="144"/>
    <cellStyle name="Comma 2 3 3 2" xfId="145"/>
    <cellStyle name="Comma 2 3 3 3" xfId="146"/>
    <cellStyle name="Comma 2 3 4" xfId="147"/>
    <cellStyle name="Comma 2 3 4 2" xfId="148"/>
    <cellStyle name="Comma 2 3 4 2 2" xfId="149"/>
    <cellStyle name="Comma 2 4" xfId="150"/>
    <cellStyle name="Comma 2 4 2" xfId="151"/>
    <cellStyle name="Comma 2 4 2 2" xfId="152"/>
    <cellStyle name="Comma 2 4 2 2 2" xfId="153"/>
    <cellStyle name="Comma 2 4 2 3" xfId="154"/>
    <cellStyle name="Comma 2 4 2 3 2" xfId="155"/>
    <cellStyle name="Comma 2 4 2 4" xfId="156"/>
    <cellStyle name="Comma 2 4 3" xfId="157"/>
    <cellStyle name="Comma 2 4 3 2" xfId="158"/>
    <cellStyle name="Comma 2 4 3 3" xfId="159"/>
    <cellStyle name="Comma 2 4 4" xfId="160"/>
    <cellStyle name="Comma 2 4 4 2" xfId="161"/>
    <cellStyle name="Comma 2 4 4 2 2" xfId="162"/>
    <cellStyle name="Comma 2 5" xfId="163"/>
    <cellStyle name="Comma 2 5 2" xfId="164"/>
    <cellStyle name="Comma 2 5 2 2" xfId="165"/>
    <cellStyle name="Comma 2 5 3" xfId="166"/>
    <cellStyle name="Comma 2 5 3 2" xfId="167"/>
    <cellStyle name="Comma 2 5 3 3" xfId="168"/>
    <cellStyle name="Comma 2 5 4" xfId="169"/>
    <cellStyle name="Comma 2 6" xfId="170"/>
    <cellStyle name="Comma 2 6 2" xfId="171"/>
    <cellStyle name="Comma 2 6 2 2" xfId="172"/>
    <cellStyle name="Comma 2 6 2 2 2" xfId="173"/>
    <cellStyle name="Comma 2 6 2 3" xfId="174"/>
    <cellStyle name="Comma 2 6 3" xfId="175"/>
    <cellStyle name="Comma 2 6 3 2" xfId="176"/>
    <cellStyle name="Comma 2 7" xfId="177"/>
    <cellStyle name="Comma 2 7 2" xfId="178"/>
    <cellStyle name="Comma 2 7 2 2" xfId="179"/>
    <cellStyle name="Comma 2 8" xfId="180"/>
    <cellStyle name="Comma 2 8 2" xfId="181"/>
    <cellStyle name="Comma 2 9" xfId="182"/>
    <cellStyle name="Comma 2 9 2" xfId="183"/>
    <cellStyle name="Comma 2 9 2 2" xfId="184"/>
    <cellStyle name="Comma 2 9 3" xfId="185"/>
    <cellStyle name="Comma 2 9 3 2" xfId="186"/>
    <cellStyle name="Comma 2_El - Amort manag Final ok" xfId="187"/>
    <cellStyle name="Comma 20" xfId="188"/>
    <cellStyle name="Comma 20 2" xfId="189"/>
    <cellStyle name="Comma 21" xfId="190"/>
    <cellStyle name="Comma 21 2" xfId="191"/>
    <cellStyle name="Comma 22" xfId="192"/>
    <cellStyle name="Comma 22 2" xfId="193"/>
    <cellStyle name="Comma 23" xfId="194"/>
    <cellStyle name="Comma 23 2" xfId="195"/>
    <cellStyle name="Comma 24" xfId="196"/>
    <cellStyle name="Comma 24 2" xfId="197"/>
    <cellStyle name="Comma 25" xfId="198"/>
    <cellStyle name="Comma 25 2" xfId="199"/>
    <cellStyle name="Comma 26" xfId="200"/>
    <cellStyle name="Comma 26 2" xfId="201"/>
    <cellStyle name="Comma 27" xfId="202"/>
    <cellStyle name="Comma 27 2" xfId="203"/>
    <cellStyle name="Comma 28" xfId="204"/>
    <cellStyle name="Comma 28 2" xfId="205"/>
    <cellStyle name="Comma 29" xfId="206"/>
    <cellStyle name="Comma 29 2" xfId="207"/>
    <cellStyle name="Comma 3" xfId="208"/>
    <cellStyle name="Comma 3 10" xfId="209"/>
    <cellStyle name="Comma 3 10 2" xfId="210"/>
    <cellStyle name="Comma 3 11" xfId="211"/>
    <cellStyle name="Comma 3 11 2" xfId="212"/>
    <cellStyle name="Comma 3 2" xfId="213"/>
    <cellStyle name="Comma 3 2 2" xfId="214"/>
    <cellStyle name="Comma 3 2 2 2" xfId="215"/>
    <cellStyle name="Comma 3 2 2 2 2" xfId="216"/>
    <cellStyle name="Comma 3 2 2 3" xfId="217"/>
    <cellStyle name="Comma 3 2 2 3 2" xfId="218"/>
    <cellStyle name="Comma 3 2 2 4" xfId="219"/>
    <cellStyle name="Comma 3 2 3" xfId="220"/>
    <cellStyle name="Comma 3 2 3 2" xfId="221"/>
    <cellStyle name="Comma 3 2 3 2 2" xfId="222"/>
    <cellStyle name="Comma 3 2 3 3" xfId="223"/>
    <cellStyle name="Comma 3 2 3 3 2" xfId="224"/>
    <cellStyle name="Comma 3 2 4" xfId="225"/>
    <cellStyle name="Comma 3 2 4 2" xfId="226"/>
    <cellStyle name="Comma 3 3" xfId="227"/>
    <cellStyle name="Comma 3 3 2" xfId="228"/>
    <cellStyle name="Comma 3 3 2 2" xfId="229"/>
    <cellStyle name="Comma 3 3 3" xfId="230"/>
    <cellStyle name="Comma 3 3 3 2" xfId="231"/>
    <cellStyle name="Comma 3 4" xfId="232"/>
    <cellStyle name="Comma 3 4 2" xfId="233"/>
    <cellStyle name="Comma 3 4 2 2" xfId="234"/>
    <cellStyle name="Comma 3 4 3" xfId="235"/>
    <cellStyle name="Comma 3 4 3 2" xfId="236"/>
    <cellStyle name="Comma 3 5" xfId="237"/>
    <cellStyle name="Comma 3 5 2" xfId="238"/>
    <cellStyle name="Comma 3 5 2 2" xfId="239"/>
    <cellStyle name="Comma 3 5 3" xfId="240"/>
    <cellStyle name="Comma 3 5 3 2" xfId="241"/>
    <cellStyle name="Comma 3 6" xfId="242"/>
    <cellStyle name="Comma 3 6 2" xfId="243"/>
    <cellStyle name="Comma 3 6 2 2" xfId="244"/>
    <cellStyle name="Comma 3 7" xfId="245"/>
    <cellStyle name="Comma 3 8" xfId="246"/>
    <cellStyle name="Comma 3 8 2" xfId="247"/>
    <cellStyle name="Comma 3 9" xfId="248"/>
    <cellStyle name="Comma 30" xfId="249"/>
    <cellStyle name="Comma 30 2" xfId="250"/>
    <cellStyle name="Comma 31" xfId="251"/>
    <cellStyle name="Comma 31 2" xfId="252"/>
    <cellStyle name="Comma 32" xfId="253"/>
    <cellStyle name="Comma 32 2" xfId="254"/>
    <cellStyle name="Comma 33" xfId="255"/>
    <cellStyle name="Comma 33 2" xfId="256"/>
    <cellStyle name="Comma 34" xfId="257"/>
    <cellStyle name="Comma 34 2" xfId="258"/>
    <cellStyle name="Comma 35" xfId="259"/>
    <cellStyle name="Comma 35 2" xfId="260"/>
    <cellStyle name="Comma 36" xfId="261"/>
    <cellStyle name="Comma 36 2" xfId="262"/>
    <cellStyle name="Comma 37" xfId="263"/>
    <cellStyle name="Comma 37 2" xfId="264"/>
    <cellStyle name="Comma 38" xfId="265"/>
    <cellStyle name="Comma 38 2" xfId="266"/>
    <cellStyle name="Comma 39" xfId="267"/>
    <cellStyle name="Comma 39 2" xfId="268"/>
    <cellStyle name="Comma 4" xfId="269"/>
    <cellStyle name="Comma 4 2" xfId="270"/>
    <cellStyle name="Comma 4 2 2" xfId="271"/>
    <cellStyle name="Comma 4 2 2 2" xfId="272"/>
    <cellStyle name="Comma 4 2 2 2 2" xfId="273"/>
    <cellStyle name="Comma 4 2 2 3" xfId="274"/>
    <cellStyle name="Comma 4 2 2 3 2" xfId="275"/>
    <cellStyle name="Comma 4 2 3" xfId="276"/>
    <cellStyle name="Comma 4 2 3 2" xfId="277"/>
    <cellStyle name="Comma 4 2 4" xfId="278"/>
    <cellStyle name="Comma 4 3" xfId="279"/>
    <cellStyle name="Comma 4 3 2" xfId="280"/>
    <cellStyle name="Comma 4 3 3" xfId="281"/>
    <cellStyle name="Comma 4 3 3 2" xfId="282"/>
    <cellStyle name="Comma 4 3 3 2 2" xfId="283"/>
    <cellStyle name="Comma 4 3 3 2 2 2" xfId="284"/>
    <cellStyle name="Comma 4 3 3 2 2 2 2" xfId="285"/>
    <cellStyle name="Comma 4 3 3 2 2 3" xfId="286"/>
    <cellStyle name="Comma 4 3 3 2 3" xfId="287"/>
    <cellStyle name="Comma 4 3 3 2 3 2" xfId="288"/>
    <cellStyle name="Comma 4 3 3 3" xfId="289"/>
    <cellStyle name="Comma 4 3 3 4" xfId="290"/>
    <cellStyle name="Comma 4 3 4" xfId="291"/>
    <cellStyle name="Comma 4 3 4 2" xfId="292"/>
    <cellStyle name="Comma 4 3 4 2 2" xfId="293"/>
    <cellStyle name="Comma 4 3 4 3" xfId="294"/>
    <cellStyle name="Comma 4 3 4 3 2" xfId="295"/>
    <cellStyle name="Comma 4 3 4 4" xfId="296"/>
    <cellStyle name="Comma 4 3 5" xfId="297"/>
    <cellStyle name="Comma 4 3 5 2" xfId="298"/>
    <cellStyle name="Comma 4 3 6" xfId="299"/>
    <cellStyle name="Comma 4 4" xfId="300"/>
    <cellStyle name="Comma 4 4 2" xfId="301"/>
    <cellStyle name="Comma 4 4 2 2" xfId="302"/>
    <cellStyle name="Comma 4 4 2 2 2" xfId="303"/>
    <cellStyle name="Comma 4 4 2 3" xfId="304"/>
    <cellStyle name="Comma 4 4 2 3 2" xfId="305"/>
    <cellStyle name="Comma 4 4 3" xfId="306"/>
    <cellStyle name="Comma 4 4 3 2" xfId="307"/>
    <cellStyle name="Comma 4 4 4" xfId="308"/>
    <cellStyle name="Comma 4 5" xfId="309"/>
    <cellStyle name="Comma 4 5 2" xfId="310"/>
    <cellStyle name="Comma 4 5 2 2" xfId="311"/>
    <cellStyle name="Comma 4 5 3" xfId="312"/>
    <cellStyle name="Comma 4 5 3 2" xfId="313"/>
    <cellStyle name="Comma 4 6" xfId="314"/>
    <cellStyle name="Comma 4 6 2" xfId="315"/>
    <cellStyle name="Comma 4 6 2 2" xfId="316"/>
    <cellStyle name="Comma 4 6 3" xfId="317"/>
    <cellStyle name="Comma 4 7" xfId="318"/>
    <cellStyle name="Comma 4 7 2" xfId="319"/>
    <cellStyle name="Comma 4 8" xfId="320"/>
    <cellStyle name="Comma 40" xfId="321"/>
    <cellStyle name="Comma 40 2" xfId="322"/>
    <cellStyle name="Comma 41" xfId="323"/>
    <cellStyle name="Comma 41 2" xfId="324"/>
    <cellStyle name="Comma 42" xfId="325"/>
    <cellStyle name="Comma 42 2" xfId="326"/>
    <cellStyle name="Comma 43" xfId="327"/>
    <cellStyle name="Comma 43 2" xfId="328"/>
    <cellStyle name="Comma 44" xfId="329"/>
    <cellStyle name="Comma 44 2" xfId="330"/>
    <cellStyle name="Comma 5" xfId="331"/>
    <cellStyle name="Comma 5 2" xfId="332"/>
    <cellStyle name="Comma 5 2 2" xfId="333"/>
    <cellStyle name="Comma 5 2 3" xfId="334"/>
    <cellStyle name="Comma 5 3" xfId="335"/>
    <cellStyle name="Comma 5 3 2" xfId="336"/>
    <cellStyle name="Comma 5 3 2 2" xfId="337"/>
    <cellStyle name="Comma 5 3 3" xfId="338"/>
    <cellStyle name="Comma 5 3 3 2" xfId="339"/>
    <cellStyle name="Comma 5 4" xfId="340"/>
    <cellStyle name="Comma 5 5" xfId="341"/>
    <cellStyle name="Comma 5 5 2" xfId="342"/>
    <cellStyle name="Comma 6" xfId="343"/>
    <cellStyle name="Comma 6 2" xfId="344"/>
    <cellStyle name="Comma 6 2 2" xfId="345"/>
    <cellStyle name="Comma 6 2 3" xfId="346"/>
    <cellStyle name="Comma 6 2 3 2" xfId="347"/>
    <cellStyle name="Comma 6 2 3 2 2" xfId="348"/>
    <cellStyle name="Comma 6 2 3 3" xfId="349"/>
    <cellStyle name="Comma 6 2 4" xfId="350"/>
    <cellStyle name="Comma 6 2 4 2" xfId="351"/>
    <cellStyle name="Comma 6 2 5" xfId="352"/>
    <cellStyle name="Comma 6 3" xfId="353"/>
    <cellStyle name="Comma 6 3 2" xfId="354"/>
    <cellStyle name="Comma 6 3 2 2" xfId="355"/>
    <cellStyle name="Comma 6 3 3" xfId="356"/>
    <cellStyle name="Comma 6 3 3 2" xfId="357"/>
    <cellStyle name="Comma 6 4" xfId="358"/>
    <cellStyle name="Comma 6 4 2" xfId="359"/>
    <cellStyle name="Comma 7" xfId="360"/>
    <cellStyle name="Comma 7 2" xfId="361"/>
    <cellStyle name="Comma 7 2 2" xfId="362"/>
    <cellStyle name="Comma 7 3" xfId="363"/>
    <cellStyle name="Comma 7 3 2" xfId="364"/>
    <cellStyle name="Comma 7 4" xfId="365"/>
    <cellStyle name="Comma 8" xfId="366"/>
    <cellStyle name="Comma 8 2" xfId="367"/>
    <cellStyle name="Comma 8 2 2" xfId="368"/>
    <cellStyle name="Comma 9" xfId="369"/>
    <cellStyle name="Comma 9 2" xfId="370"/>
    <cellStyle name="Euro" xfId="371"/>
    <cellStyle name="Ezres_All substation_10" xfId="372"/>
    <cellStyle name="Good 3" xfId="373"/>
    <cellStyle name="Hyperlink 2" xfId="374"/>
    <cellStyle name="Input%" xfId="375"/>
    <cellStyle name="Input.2" xfId="376"/>
    <cellStyle name="InputB" xfId="377"/>
    <cellStyle name="InputC" xfId="378"/>
    <cellStyle name="Neutral 2" xfId="379"/>
    <cellStyle name="Normal 10" xfId="380"/>
    <cellStyle name="Normal 10 2" xfId="381"/>
    <cellStyle name="Normal 11" xfId="382"/>
    <cellStyle name="Normal 12" xfId="383"/>
    <cellStyle name="Normal 13" xfId="384"/>
    <cellStyle name="Normal 13 2" xfId="385"/>
    <cellStyle name="Normal 14" xfId="386"/>
    <cellStyle name="Normal 14 2" xfId="387"/>
    <cellStyle name="Normal 14 3" xfId="388"/>
    <cellStyle name="Normal 15" xfId="389"/>
    <cellStyle name="Normal 16" xfId="390"/>
    <cellStyle name="Normal 17" xfId="391"/>
    <cellStyle name="Normal 18" xfId="392"/>
    <cellStyle name="Normal 18 2" xfId="393"/>
    <cellStyle name="Normal 19" xfId="394"/>
    <cellStyle name="Normal 2" xfId="395"/>
    <cellStyle name="Normal 2 10" xfId="396"/>
    <cellStyle name="Normal 2 2" xfId="397"/>
    <cellStyle name="Normal 2 2 10" xfId="398"/>
    <cellStyle name="Normal 2 2 2" xfId="399"/>
    <cellStyle name="Normal 2 2 2 2" xfId="400"/>
    <cellStyle name="Normal 2 2 3" xfId="401"/>
    <cellStyle name="Normal 2 3" xfId="402"/>
    <cellStyle name="Normal 2 3 2" xfId="403"/>
    <cellStyle name="Normal 2 3 2 2" xfId="404"/>
    <cellStyle name="Normal 2 3 3" xfId="405"/>
    <cellStyle name="Normal 2 4" xfId="406"/>
    <cellStyle name="Normal 2 4 2" xfId="407"/>
    <cellStyle name="Normal 2 4 2 2" xfId="408"/>
    <cellStyle name="Normal 2 4 3" xfId="409"/>
    <cellStyle name="Normal 2 5" xfId="410"/>
    <cellStyle name="Normal 2 5 2" xfId="411"/>
    <cellStyle name="Normal 2 6" xfId="412"/>
    <cellStyle name="Normal 20" xfId="413"/>
    <cellStyle name="Normal 3" xfId="414"/>
    <cellStyle name="Normal 3 2" xfId="415"/>
    <cellStyle name="Normal 3 2 2" xfId="416"/>
    <cellStyle name="Normal 3 2 2 2" xfId="417"/>
    <cellStyle name="Normal 3 2 2 3" xfId="418"/>
    <cellStyle name="Normal 3 2 3" xfId="419"/>
    <cellStyle name="Normal 3 2 4" xfId="420"/>
    <cellStyle name="Normal 3 3" xfId="421"/>
    <cellStyle name="Normal 3 3 2" xfId="422"/>
    <cellStyle name="Normal 3 3 3" xfId="423"/>
    <cellStyle name="Normal 3 3 4" xfId="424"/>
    <cellStyle name="Normal 3 4" xfId="425"/>
    <cellStyle name="Normal 3 4 2" xfId="426"/>
    <cellStyle name="Normal 3 5" xfId="427"/>
    <cellStyle name="Normal 3 6" xfId="428"/>
    <cellStyle name="Normal 4" xfId="429"/>
    <cellStyle name="Normal 4 2" xfId="430"/>
    <cellStyle name="Normal 4 2 2" xfId="431"/>
    <cellStyle name="Normal 5" xfId="432"/>
    <cellStyle name="Normal 5 2" xfId="433"/>
    <cellStyle name="Normal 5 2 2" xfId="434"/>
    <cellStyle name="Normal 5 3" xfId="435"/>
    <cellStyle name="Normal 5 4" xfId="436"/>
    <cellStyle name="Normal 6" xfId="437"/>
    <cellStyle name="Normal 6 2" xfId="438"/>
    <cellStyle name="Normal 6 3" xfId="439"/>
    <cellStyle name="Normal 7" xfId="440"/>
    <cellStyle name="Normal 8" xfId="441"/>
    <cellStyle name="Normal 8 2" xfId="442"/>
    <cellStyle name="Normal 8 5" xfId="443"/>
    <cellStyle name="Normal 9" xfId="444"/>
    <cellStyle name="Normal_20_2" xfId="445"/>
    <cellStyle name="Normál_All substation_10" xfId="446"/>
    <cellStyle name="Normal_Sheet1" xfId="447"/>
    <cellStyle name="normální 2" xfId="448"/>
    <cellStyle name="Normální 2 2" xfId="449"/>
    <cellStyle name="normální 3" xfId="450"/>
    <cellStyle name="normální 4" xfId="451"/>
    <cellStyle name="normální 5" xfId="452"/>
    <cellStyle name="normální 6" xfId="453"/>
    <cellStyle name="normální 7" xfId="454"/>
    <cellStyle name="normální_development of ss  bilances template 35kV" xfId="455"/>
    <cellStyle name="Note 2" xfId="456"/>
    <cellStyle name="NumC1" xfId="457"/>
    <cellStyle name="NumC2" xfId="458"/>
    <cellStyle name="Page header" xfId="459"/>
    <cellStyle name="Percent 2" xfId="460"/>
    <cellStyle name="Percent 2 2" xfId="461"/>
    <cellStyle name="Percent 2 2 2" xfId="462"/>
    <cellStyle name="Percent 2 2 2 2" xfId="463"/>
    <cellStyle name="Percent 2 2 3" xfId="464"/>
    <cellStyle name="Percent 3" xfId="465"/>
    <cellStyle name="Percent 3 2" xfId="466"/>
    <cellStyle name="Percent 3 2 2" xfId="467"/>
    <cellStyle name="Percent 3 3" xfId="468"/>
    <cellStyle name="Percent 3 3 2" xfId="469"/>
    <cellStyle name="Percent 3 4" xfId="470"/>
    <cellStyle name="Percent 4" xfId="471"/>
    <cellStyle name="Percent 4 2" xfId="472"/>
    <cellStyle name="Percent 4 3" xfId="473"/>
    <cellStyle name="Percent 4 4" xfId="474"/>
    <cellStyle name="Percent 5" xfId="475"/>
    <cellStyle name="Percent 6" xfId="476"/>
    <cellStyle name="Percent 7" xfId="477"/>
    <cellStyle name="Percent2" xfId="478"/>
    <cellStyle name="procent 2" xfId="479"/>
    <cellStyle name="procent 3" xfId="480"/>
    <cellStyle name="procent 4" xfId="481"/>
    <cellStyle name="procent 5" xfId="482"/>
    <cellStyle name="Smart Percent" xfId="483"/>
    <cellStyle name="Správně" xfId="484"/>
    <cellStyle name="Styl 1" xfId="485"/>
    <cellStyle name="Style 1" xfId="486"/>
    <cellStyle name="Table header" xfId="487"/>
    <cellStyle name="Title 2" xfId="488"/>
    <cellStyle name="Unit" xfId="489"/>
  </cellStyles>
  <tableStyles count="0" defaultPivotStyle="PivotStyleLight16"/>
  <colors>
    <mruColors>
      <color rgb="00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tyles" Target="styles.xml"/><Relationship Id="rId25" Type="http://schemas.openxmlformats.org/officeDocument/2006/relationships/sharedStrings" Target="sharedString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r>
              <a:rPr lang="en-US" sz="1400" b="0" i="0" u="none" strike="noStrike" baseline="0"/>
              <a:t>FIERZA WATER LEVEL DURING 2025 COMPARED TO HISTORICAL MINIMUM, MAXIMUM, AND AVERAGE (m)</a:t>
            </a:r>
            <a:endParaRPr lang="en-US">
              <a:effectLst/>
              <a:latin typeface="+mj-lt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'Fierza Level 2025'!$A$40</c:f>
              <c:strCache>
                <c:ptCount val="1"/>
                <c:pt idx="0">
                  <c:v>2025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4"/>
              <c:layout>
                <c:manualLayout>
                  <c:x val="-0.0296025995420786"/>
                  <c:y val="-0.026862569598155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2025'!$B$39:$M$39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2025'!$B$40:$M$40</c:f>
              <c:numCache>
                <c:formatCode>0.00</c:formatCode>
                <c:ptCount val="12"/>
                <c:pt idx="0">
                  <c:v>286.5</c:v>
                </c:pt>
                <c:pt idx="1">
                  <c:v>287.4</c:v>
                </c:pt>
                <c:pt idx="2">
                  <c:v>280.94</c:v>
                </c:pt>
                <c:pt idx="3">
                  <c:v>277.55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'Fierza Level 2025'!$A$41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2025'!$B$39:$M$39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2025'!$B$41:$M$41</c:f>
              <c:numCache>
                <c:formatCode>0.00</c:formatCode>
                <c:ptCount val="12"/>
                <c:pt idx="0">
                  <c:v>275.497294484912</c:v>
                </c:pt>
                <c:pt idx="1">
                  <c:v>276.898372961765</c:v>
                </c:pt>
                <c:pt idx="2">
                  <c:v>279.822476586889</c:v>
                </c:pt>
                <c:pt idx="3">
                  <c:v>286.479170655567</c:v>
                </c:pt>
                <c:pt idx="4">
                  <c:v>290.682049947971</c:v>
                </c:pt>
                <c:pt idx="5">
                  <c:v>289.529186264308</c:v>
                </c:pt>
                <c:pt idx="6">
                  <c:v>284.98342351717</c:v>
                </c:pt>
                <c:pt idx="7">
                  <c:v>279.252591050989</c:v>
                </c:pt>
                <c:pt idx="8">
                  <c:v>275.326258064516</c:v>
                </c:pt>
                <c:pt idx="9">
                  <c:v>273.336524453694</c:v>
                </c:pt>
                <c:pt idx="10">
                  <c:v>274.517731182796</c:v>
                </c:pt>
                <c:pt idx="11">
                  <c:v>277.523350676379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'Fierza Level 2025'!$A$42</c:f>
              <c:strCache>
                <c:ptCount val="1"/>
                <c:pt idx="0">
                  <c:v>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2025'!$B$39:$M$39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2025'!$B$42:$M$42</c:f>
              <c:numCache>
                <c:formatCode>0.0</c:formatCode>
                <c:ptCount val="12"/>
                <c:pt idx="0">
                  <c:v>245.3</c:v>
                </c:pt>
                <c:pt idx="1">
                  <c:v>247.1</c:v>
                </c:pt>
                <c:pt idx="2">
                  <c:v>252.6</c:v>
                </c:pt>
                <c:pt idx="3">
                  <c:v>264</c:v>
                </c:pt>
                <c:pt idx="4">
                  <c:v>268.6</c:v>
                </c:pt>
                <c:pt idx="5">
                  <c:v>271.3</c:v>
                </c:pt>
                <c:pt idx="6">
                  <c:v>270.1</c:v>
                </c:pt>
                <c:pt idx="7">
                  <c:v>261.1</c:v>
                </c:pt>
                <c:pt idx="8">
                  <c:v>253.6</c:v>
                </c:pt>
                <c:pt idx="9">
                  <c:v>248.4</c:v>
                </c:pt>
                <c:pt idx="10">
                  <c:v>249.3</c:v>
                </c:pt>
                <c:pt idx="11">
                  <c:v>252.1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'Fierza Level 2025'!$A$43</c:f>
              <c:strCache>
                <c:ptCount val="1"/>
                <c:pt idx="0">
                  <c:v>Maximum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4"/>
              <c:layout>
                <c:manualLayout>
                  <c:x val="-0.0291888879581542"/>
                  <c:y val="-0.047343880402046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277113465869959"/>
                  <c:y val="-0.0499040442525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2025'!$B$39:$M$39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2025'!$B$43:$M$43</c:f>
              <c:numCache>
                <c:formatCode>0.0</c:formatCode>
                <c:ptCount val="12"/>
                <c:pt idx="0">
                  <c:v>293.16</c:v>
                </c:pt>
                <c:pt idx="1">
                  <c:v>294.1</c:v>
                </c:pt>
                <c:pt idx="2">
                  <c:v>294.4</c:v>
                </c:pt>
                <c:pt idx="3">
                  <c:v>296.9</c:v>
                </c:pt>
                <c:pt idx="4">
                  <c:v>296.9</c:v>
                </c:pt>
                <c:pt idx="5">
                  <c:v>296.2</c:v>
                </c:pt>
                <c:pt idx="6">
                  <c:v>294.3</c:v>
                </c:pt>
                <c:pt idx="7">
                  <c:v>291.5</c:v>
                </c:pt>
                <c:pt idx="8">
                  <c:v>289.4</c:v>
                </c:pt>
                <c:pt idx="9">
                  <c:v>288.3</c:v>
                </c:pt>
                <c:pt idx="10">
                  <c:v>289.2</c:v>
                </c:pt>
                <c:pt idx="11">
                  <c:v>288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719452480"/>
        <c:axId val="719455760"/>
      </c:lineChart>
      <c:catAx>
        <c:axId val="71945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19455760"/>
        <c:crosses val="autoZero"/>
        <c:auto val="1"/>
        <c:lblAlgn val="ctr"/>
        <c:lblOffset val="100"/>
        <c:noMultiLvlLbl val="0"/>
      </c:catAx>
      <c:valAx>
        <c:axId val="719455760"/>
        <c:scaling>
          <c:orientation val="minMax"/>
          <c:min val="2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194524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bb74c328-2c7c-4884-b1ac-d8b86382813f}"/>
      </c:ext>
    </c:extLst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strike="noStrike" baseline="0"/>
              <a:t>LOSSES IN THE DISTRIBUTION NETWORK 2009-2025 (MWh)</a:t>
            </a:r>
            <a:endParaRPr lang="en-US" sz="1600" b="1">
              <a:effectLst/>
            </a:endParaRPr>
          </a:p>
        </c:rich>
      </c:tx>
      <c:layout>
        <c:manualLayout>
          <c:xMode val="edge"/>
          <c:yMode val="edge"/>
          <c:x val="0.561485273201609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'Losses 2009-2025'!$A$3</c:f>
              <c:strCache>
                <c:ptCount val="1"/>
                <c:pt idx="0">
                  <c:v>TECHNICAL LOSSES IN HIGH VOLTAGE (SUBSTATION)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'Losses 2009-2025'!$C$2:$R$2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4 -Month period 2025</c:v>
                </c:pt>
              </c:strCache>
            </c:strRef>
          </c:cat>
          <c:val>
            <c:numRef>
              <c:f>'Losses 2009-2025'!$C$3:$R$3</c:f>
              <c:numCache>
                <c:formatCode>#,##0</c:formatCode>
                <c:ptCount val="16"/>
                <c:pt idx="0">
                  <c:v>163546</c:v>
                </c:pt>
                <c:pt idx="1">
                  <c:v>170937.218917336</c:v>
                </c:pt>
                <c:pt idx="2">
                  <c:v>161830.650424308</c:v>
                </c:pt>
                <c:pt idx="3">
                  <c:v>201683.950565763</c:v>
                </c:pt>
                <c:pt idx="4">
                  <c:v>193208</c:v>
                </c:pt>
                <c:pt idx="5">
                  <c:v>162725</c:v>
                </c:pt>
                <c:pt idx="6">
                  <c:v>155629</c:v>
                </c:pt>
                <c:pt idx="7">
                  <c:v>141707</c:v>
                </c:pt>
                <c:pt idx="8">
                  <c:v>125973.715811252</c:v>
                </c:pt>
                <c:pt idx="9" c:formatCode="_(* #,##0_);_(* \(#,##0\);_(* &quot;-&quot;??_);_(@_)">
                  <c:v>117739</c:v>
                </c:pt>
                <c:pt idx="10">
                  <c:v>103729</c:v>
                </c:pt>
                <c:pt idx="11">
                  <c:v>107340</c:v>
                </c:pt>
                <c:pt idx="12">
                  <c:v>93331</c:v>
                </c:pt>
                <c:pt idx="13">
                  <c:v>98166</c:v>
                </c:pt>
                <c:pt idx="14" c:formatCode="_(* #,##0_);_(* \(#,##0\);_(* &quot;-&quot;??_);_(@_)">
                  <c:v>101039</c:v>
                </c:pt>
                <c:pt idx="15">
                  <c:v>35531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'Losses 2009-2025'!$A$4</c:f>
              <c:strCache>
                <c:ptCount val="1"/>
                <c:pt idx="0">
                  <c:v>TECHNICAL LOSSES IN DSO AREAS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'Losses 2009-2025'!$C$2:$R$2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4 -Month period 2025</c:v>
                </c:pt>
              </c:strCache>
            </c:strRef>
          </c:cat>
          <c:val>
            <c:numRef>
              <c:f>'Losses 2009-2025'!$C$4:$R$4</c:f>
              <c:numCache>
                <c:formatCode>#,##0</c:formatCode>
                <c:ptCount val="16"/>
                <c:pt idx="0">
                  <c:v>968534.8354</c:v>
                </c:pt>
                <c:pt idx="1" c:formatCode="_(* #,##0_);_(* \(#,##0\);_(* &quot;-&quot;??_);_(@_)">
                  <c:v>814825.715869299</c:v>
                </c:pt>
                <c:pt idx="2" c:formatCode="_(* #,##0_);_(* \(#,##0\);_(* &quot;-&quot;??_);_(@_)">
                  <c:v>879616.365588187</c:v>
                </c:pt>
                <c:pt idx="3" c:formatCode="_(* #,##0_);_(* \(#,##0\);_(* &quot;-&quot;??_);_(@_)">
                  <c:v>884359.972204321</c:v>
                </c:pt>
                <c:pt idx="4" c:formatCode="_(* #,##0_);_(* \(#,##0\);_(* &quot;-&quot;??_);_(@_)">
                  <c:v>908416</c:v>
                </c:pt>
                <c:pt idx="5" c:formatCode="_(* #,##0_);_(* \(#,##0\);_(* &quot;-&quot;??_);_(@_)">
                  <c:v>1203793</c:v>
                </c:pt>
                <c:pt idx="6">
                  <c:v>1190872</c:v>
                </c:pt>
                <c:pt idx="7">
                  <c:v>1106007</c:v>
                </c:pt>
                <c:pt idx="8">
                  <c:v>944586.500061199</c:v>
                </c:pt>
                <c:pt idx="9" c:formatCode="_(* #,##0_);_(* \(#,##0\);_(* &quot;-&quot;??_);_(@_)">
                  <c:v>836561</c:v>
                </c:pt>
                <c:pt idx="10">
                  <c:v>828906</c:v>
                </c:pt>
                <c:pt idx="11">
                  <c:v>921330</c:v>
                </c:pt>
                <c:pt idx="12">
                  <c:v>886682</c:v>
                </c:pt>
                <c:pt idx="13">
                  <c:v>892334</c:v>
                </c:pt>
                <c:pt idx="14" c:formatCode="_(* #,##0_);_(* \(#,##0\);_(* &quot;-&quot;??_);_(@_)">
                  <c:v>896245</c:v>
                </c:pt>
                <c:pt idx="15">
                  <c:v>351006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'Losses 2009-2025'!$A$5</c:f>
              <c:strCache>
                <c:ptCount val="1"/>
                <c:pt idx="0">
                  <c:v>TOTAL TECHNICAL LOSSES OF DSO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'Losses 2009-2025'!$C$2:$R$2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4 -Month period 2025</c:v>
                </c:pt>
              </c:strCache>
            </c:strRef>
          </c:cat>
          <c:val>
            <c:numRef>
              <c:f>'Losses 2009-2025'!$C$5:$R$5</c:f>
              <c:numCache>
                <c:formatCode>#,##0</c:formatCode>
                <c:ptCount val="16"/>
                <c:pt idx="0">
                  <c:v>1132080.8354</c:v>
                </c:pt>
                <c:pt idx="1" c:formatCode="_(* #,##0_);_(* \(#,##0\);_(* &quot;-&quot;??_);_(@_)">
                  <c:v>985762.934786635</c:v>
                </c:pt>
                <c:pt idx="2" c:formatCode="_(* #,##0_);_(* \(#,##0\);_(* &quot;-&quot;??_);_(@_)">
                  <c:v>1041447.01601249</c:v>
                </c:pt>
                <c:pt idx="3" c:formatCode="_(* #,##0_);_(* \(#,##0\);_(* &quot;-&quot;??_);_(@_)">
                  <c:v>1086043.92277008</c:v>
                </c:pt>
                <c:pt idx="4" c:formatCode="_(* #,##0_);_(* \(#,##0\);_(* &quot;-&quot;??_);_(@_)">
                  <c:v>1101624</c:v>
                </c:pt>
                <c:pt idx="5" c:formatCode="_(* #,##0_);_(* \(#,##0\);_(* &quot;-&quot;??_);_(@_)">
                  <c:v>1366518</c:v>
                </c:pt>
                <c:pt idx="6">
                  <c:v>1346501</c:v>
                </c:pt>
                <c:pt idx="7">
                  <c:v>1247714</c:v>
                </c:pt>
                <c:pt idx="8">
                  <c:v>1070560.21587245</c:v>
                </c:pt>
                <c:pt idx="9">
                  <c:v>954300</c:v>
                </c:pt>
                <c:pt idx="10">
                  <c:v>932635</c:v>
                </c:pt>
                <c:pt idx="11">
                  <c:v>1028670</c:v>
                </c:pt>
                <c:pt idx="12">
                  <c:v>980013</c:v>
                </c:pt>
                <c:pt idx="13">
                  <c:v>990500</c:v>
                </c:pt>
                <c:pt idx="14">
                  <c:v>997284</c:v>
                </c:pt>
                <c:pt idx="15">
                  <c:v>386537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'Losses 2009-2025'!$A$6</c:f>
              <c:strCache>
                <c:ptCount val="1"/>
                <c:pt idx="0">
                  <c:v>NON-TECHNICAL LOSSES OF DSO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'Losses 2009-2025'!$C$2:$R$2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4 -Month period 2025</c:v>
                </c:pt>
              </c:strCache>
            </c:strRef>
          </c:cat>
          <c:val>
            <c:numRef>
              <c:f>'Losses 2009-2025'!$C$6:$R$6</c:f>
              <c:numCache>
                <c:formatCode>#,##0</c:formatCode>
                <c:ptCount val="16"/>
                <c:pt idx="0">
                  <c:v>778815.1646</c:v>
                </c:pt>
                <c:pt idx="1" c:formatCode="_(* #,##0_);_(* \(#,##0\);_(* &quot;-&quot;??_);_(@_)">
                  <c:v>1020431.97660852</c:v>
                </c:pt>
                <c:pt idx="2" c:formatCode="_(* #,##0_);_(* \(#,##0\);_(* &quot;-&quot;??_);_(@_)">
                  <c:v>2039227</c:v>
                </c:pt>
                <c:pt idx="3" c:formatCode="_(* #,##0_);_(* \(#,##0\);_(* &quot;-&quot;??_);_(@_)">
                  <c:v>2110574.53726783</c:v>
                </c:pt>
                <c:pt idx="4" c:formatCode="_(* #,##0_);_(* \(#,##0\);_(* &quot;-&quot;??_);_(@_)">
                  <c:v>1520312</c:v>
                </c:pt>
                <c:pt idx="5" c:formatCode="_(* #,##0_);_(* \(#,##0\);_(* &quot;-&quot;??_);_(@_)">
                  <c:v>668900</c:v>
                </c:pt>
                <c:pt idx="6">
                  <c:v>447952</c:v>
                </c:pt>
                <c:pt idx="7">
                  <c:v>468802</c:v>
                </c:pt>
                <c:pt idx="8">
                  <c:v>467942.868647136</c:v>
                </c:pt>
                <c:pt idx="9" c:formatCode="_(* #,##0_);_(* \(#,##0\);_(* &quot;-&quot;??_);_(@_)">
                  <c:v>528661</c:v>
                </c:pt>
                <c:pt idx="10">
                  <c:v>525106</c:v>
                </c:pt>
                <c:pt idx="11">
                  <c:v>528283</c:v>
                </c:pt>
                <c:pt idx="12">
                  <c:v>477828</c:v>
                </c:pt>
                <c:pt idx="13">
                  <c:v>443774</c:v>
                </c:pt>
                <c:pt idx="14" c:formatCode="_(* #,##0_);_(* \(#,##0\);_(* &quot;-&quot;??_);_(@_)">
                  <c:v>415634</c:v>
                </c:pt>
                <c:pt idx="15">
                  <c:v>142393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'Losses 2009-2025'!$A$7</c:f>
              <c:strCache>
                <c:ptCount val="1"/>
                <c:pt idx="0">
                  <c:v>TOTAL LOSSES OF DSO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'Losses 2009-2025'!$C$2:$R$2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4 -Month period 2025</c:v>
                </c:pt>
              </c:strCache>
            </c:strRef>
          </c:cat>
          <c:val>
            <c:numRef>
              <c:f>'Losses 2009-2025'!$C$7:$R$7</c:f>
              <c:numCache>
                <c:formatCode>#,##0</c:formatCode>
                <c:ptCount val="16"/>
                <c:pt idx="0">
                  <c:v>1910896</c:v>
                </c:pt>
                <c:pt idx="1" c:formatCode="_(* #,##0_);_(* \(#,##0\);_(* &quot;-&quot;??_);_(@_)">
                  <c:v>2006194.91139516</c:v>
                </c:pt>
                <c:pt idx="2" c:formatCode="_(* #,##0_);_(* \(#,##0\);_(* &quot;-&quot;??_);_(@_)">
                  <c:v>3080674.0160125</c:v>
                </c:pt>
                <c:pt idx="3" c:formatCode="_(* #,##0_);_(* \(#,##0\);_(* &quot;-&quot;??_);_(@_)">
                  <c:v>3196618.46003791</c:v>
                </c:pt>
                <c:pt idx="4" c:formatCode="_(* #,##0_);_(* \(#,##0\);_(* &quot;-&quot;??_);_(@_)">
                  <c:v>2621936</c:v>
                </c:pt>
                <c:pt idx="5" c:formatCode="_(* #,##0_);_(* \(#,##0\);_(* &quot;-&quot;??_);_(@_)">
                  <c:v>2035418</c:v>
                </c:pt>
                <c:pt idx="6">
                  <c:v>1794453</c:v>
                </c:pt>
                <c:pt idx="7">
                  <c:v>1716516</c:v>
                </c:pt>
                <c:pt idx="8">
                  <c:v>1538503.08451959</c:v>
                </c:pt>
                <c:pt idx="9">
                  <c:v>1482961</c:v>
                </c:pt>
                <c:pt idx="10">
                  <c:v>1457741</c:v>
                </c:pt>
                <c:pt idx="11">
                  <c:v>1556953</c:v>
                </c:pt>
                <c:pt idx="12">
                  <c:v>1457841</c:v>
                </c:pt>
                <c:pt idx="13">
                  <c:v>1434274</c:v>
                </c:pt>
                <c:pt idx="14">
                  <c:v>1412918</c:v>
                </c:pt>
                <c:pt idx="15">
                  <c:v>528930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662199504"/>
        <c:axId val="662201800"/>
      </c:lineChart>
      <c:catAx>
        <c:axId val="66219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62201800"/>
        <c:crosses val="autoZero"/>
        <c:auto val="1"/>
        <c:lblAlgn val="ctr"/>
        <c:lblOffset val="100"/>
        <c:noMultiLvlLbl val="0"/>
      </c:catAx>
      <c:valAx>
        <c:axId val="662201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621995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b24014f-7938-4e6d-87c8-2018792bf73f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lang="en-US" sz="16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600" b="1" i="0" baseline="0"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DEBT BALANCE PERFORMANCE TOWARDS THE DISTRIBUTION OPERATOR BY CATEGORIES 2010-2025 (000 000/ALL)</a:t>
            </a:r>
            <a:endParaRPr lang="en-US" sz="16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vite'!$B$4:$FP$4</c:f>
              <c:numCache>
                <c:formatCode>General</c:formatCode>
                <c:ptCount val="171"/>
                <c:pt idx="0">
                  <c:v>20142.41</c:v>
                </c:pt>
                <c:pt idx="1">
                  <c:v>21173.035</c:v>
                </c:pt>
                <c:pt idx="2">
                  <c:v>21774.755</c:v>
                </c:pt>
                <c:pt idx="3">
                  <c:v>22129.928</c:v>
                </c:pt>
                <c:pt idx="4">
                  <c:v>22347.804</c:v>
                </c:pt>
                <c:pt idx="5">
                  <c:v>22766.121</c:v>
                </c:pt>
                <c:pt idx="6">
                  <c:v>23546.265</c:v>
                </c:pt>
                <c:pt idx="7">
                  <c:v>24055.977</c:v>
                </c:pt>
                <c:pt idx="8">
                  <c:v>24413.375</c:v>
                </c:pt>
                <c:pt idx="9">
                  <c:v>25130.40832277</c:v>
                </c:pt>
                <c:pt idx="10">
                  <c:v>26371.043777242</c:v>
                </c:pt>
                <c:pt idx="11">
                  <c:v>27366.147777242</c:v>
                </c:pt>
                <c:pt idx="12">
                  <c:v>27823.114699602</c:v>
                </c:pt>
                <c:pt idx="13">
                  <c:v>29058.8895672716</c:v>
                </c:pt>
                <c:pt idx="14">
                  <c:v>29433.3092064269</c:v>
                </c:pt>
                <c:pt idx="15">
                  <c:v>30026.4562531887</c:v>
                </c:pt>
                <c:pt idx="16">
                  <c:v>30683.1537019233</c:v>
                </c:pt>
                <c:pt idx="17">
                  <c:v>31430.0796793303</c:v>
                </c:pt>
                <c:pt idx="18">
                  <c:v>32610.782068504</c:v>
                </c:pt>
                <c:pt idx="19">
                  <c:v>33364.3329655599</c:v>
                </c:pt>
                <c:pt idx="20">
                  <c:v>34286.3087893893</c:v>
                </c:pt>
                <c:pt idx="21">
                  <c:v>35953.3380586941</c:v>
                </c:pt>
                <c:pt idx="22">
                  <c:v>36844.8691996244</c:v>
                </c:pt>
                <c:pt idx="23">
                  <c:v>38103.6283318455</c:v>
                </c:pt>
                <c:pt idx="24">
                  <c:v>39304.0166255613</c:v>
                </c:pt>
                <c:pt idx="25">
                  <c:v>40115.7638476807</c:v>
                </c:pt>
                <c:pt idx="26">
                  <c:v>40786.3807631927</c:v>
                </c:pt>
                <c:pt idx="27">
                  <c:v>41132.769100667</c:v>
                </c:pt>
                <c:pt idx="28">
                  <c:v>41427.1345689985</c:v>
                </c:pt>
                <c:pt idx="29">
                  <c:v>41839.3497704011</c:v>
                </c:pt>
                <c:pt idx="30">
                  <c:v>41950.9990955352</c:v>
                </c:pt>
                <c:pt idx="31">
                  <c:v>42280.8957817499</c:v>
                </c:pt>
                <c:pt idx="32">
                  <c:v>42736.5571136021</c:v>
                </c:pt>
                <c:pt idx="33">
                  <c:v>43251.0817853942</c:v>
                </c:pt>
                <c:pt idx="34">
                  <c:v>44221.633486858</c:v>
                </c:pt>
                <c:pt idx="35">
                  <c:v>45304.0293318455</c:v>
                </c:pt>
                <c:pt idx="36">
                  <c:v>46716.8315658353</c:v>
                </c:pt>
                <c:pt idx="37">
                  <c:v>47347.0527921013</c:v>
                </c:pt>
                <c:pt idx="38">
                  <c:v>47780.5134902145</c:v>
                </c:pt>
                <c:pt idx="39">
                  <c:v>48304.1329332571</c:v>
                </c:pt>
                <c:pt idx="40">
                  <c:v>48551.8267719267</c:v>
                </c:pt>
                <c:pt idx="41">
                  <c:v>49180.9935113709</c:v>
                </c:pt>
                <c:pt idx="42">
                  <c:v>49447.2848843609</c:v>
                </c:pt>
                <c:pt idx="43">
                  <c:v>49992.6690749901</c:v>
                </c:pt>
                <c:pt idx="44">
                  <c:v>50373.05491676</c:v>
                </c:pt>
                <c:pt idx="45">
                  <c:v>50692.1855727497</c:v>
                </c:pt>
                <c:pt idx="46">
                  <c:v>51407.3418047897</c:v>
                </c:pt>
                <c:pt idx="47">
                  <c:v>52313.1196048137</c:v>
                </c:pt>
                <c:pt idx="48">
                  <c:v>53032.6697129437</c:v>
                </c:pt>
                <c:pt idx="49">
                  <c:v>53702.9054740375</c:v>
                </c:pt>
                <c:pt idx="50">
                  <c:v>54020.5840648895</c:v>
                </c:pt>
                <c:pt idx="51">
                  <c:v>54462.2477102435</c:v>
                </c:pt>
                <c:pt idx="52">
                  <c:v>54795.0276883155</c:v>
                </c:pt>
                <c:pt idx="53">
                  <c:v>55212.2688807125</c:v>
                </c:pt>
                <c:pt idx="54">
                  <c:v>55536.6635528345</c:v>
                </c:pt>
                <c:pt idx="55">
                  <c:v>56044.1383696923</c:v>
                </c:pt>
                <c:pt idx="56">
                  <c:v>56414.7575345723</c:v>
                </c:pt>
                <c:pt idx="57">
                  <c:v>56414.7575345723</c:v>
                </c:pt>
                <c:pt idx="58">
                  <c:v>56414.7575345723</c:v>
                </c:pt>
                <c:pt idx="59">
                  <c:v>56414.7575345723</c:v>
                </c:pt>
                <c:pt idx="60">
                  <c:v>55215.6963235195</c:v>
                </c:pt>
                <c:pt idx="61">
                  <c:v>53557.3700849394</c:v>
                </c:pt>
                <c:pt idx="62">
                  <c:v>52796.9920660192</c:v>
                </c:pt>
                <c:pt idx="63">
                  <c:v>52755.2674514592</c:v>
                </c:pt>
                <c:pt idx="64">
                  <c:v>52604.9323819892</c:v>
                </c:pt>
                <c:pt idx="65">
                  <c:v>52561.1499873741</c:v>
                </c:pt>
                <c:pt idx="66">
                  <c:v>52538.038172344</c:v>
                </c:pt>
                <c:pt idx="67">
                  <c:v>52601.653427364</c:v>
                </c:pt>
                <c:pt idx="68">
                  <c:v>52319.867818034</c:v>
                </c:pt>
                <c:pt idx="69">
                  <c:v>52249.113332234</c:v>
                </c:pt>
                <c:pt idx="70">
                  <c:v>52482.7831346339</c:v>
                </c:pt>
                <c:pt idx="71">
                  <c:v>52802.1569458839</c:v>
                </c:pt>
                <c:pt idx="72">
                  <c:v>53247.798517734</c:v>
                </c:pt>
                <c:pt idx="73">
                  <c:v>53269.862818544</c:v>
                </c:pt>
                <c:pt idx="74">
                  <c:v>53249.7942364538</c:v>
                </c:pt>
                <c:pt idx="75">
                  <c:v>52912.0255279138</c:v>
                </c:pt>
                <c:pt idx="76">
                  <c:v>51031.3721238857</c:v>
                </c:pt>
                <c:pt idx="77">
                  <c:v>50899.1948316056</c:v>
                </c:pt>
                <c:pt idx="78">
                  <c:v>50936.0741904755</c:v>
                </c:pt>
                <c:pt idx="79">
                  <c:v>50861.3156456854</c:v>
                </c:pt>
                <c:pt idx="80">
                  <c:v>50704.7016556954</c:v>
                </c:pt>
                <c:pt idx="81">
                  <c:v>50638.6104301654</c:v>
                </c:pt>
                <c:pt idx="82">
                  <c:v>50870.4292255753</c:v>
                </c:pt>
                <c:pt idx="83">
                  <c:v>51583.0578380953</c:v>
                </c:pt>
                <c:pt idx="84">
                  <c:v>51998.7218364252</c:v>
                </c:pt>
                <c:pt idx="85">
                  <c:v>51711.5230649851</c:v>
                </c:pt>
                <c:pt idx="86">
                  <c:v>51203.692722435</c:v>
                </c:pt>
                <c:pt idx="87">
                  <c:v>50950.907977865</c:v>
                </c:pt>
                <c:pt idx="88">
                  <c:v>50660.5645170049</c:v>
                </c:pt>
                <c:pt idx="89">
                  <c:v>50566.8869648348</c:v>
                </c:pt>
                <c:pt idx="90">
                  <c:v>50352.0702475048</c:v>
                </c:pt>
                <c:pt idx="91">
                  <c:v>50289.9477829847</c:v>
                </c:pt>
                <c:pt idx="92">
                  <c:v>49988.4861473048</c:v>
                </c:pt>
                <c:pt idx="93">
                  <c:v>49865.5503248348</c:v>
                </c:pt>
                <c:pt idx="94">
                  <c:v>50361.2760518147</c:v>
                </c:pt>
                <c:pt idx="95">
                  <c:v>50756.1043782544</c:v>
                </c:pt>
                <c:pt idx="96">
                  <c:v>50652.3844181442</c:v>
                </c:pt>
                <c:pt idx="97">
                  <c:v>50535.7689443141</c:v>
                </c:pt>
                <c:pt idx="98">
                  <c:v>50027.6161651281</c:v>
                </c:pt>
                <c:pt idx="99">
                  <c:v>49414.817363058</c:v>
                </c:pt>
                <c:pt idx="100">
                  <c:v>48780.793379818</c:v>
                </c:pt>
                <c:pt idx="101">
                  <c:v>48519.4839678679</c:v>
                </c:pt>
                <c:pt idx="102">
                  <c:v>48295.6870348689</c:v>
                </c:pt>
                <c:pt idx="103">
                  <c:v>48204.9929537979</c:v>
                </c:pt>
                <c:pt idx="104">
                  <c:v>47823.8472454579</c:v>
                </c:pt>
                <c:pt idx="105">
                  <c:v>47442.4912392759</c:v>
                </c:pt>
                <c:pt idx="106">
                  <c:v>47642.6101283027</c:v>
                </c:pt>
                <c:pt idx="107">
                  <c:v>48111.1104628566</c:v>
                </c:pt>
                <c:pt idx="108">
                  <c:v>48697</c:v>
                </c:pt>
                <c:pt idx="109">
                  <c:v>48353</c:v>
                </c:pt>
                <c:pt idx="110">
                  <c:v>47805</c:v>
                </c:pt>
                <c:pt idx="111">
                  <c:v>47325</c:v>
                </c:pt>
                <c:pt idx="112">
                  <c:v>46929</c:v>
                </c:pt>
                <c:pt idx="113">
                  <c:v>46890</c:v>
                </c:pt>
                <c:pt idx="114">
                  <c:v>46666.5923875029</c:v>
                </c:pt>
                <c:pt idx="115">
                  <c:v>46724</c:v>
                </c:pt>
                <c:pt idx="116">
                  <c:v>46338.8161414259</c:v>
                </c:pt>
                <c:pt idx="117">
                  <c:v>46025.5463801089</c:v>
                </c:pt>
                <c:pt idx="118">
                  <c:v>46287.8689574039</c:v>
                </c:pt>
                <c:pt idx="119">
                  <c:v>46640.5995855679</c:v>
                </c:pt>
                <c:pt idx="120">
                  <c:v>47280.8819411669</c:v>
                </c:pt>
                <c:pt idx="121">
                  <c:v>47200.1880630219</c:v>
                </c:pt>
                <c:pt idx="122">
                  <c:v>47424.594266364</c:v>
                </c:pt>
                <c:pt idx="123">
                  <c:v>47256.153972883</c:v>
                </c:pt>
                <c:pt idx="124">
                  <c:v>46833.182900619</c:v>
                </c:pt>
                <c:pt idx="125">
                  <c:v>46203.1218089781</c:v>
                </c:pt>
                <c:pt idx="126">
                  <c:v>46156.661252585</c:v>
                </c:pt>
                <c:pt idx="127">
                  <c:v>46063.9186055071</c:v>
                </c:pt>
                <c:pt idx="128">
                  <c:v>45858.1432818101</c:v>
                </c:pt>
                <c:pt idx="129">
                  <c:v>45734.231195316</c:v>
                </c:pt>
                <c:pt idx="130">
                  <c:v>46188.0463306751</c:v>
                </c:pt>
                <c:pt idx="131">
                  <c:v>46765.0519570861</c:v>
                </c:pt>
                <c:pt idx="132">
                  <c:v>47090.2246716081</c:v>
                </c:pt>
                <c:pt idx="133">
                  <c:v>47240.1918855581</c:v>
                </c:pt>
                <c:pt idx="134">
                  <c:v>46889.6461997961</c:v>
                </c:pt>
                <c:pt idx="135">
                  <c:v>46749.8775528731</c:v>
                </c:pt>
                <c:pt idx="136">
                  <c:v>46040</c:v>
                </c:pt>
                <c:pt idx="137">
                  <c:v>45690.5558347183</c:v>
                </c:pt>
                <c:pt idx="138">
                  <c:v>45775</c:v>
                </c:pt>
                <c:pt idx="139">
                  <c:v>45782.8299153244</c:v>
                </c:pt>
                <c:pt idx="140">
                  <c:v>45415.1215619724</c:v>
                </c:pt>
                <c:pt idx="141">
                  <c:v>45282.8022403934</c:v>
                </c:pt>
                <c:pt idx="142">
                  <c:v>45510.4531576164</c:v>
                </c:pt>
                <c:pt idx="143">
                  <c:v>46520.6538221087</c:v>
                </c:pt>
                <c:pt idx="144">
                  <c:v>46921.6231253777</c:v>
                </c:pt>
                <c:pt idx="145">
                  <c:v>46909.5905382047</c:v>
                </c:pt>
                <c:pt idx="146">
                  <c:v>46766.3399166306</c:v>
                </c:pt>
                <c:pt idx="147">
                  <c:v>45819.3605946977</c:v>
                </c:pt>
                <c:pt idx="148">
                  <c:v>45401.7056617257</c:v>
                </c:pt>
                <c:pt idx="149">
                  <c:v>45181.6611110977</c:v>
                </c:pt>
                <c:pt idx="150">
                  <c:v>44861</c:v>
                </c:pt>
                <c:pt idx="151">
                  <c:v>44792.8701452171</c:v>
                </c:pt>
                <c:pt idx="152">
                  <c:v>44523</c:v>
                </c:pt>
                <c:pt idx="153">
                  <c:v>44354</c:v>
                </c:pt>
                <c:pt idx="154">
                  <c:v>44615.2811372124</c:v>
                </c:pt>
                <c:pt idx="155">
                  <c:v>45223.3645584585</c:v>
                </c:pt>
                <c:pt idx="156">
                  <c:v>45555.5609127185</c:v>
                </c:pt>
                <c:pt idx="157">
                  <c:v>45962.4788304575</c:v>
                </c:pt>
                <c:pt idx="158">
                  <c:v>45411.7878963706</c:v>
                </c:pt>
                <c:pt idx="159">
                  <c:v>45320.3592940246</c:v>
                </c:pt>
                <c:pt idx="160">
                  <c:v>44751.0000415167</c:v>
                </c:pt>
                <c:pt idx="161">
                  <c:v>44507.7352536377</c:v>
                </c:pt>
                <c:pt idx="162">
                  <c:v>45027</c:v>
                </c:pt>
                <c:pt idx="163">
                  <c:v>44916</c:v>
                </c:pt>
                <c:pt idx="164">
                  <c:v>44401</c:v>
                </c:pt>
                <c:pt idx="165">
                  <c:v>44040</c:v>
                </c:pt>
                <c:pt idx="166">
                  <c:v>44516</c:v>
                </c:pt>
                <c:pt idx="167">
                  <c:v>45407</c:v>
                </c:pt>
                <c:pt idx="168">
                  <c:v>45929</c:v>
                </c:pt>
                <c:pt idx="169">
                  <c:v>45856</c:v>
                </c:pt>
                <c:pt idx="170">
                  <c:v>45341</c:v>
                </c:pt>
              </c:numCache>
            </c:numRef>
          </c:val>
          <c:smooth val="0"/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vite'!$B$5:$FP$5</c:f>
              <c:numCache>
                <c:formatCode>General</c:formatCode>
                <c:ptCount val="171"/>
                <c:pt idx="0">
                  <c:v>4419.079</c:v>
                </c:pt>
                <c:pt idx="1">
                  <c:v>4655.67</c:v>
                </c:pt>
                <c:pt idx="2">
                  <c:v>4686.289</c:v>
                </c:pt>
                <c:pt idx="3">
                  <c:v>4778.906</c:v>
                </c:pt>
                <c:pt idx="4">
                  <c:v>4940.587</c:v>
                </c:pt>
                <c:pt idx="5">
                  <c:v>5201.225</c:v>
                </c:pt>
                <c:pt idx="6">
                  <c:v>5353.802</c:v>
                </c:pt>
                <c:pt idx="7">
                  <c:v>5591.138</c:v>
                </c:pt>
                <c:pt idx="8">
                  <c:v>5680.699</c:v>
                </c:pt>
                <c:pt idx="9">
                  <c:v>5992.705871506</c:v>
                </c:pt>
                <c:pt idx="10">
                  <c:v>6843.868509108</c:v>
                </c:pt>
                <c:pt idx="11">
                  <c:v>7086.262509108</c:v>
                </c:pt>
                <c:pt idx="12">
                  <c:v>6894.911760368</c:v>
                </c:pt>
                <c:pt idx="13">
                  <c:v>7136.099131268</c:v>
                </c:pt>
                <c:pt idx="14">
                  <c:v>6973.44982339346</c:v>
                </c:pt>
                <c:pt idx="15">
                  <c:v>7274.96472217141</c:v>
                </c:pt>
                <c:pt idx="16">
                  <c:v>6978.26861812077</c:v>
                </c:pt>
                <c:pt idx="17">
                  <c:v>7490.18791575131</c:v>
                </c:pt>
                <c:pt idx="18">
                  <c:v>7766.38111796751</c:v>
                </c:pt>
                <c:pt idx="19">
                  <c:v>8010.22655492915</c:v>
                </c:pt>
                <c:pt idx="20">
                  <c:v>8312.719867927</c:v>
                </c:pt>
                <c:pt idx="21">
                  <c:v>8558.46150655877</c:v>
                </c:pt>
                <c:pt idx="22">
                  <c:v>8749.71077753797</c:v>
                </c:pt>
                <c:pt idx="23">
                  <c:v>8738.01407681813</c:v>
                </c:pt>
                <c:pt idx="24">
                  <c:v>8630.85048325983</c:v>
                </c:pt>
                <c:pt idx="25">
                  <c:v>8625.04860815683</c:v>
                </c:pt>
                <c:pt idx="26">
                  <c:v>8849.61416756483</c:v>
                </c:pt>
                <c:pt idx="27">
                  <c:v>8548.53060875573</c:v>
                </c:pt>
                <c:pt idx="28">
                  <c:v>8566.4821504262</c:v>
                </c:pt>
                <c:pt idx="29">
                  <c:v>8675.36825410727</c:v>
                </c:pt>
                <c:pt idx="30">
                  <c:v>8629.6403206247</c:v>
                </c:pt>
                <c:pt idx="31">
                  <c:v>8689.43111220817</c:v>
                </c:pt>
                <c:pt idx="32">
                  <c:v>8819.52485683682</c:v>
                </c:pt>
                <c:pt idx="33">
                  <c:v>8752.79001279525</c:v>
                </c:pt>
                <c:pt idx="34">
                  <c:v>8919.80875025003</c:v>
                </c:pt>
                <c:pt idx="35">
                  <c:v>9138.37907681813</c:v>
                </c:pt>
                <c:pt idx="36">
                  <c:v>9422.37725695949</c:v>
                </c:pt>
                <c:pt idx="37">
                  <c:v>9600.82444725582</c:v>
                </c:pt>
                <c:pt idx="38">
                  <c:v>9795.83955831469</c:v>
                </c:pt>
                <c:pt idx="39">
                  <c:v>9781.79293648891</c:v>
                </c:pt>
                <c:pt idx="40">
                  <c:v>9893.4920724906</c:v>
                </c:pt>
                <c:pt idx="41">
                  <c:v>10252.300454784</c:v>
                </c:pt>
                <c:pt idx="42">
                  <c:v>10318.0904629124</c:v>
                </c:pt>
                <c:pt idx="43">
                  <c:v>10486.9676902613</c:v>
                </c:pt>
                <c:pt idx="44">
                  <c:v>10419.190986909</c:v>
                </c:pt>
                <c:pt idx="45">
                  <c:v>10320.734100479</c:v>
                </c:pt>
                <c:pt idx="46">
                  <c:v>10192.0570244288</c:v>
                </c:pt>
                <c:pt idx="47">
                  <c:v>10148.9324112638</c:v>
                </c:pt>
                <c:pt idx="48">
                  <c:v>10067.1331290038</c:v>
                </c:pt>
                <c:pt idx="49">
                  <c:v>10072.6807526289</c:v>
                </c:pt>
                <c:pt idx="50">
                  <c:v>10132.9836641617</c:v>
                </c:pt>
                <c:pt idx="51">
                  <c:v>10228.1806420817</c:v>
                </c:pt>
                <c:pt idx="52">
                  <c:v>10256.6414071617</c:v>
                </c:pt>
                <c:pt idx="53">
                  <c:v>10408.4122449306</c:v>
                </c:pt>
                <c:pt idx="54">
                  <c:v>10534.7955199949</c:v>
                </c:pt>
                <c:pt idx="55">
                  <c:v>10744.4677808459</c:v>
                </c:pt>
                <c:pt idx="56">
                  <c:v>10649.0513060859</c:v>
                </c:pt>
                <c:pt idx="57">
                  <c:v>10649.0513060859</c:v>
                </c:pt>
                <c:pt idx="58">
                  <c:v>10649.0513060859</c:v>
                </c:pt>
                <c:pt idx="59">
                  <c:v>10649.0513060859</c:v>
                </c:pt>
                <c:pt idx="60">
                  <c:v>10123.8995387659</c:v>
                </c:pt>
                <c:pt idx="61">
                  <c:v>10407.8724403959</c:v>
                </c:pt>
                <c:pt idx="62">
                  <c:v>10645.0150829159</c:v>
                </c:pt>
                <c:pt idx="63">
                  <c:v>10649.3641672959</c:v>
                </c:pt>
                <c:pt idx="64">
                  <c:v>10632.7699277259</c:v>
                </c:pt>
                <c:pt idx="65">
                  <c:v>10781.1016962884</c:v>
                </c:pt>
                <c:pt idx="66">
                  <c:v>11076.2218611284</c:v>
                </c:pt>
                <c:pt idx="67">
                  <c:v>11208.2335498084</c:v>
                </c:pt>
                <c:pt idx="68">
                  <c:v>11066.2064724584</c:v>
                </c:pt>
                <c:pt idx="69">
                  <c:v>10758.6420606384</c:v>
                </c:pt>
                <c:pt idx="70">
                  <c:v>10883.5484881084</c:v>
                </c:pt>
                <c:pt idx="71">
                  <c:v>11104.8277779184</c:v>
                </c:pt>
                <c:pt idx="72">
                  <c:v>10993.4615269683</c:v>
                </c:pt>
                <c:pt idx="73">
                  <c:v>10978.8338820883</c:v>
                </c:pt>
                <c:pt idx="74">
                  <c:v>11019.0018867281</c:v>
                </c:pt>
                <c:pt idx="75">
                  <c:v>11091.4067002281</c:v>
                </c:pt>
                <c:pt idx="76">
                  <c:v>10344.1747604182</c:v>
                </c:pt>
                <c:pt idx="77">
                  <c:v>10720.7195976082</c:v>
                </c:pt>
                <c:pt idx="78">
                  <c:v>10950.7166435682</c:v>
                </c:pt>
                <c:pt idx="79">
                  <c:v>10884.9055722382</c:v>
                </c:pt>
                <c:pt idx="80">
                  <c:v>10746.5853911176</c:v>
                </c:pt>
                <c:pt idx="81">
                  <c:v>10561.0209071377</c:v>
                </c:pt>
                <c:pt idx="82">
                  <c:v>10800.2158504476</c:v>
                </c:pt>
                <c:pt idx="83">
                  <c:v>11097.7099813476</c:v>
                </c:pt>
                <c:pt idx="84">
                  <c:v>10996.0337319275</c:v>
                </c:pt>
                <c:pt idx="85">
                  <c:v>10996.0881319868</c:v>
                </c:pt>
                <c:pt idx="86">
                  <c:v>10906.7835796368</c:v>
                </c:pt>
                <c:pt idx="87">
                  <c:v>10989.7449853968</c:v>
                </c:pt>
                <c:pt idx="88">
                  <c:v>10909.9883764664</c:v>
                </c:pt>
                <c:pt idx="89">
                  <c:v>11137.8502439364</c:v>
                </c:pt>
                <c:pt idx="90">
                  <c:v>11479.7197095964</c:v>
                </c:pt>
                <c:pt idx="91">
                  <c:v>11599.2662458964</c:v>
                </c:pt>
                <c:pt idx="92">
                  <c:v>11264.2064581764</c:v>
                </c:pt>
                <c:pt idx="93">
                  <c:v>11021.4309114764</c:v>
                </c:pt>
                <c:pt idx="94">
                  <c:v>11120.6447901963</c:v>
                </c:pt>
                <c:pt idx="95">
                  <c:v>11447.1791386909</c:v>
                </c:pt>
                <c:pt idx="96">
                  <c:v>11141.2276667089</c:v>
                </c:pt>
                <c:pt idx="97">
                  <c:v>11189.9779968159</c:v>
                </c:pt>
                <c:pt idx="98">
                  <c:v>11192.8639829809</c:v>
                </c:pt>
                <c:pt idx="99">
                  <c:v>10893.2278630699</c:v>
                </c:pt>
                <c:pt idx="100">
                  <c:v>10928.9667814999</c:v>
                </c:pt>
                <c:pt idx="101">
                  <c:v>11179.6501284919</c:v>
                </c:pt>
                <c:pt idx="102">
                  <c:v>11439.4276126429</c:v>
                </c:pt>
                <c:pt idx="103">
                  <c:v>11589.6492978889</c:v>
                </c:pt>
                <c:pt idx="104">
                  <c:v>11468.7958787029</c:v>
                </c:pt>
                <c:pt idx="105">
                  <c:v>11102.1864242197</c:v>
                </c:pt>
                <c:pt idx="106">
                  <c:v>11235.2877692689</c:v>
                </c:pt>
                <c:pt idx="107">
                  <c:v>11445.5471060069</c:v>
                </c:pt>
                <c:pt idx="108">
                  <c:v>11327</c:v>
                </c:pt>
                <c:pt idx="109">
                  <c:v>11235</c:v>
                </c:pt>
                <c:pt idx="110">
                  <c:v>11122</c:v>
                </c:pt>
                <c:pt idx="111">
                  <c:v>11088</c:v>
                </c:pt>
                <c:pt idx="112">
                  <c:v>11032</c:v>
                </c:pt>
                <c:pt idx="113">
                  <c:v>11432</c:v>
                </c:pt>
                <c:pt idx="114">
                  <c:v>11555.4842657819</c:v>
                </c:pt>
                <c:pt idx="115">
                  <c:v>11432</c:v>
                </c:pt>
                <c:pt idx="116">
                  <c:v>11435.193202756</c:v>
                </c:pt>
                <c:pt idx="117">
                  <c:v>11118.200383318</c:v>
                </c:pt>
                <c:pt idx="118">
                  <c:v>11252.890550193</c:v>
                </c:pt>
                <c:pt idx="119">
                  <c:v>11304.491888938</c:v>
                </c:pt>
                <c:pt idx="120">
                  <c:v>11163.673072363</c:v>
                </c:pt>
                <c:pt idx="121">
                  <c:v>11268.080721964</c:v>
                </c:pt>
                <c:pt idx="122">
                  <c:v>11075.54381616</c:v>
                </c:pt>
                <c:pt idx="123">
                  <c:v>10710.254445879</c:v>
                </c:pt>
                <c:pt idx="124">
                  <c:v>10631.507762399</c:v>
                </c:pt>
                <c:pt idx="125">
                  <c:v>10880.092204702</c:v>
                </c:pt>
                <c:pt idx="126">
                  <c:v>11415.058096408</c:v>
                </c:pt>
                <c:pt idx="127">
                  <c:v>11474.738220775</c:v>
                </c:pt>
                <c:pt idx="128">
                  <c:v>11373.2816310081</c:v>
                </c:pt>
                <c:pt idx="129">
                  <c:v>11066.1836730851</c:v>
                </c:pt>
                <c:pt idx="130">
                  <c:v>11109.7575377361</c:v>
                </c:pt>
                <c:pt idx="131">
                  <c:v>11100.1827165581</c:v>
                </c:pt>
                <c:pt idx="132">
                  <c:v>11076.0904464871</c:v>
                </c:pt>
                <c:pt idx="133">
                  <c:v>11142.3330752531</c:v>
                </c:pt>
                <c:pt idx="134">
                  <c:v>11032.6670565382</c:v>
                </c:pt>
                <c:pt idx="135">
                  <c:v>11097.2518840932</c:v>
                </c:pt>
                <c:pt idx="136">
                  <c:v>10862</c:v>
                </c:pt>
                <c:pt idx="137">
                  <c:v>11129.5160209374</c:v>
                </c:pt>
                <c:pt idx="138">
                  <c:v>11669</c:v>
                </c:pt>
                <c:pt idx="139">
                  <c:v>11822.6081406844</c:v>
                </c:pt>
                <c:pt idx="140">
                  <c:v>11514.3442396536</c:v>
                </c:pt>
                <c:pt idx="141">
                  <c:v>11097.6156602416</c:v>
                </c:pt>
                <c:pt idx="142">
                  <c:v>11132.646776367</c:v>
                </c:pt>
                <c:pt idx="143">
                  <c:v>11392.862706988</c:v>
                </c:pt>
                <c:pt idx="144">
                  <c:v>11677.5097486851</c:v>
                </c:pt>
                <c:pt idx="145">
                  <c:v>12007.5387854381</c:v>
                </c:pt>
                <c:pt idx="146">
                  <c:v>11899.7316262751</c:v>
                </c:pt>
                <c:pt idx="147">
                  <c:v>11617.6737190481</c:v>
                </c:pt>
                <c:pt idx="148">
                  <c:v>11729.2628602401</c:v>
                </c:pt>
                <c:pt idx="149">
                  <c:v>12084.4168863602</c:v>
                </c:pt>
                <c:pt idx="150">
                  <c:v>12079.8045619503</c:v>
                </c:pt>
                <c:pt idx="151">
                  <c:v>12028.0147256313</c:v>
                </c:pt>
                <c:pt idx="152">
                  <c:v>11782</c:v>
                </c:pt>
                <c:pt idx="153">
                  <c:v>11538</c:v>
                </c:pt>
                <c:pt idx="154">
                  <c:v>11589.4867608512</c:v>
                </c:pt>
                <c:pt idx="155">
                  <c:v>11712.24933998</c:v>
                </c:pt>
                <c:pt idx="156">
                  <c:v>11597.159761012</c:v>
                </c:pt>
                <c:pt idx="157">
                  <c:v>11790.069488487</c:v>
                </c:pt>
                <c:pt idx="158">
                  <c:v>11615.7654055883</c:v>
                </c:pt>
                <c:pt idx="159">
                  <c:v>11637.8432783123</c:v>
                </c:pt>
                <c:pt idx="160">
                  <c:v>11585.8117696944</c:v>
                </c:pt>
                <c:pt idx="161">
                  <c:v>11736.9524788994</c:v>
                </c:pt>
                <c:pt idx="162">
                  <c:v>12535</c:v>
                </c:pt>
                <c:pt idx="163">
                  <c:v>12523</c:v>
                </c:pt>
                <c:pt idx="164">
                  <c:v>12177</c:v>
                </c:pt>
                <c:pt idx="165">
                  <c:v>11364</c:v>
                </c:pt>
                <c:pt idx="166">
                  <c:v>11498</c:v>
                </c:pt>
                <c:pt idx="167">
                  <c:v>11690</c:v>
                </c:pt>
                <c:pt idx="168">
                  <c:v>10869</c:v>
                </c:pt>
                <c:pt idx="169">
                  <c:v>10560</c:v>
                </c:pt>
                <c:pt idx="170">
                  <c:v>10361</c:v>
                </c:pt>
              </c:numCache>
            </c:numRef>
          </c:val>
          <c:smooth val="0"/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vite'!$B$6:$FP$6</c:f>
              <c:numCache>
                <c:formatCode>General</c:formatCode>
                <c:ptCount val="171"/>
                <c:pt idx="0">
                  <c:v>1274.107</c:v>
                </c:pt>
                <c:pt idx="1">
                  <c:v>1394.801</c:v>
                </c:pt>
                <c:pt idx="2">
                  <c:v>1353.539</c:v>
                </c:pt>
                <c:pt idx="3">
                  <c:v>1321.738</c:v>
                </c:pt>
                <c:pt idx="4">
                  <c:v>1247.314</c:v>
                </c:pt>
                <c:pt idx="5">
                  <c:v>1250.048</c:v>
                </c:pt>
                <c:pt idx="6">
                  <c:v>1294.721</c:v>
                </c:pt>
                <c:pt idx="7">
                  <c:v>1305.029</c:v>
                </c:pt>
                <c:pt idx="8">
                  <c:v>1332.818</c:v>
                </c:pt>
                <c:pt idx="9">
                  <c:v>1334.43360894</c:v>
                </c:pt>
                <c:pt idx="10">
                  <c:v>1403.34065184</c:v>
                </c:pt>
                <c:pt idx="11">
                  <c:v>1538.07065184</c:v>
                </c:pt>
                <c:pt idx="12">
                  <c:v>1665.47988424</c:v>
                </c:pt>
                <c:pt idx="13">
                  <c:v>1796.24433991</c:v>
                </c:pt>
                <c:pt idx="14">
                  <c:v>1807.13857838428</c:v>
                </c:pt>
                <c:pt idx="15">
                  <c:v>1872.87554450627</c:v>
                </c:pt>
                <c:pt idx="16">
                  <c:v>1889.58058115606</c:v>
                </c:pt>
                <c:pt idx="17">
                  <c:v>1994.7559583255</c:v>
                </c:pt>
                <c:pt idx="18">
                  <c:v>2076.3941795155</c:v>
                </c:pt>
                <c:pt idx="19">
                  <c:v>2110.80065621296</c:v>
                </c:pt>
                <c:pt idx="20">
                  <c:v>2421.49446886967</c:v>
                </c:pt>
                <c:pt idx="21">
                  <c:v>2433.18039215817</c:v>
                </c:pt>
                <c:pt idx="22">
                  <c:v>2618.08942897816</c:v>
                </c:pt>
                <c:pt idx="23">
                  <c:v>2840.5144625589</c:v>
                </c:pt>
                <c:pt idx="24">
                  <c:v>2912.5519476089</c:v>
                </c:pt>
                <c:pt idx="25">
                  <c:v>3002.7707337489</c:v>
                </c:pt>
                <c:pt idx="26">
                  <c:v>3439.5958195189</c:v>
                </c:pt>
                <c:pt idx="27">
                  <c:v>3077.65046435451</c:v>
                </c:pt>
                <c:pt idx="28">
                  <c:v>3018.57601732919</c:v>
                </c:pt>
                <c:pt idx="29">
                  <c:v>3073.73746606189</c:v>
                </c:pt>
                <c:pt idx="30">
                  <c:v>3075.99028973532</c:v>
                </c:pt>
                <c:pt idx="31">
                  <c:v>3097.71330645274</c:v>
                </c:pt>
                <c:pt idx="32">
                  <c:v>3053.70346249926</c:v>
                </c:pt>
                <c:pt idx="33">
                  <c:v>3036.40525804973</c:v>
                </c:pt>
                <c:pt idx="34">
                  <c:v>3170.71769188649</c:v>
                </c:pt>
                <c:pt idx="35">
                  <c:v>3222.8814625589</c:v>
                </c:pt>
                <c:pt idx="36">
                  <c:v>3533.84035328174</c:v>
                </c:pt>
                <c:pt idx="37">
                  <c:v>3686.35361872922</c:v>
                </c:pt>
                <c:pt idx="38">
                  <c:v>3780.41754494082</c:v>
                </c:pt>
                <c:pt idx="39">
                  <c:v>3789.91637370082</c:v>
                </c:pt>
                <c:pt idx="40">
                  <c:v>3798.08152777093</c:v>
                </c:pt>
                <c:pt idx="41">
                  <c:v>3827.46773343333</c:v>
                </c:pt>
                <c:pt idx="42">
                  <c:v>3921.57518434797</c:v>
                </c:pt>
                <c:pt idx="43">
                  <c:v>3896.77619496797</c:v>
                </c:pt>
                <c:pt idx="44">
                  <c:v>3904.93606826797</c:v>
                </c:pt>
                <c:pt idx="45">
                  <c:v>3913.32182296597</c:v>
                </c:pt>
                <c:pt idx="46">
                  <c:v>4001.13419287597</c:v>
                </c:pt>
                <c:pt idx="47">
                  <c:v>3886.31218460404</c:v>
                </c:pt>
                <c:pt idx="48">
                  <c:v>4097.79233409404</c:v>
                </c:pt>
                <c:pt idx="49">
                  <c:v>4163.66587945204</c:v>
                </c:pt>
                <c:pt idx="50">
                  <c:v>4282.17241199204</c:v>
                </c:pt>
                <c:pt idx="51">
                  <c:v>2899.32807846204</c:v>
                </c:pt>
                <c:pt idx="52">
                  <c:v>4216.14753067204</c:v>
                </c:pt>
                <c:pt idx="53">
                  <c:v>3094.98409436204</c:v>
                </c:pt>
                <c:pt idx="54">
                  <c:v>3131.83518650927</c:v>
                </c:pt>
                <c:pt idx="55">
                  <c:v>3180.62278193927</c:v>
                </c:pt>
                <c:pt idx="56">
                  <c:v>3222.22522933927</c:v>
                </c:pt>
                <c:pt idx="57">
                  <c:v>3222.22522933927</c:v>
                </c:pt>
                <c:pt idx="58">
                  <c:v>3222.22522933927</c:v>
                </c:pt>
                <c:pt idx="59">
                  <c:v>3222.22522933927</c:v>
                </c:pt>
                <c:pt idx="60">
                  <c:v>2855.14150328927</c:v>
                </c:pt>
                <c:pt idx="61">
                  <c:v>2928.85926175927</c:v>
                </c:pt>
                <c:pt idx="62">
                  <c:v>3016.99963310927</c:v>
                </c:pt>
                <c:pt idx="63">
                  <c:v>2594.62610765927</c:v>
                </c:pt>
                <c:pt idx="64">
                  <c:v>2054.61347379927</c:v>
                </c:pt>
                <c:pt idx="65">
                  <c:v>2026.61068935427</c:v>
                </c:pt>
                <c:pt idx="66">
                  <c:v>2032.58524271427</c:v>
                </c:pt>
                <c:pt idx="67">
                  <c:v>1727.68851118427</c:v>
                </c:pt>
                <c:pt idx="68">
                  <c:v>1739.57756258427</c:v>
                </c:pt>
                <c:pt idx="69">
                  <c:v>1767.27952516427</c:v>
                </c:pt>
                <c:pt idx="70">
                  <c:v>1846.45326036427</c:v>
                </c:pt>
                <c:pt idx="71">
                  <c:v>1914.90580164427</c:v>
                </c:pt>
                <c:pt idx="72">
                  <c:v>2079.02380732427</c:v>
                </c:pt>
                <c:pt idx="73">
                  <c:v>2055.68385082427</c:v>
                </c:pt>
                <c:pt idx="74">
                  <c:v>2091.60391869427</c:v>
                </c:pt>
                <c:pt idx="75">
                  <c:v>1964.15218450427</c:v>
                </c:pt>
                <c:pt idx="76">
                  <c:v>1874.59223927427</c:v>
                </c:pt>
                <c:pt idx="77">
                  <c:v>1859.56146809427</c:v>
                </c:pt>
                <c:pt idx="78">
                  <c:v>1900.34691790427</c:v>
                </c:pt>
                <c:pt idx="79">
                  <c:v>1957.83446531427</c:v>
                </c:pt>
                <c:pt idx="80">
                  <c:v>1966.06480628427</c:v>
                </c:pt>
                <c:pt idx="81">
                  <c:v>2047.80489939427</c:v>
                </c:pt>
                <c:pt idx="82">
                  <c:v>2186.93279590427</c:v>
                </c:pt>
                <c:pt idx="83">
                  <c:v>2263.65208107427</c:v>
                </c:pt>
                <c:pt idx="84">
                  <c:v>2397.96664832427</c:v>
                </c:pt>
                <c:pt idx="85">
                  <c:v>2401.22343659427</c:v>
                </c:pt>
                <c:pt idx="86">
                  <c:v>2328.30932022427</c:v>
                </c:pt>
                <c:pt idx="87">
                  <c:v>2348.63973511427</c:v>
                </c:pt>
                <c:pt idx="88">
                  <c:v>2280.57028377427</c:v>
                </c:pt>
                <c:pt idx="89">
                  <c:v>2282.40596818427</c:v>
                </c:pt>
                <c:pt idx="90">
                  <c:v>2346.00590248427</c:v>
                </c:pt>
                <c:pt idx="91">
                  <c:v>2397.37436237427</c:v>
                </c:pt>
                <c:pt idx="92">
                  <c:v>2402.67214238427</c:v>
                </c:pt>
                <c:pt idx="93">
                  <c:v>2454.07283285427</c:v>
                </c:pt>
                <c:pt idx="94">
                  <c:v>2608.06190960427</c:v>
                </c:pt>
                <c:pt idx="95">
                  <c:v>2741.09365653427</c:v>
                </c:pt>
                <c:pt idx="96">
                  <c:v>2805.10534512427</c:v>
                </c:pt>
                <c:pt idx="97">
                  <c:v>2746.94433103327</c:v>
                </c:pt>
                <c:pt idx="98">
                  <c:v>2791.62375858327</c:v>
                </c:pt>
                <c:pt idx="99">
                  <c:v>2690.19627670127</c:v>
                </c:pt>
                <c:pt idx="100">
                  <c:v>2702.76807380127</c:v>
                </c:pt>
                <c:pt idx="101">
                  <c:v>2743.85735664527</c:v>
                </c:pt>
                <c:pt idx="102">
                  <c:v>2797.55808836927</c:v>
                </c:pt>
                <c:pt idx="103">
                  <c:v>2868.43292124127</c:v>
                </c:pt>
                <c:pt idx="104">
                  <c:v>2883.69036213127</c:v>
                </c:pt>
                <c:pt idx="105">
                  <c:v>2921.07697125527</c:v>
                </c:pt>
                <c:pt idx="106">
                  <c:v>3061.87308083727</c:v>
                </c:pt>
                <c:pt idx="107">
                  <c:v>3157.45560182857</c:v>
                </c:pt>
                <c:pt idx="108">
                  <c:v>3331</c:v>
                </c:pt>
                <c:pt idx="109">
                  <c:v>3348</c:v>
                </c:pt>
                <c:pt idx="110">
                  <c:v>3328</c:v>
                </c:pt>
                <c:pt idx="111">
                  <c:v>3328</c:v>
                </c:pt>
                <c:pt idx="112">
                  <c:v>3372</c:v>
                </c:pt>
                <c:pt idx="113">
                  <c:v>3374</c:v>
                </c:pt>
                <c:pt idx="114">
                  <c:v>3389.04879218057</c:v>
                </c:pt>
                <c:pt idx="115">
                  <c:v>3464</c:v>
                </c:pt>
                <c:pt idx="116">
                  <c:v>3504.24981159457</c:v>
                </c:pt>
                <c:pt idx="117">
                  <c:v>3479.99680917157</c:v>
                </c:pt>
                <c:pt idx="118">
                  <c:v>3584.71537134277</c:v>
                </c:pt>
                <c:pt idx="119">
                  <c:v>3681.22443570877</c:v>
                </c:pt>
                <c:pt idx="120">
                  <c:v>3831.29027878077</c:v>
                </c:pt>
                <c:pt idx="121">
                  <c:v>3823.32361263277</c:v>
                </c:pt>
                <c:pt idx="122">
                  <c:v>3879.33951163677</c:v>
                </c:pt>
                <c:pt idx="123">
                  <c:v>3760.49938669877</c:v>
                </c:pt>
                <c:pt idx="124">
                  <c:v>3764.47018475877</c:v>
                </c:pt>
                <c:pt idx="125">
                  <c:v>3769.06803987277</c:v>
                </c:pt>
                <c:pt idx="126">
                  <c:v>3822.89292498</c:v>
                </c:pt>
                <c:pt idx="127">
                  <c:v>3887.64044144877</c:v>
                </c:pt>
                <c:pt idx="128">
                  <c:v>3922.41888945977</c:v>
                </c:pt>
                <c:pt idx="129">
                  <c:v>3926.39199370577</c:v>
                </c:pt>
                <c:pt idx="130">
                  <c:v>4043.62295896677</c:v>
                </c:pt>
                <c:pt idx="131">
                  <c:v>4103.52126228477</c:v>
                </c:pt>
                <c:pt idx="132">
                  <c:v>4268.32141176877</c:v>
                </c:pt>
                <c:pt idx="133">
                  <c:v>4341.31956659677</c:v>
                </c:pt>
                <c:pt idx="134">
                  <c:v>4329.13038862677</c:v>
                </c:pt>
                <c:pt idx="135">
                  <c:v>4332.45128590077</c:v>
                </c:pt>
                <c:pt idx="136">
                  <c:v>4287</c:v>
                </c:pt>
                <c:pt idx="137">
                  <c:v>4307.82902837077</c:v>
                </c:pt>
                <c:pt idx="138">
                  <c:v>4383</c:v>
                </c:pt>
                <c:pt idx="139">
                  <c:v>4616.50966939677</c:v>
                </c:pt>
                <c:pt idx="140">
                  <c:v>4526.82435472277</c:v>
                </c:pt>
                <c:pt idx="141">
                  <c:v>4614.04975323877</c:v>
                </c:pt>
                <c:pt idx="142">
                  <c:v>4661.70031392677</c:v>
                </c:pt>
                <c:pt idx="143">
                  <c:v>4760.53407001877</c:v>
                </c:pt>
                <c:pt idx="144">
                  <c:v>4958.30982589077</c:v>
                </c:pt>
                <c:pt idx="145">
                  <c:v>5000.92021294677</c:v>
                </c:pt>
                <c:pt idx="146">
                  <c:v>4986.63422724477</c:v>
                </c:pt>
                <c:pt idx="147">
                  <c:v>4982.45273051077</c:v>
                </c:pt>
                <c:pt idx="148">
                  <c:v>4939.44749409477</c:v>
                </c:pt>
                <c:pt idx="149">
                  <c:v>4976.08297775277</c:v>
                </c:pt>
                <c:pt idx="150">
                  <c:v>4997.38341269077</c:v>
                </c:pt>
                <c:pt idx="151">
                  <c:v>4898.00848315877</c:v>
                </c:pt>
                <c:pt idx="152">
                  <c:v>4725</c:v>
                </c:pt>
                <c:pt idx="153">
                  <c:v>4679</c:v>
                </c:pt>
                <c:pt idx="154">
                  <c:v>4735.72076913977</c:v>
                </c:pt>
                <c:pt idx="155">
                  <c:v>4787.09263579077</c:v>
                </c:pt>
                <c:pt idx="156">
                  <c:v>4819.73453954877</c:v>
                </c:pt>
                <c:pt idx="157">
                  <c:v>4827.52695519277</c:v>
                </c:pt>
                <c:pt idx="158">
                  <c:v>4654.43471194577</c:v>
                </c:pt>
                <c:pt idx="159">
                  <c:v>4686.19648285577</c:v>
                </c:pt>
                <c:pt idx="160">
                  <c:v>4602.52710835477</c:v>
                </c:pt>
                <c:pt idx="161">
                  <c:v>4637.76498641077</c:v>
                </c:pt>
                <c:pt idx="162">
                  <c:v>4753</c:v>
                </c:pt>
                <c:pt idx="163">
                  <c:v>4772</c:v>
                </c:pt>
                <c:pt idx="164">
                  <c:v>4708</c:v>
                </c:pt>
                <c:pt idx="165">
                  <c:v>4691</c:v>
                </c:pt>
                <c:pt idx="166">
                  <c:v>4804</c:v>
                </c:pt>
                <c:pt idx="167">
                  <c:v>4835</c:v>
                </c:pt>
                <c:pt idx="168">
                  <c:v>4894</c:v>
                </c:pt>
                <c:pt idx="169">
                  <c:v>4851</c:v>
                </c:pt>
                <c:pt idx="170">
                  <c:v>4822</c:v>
                </c:pt>
              </c:numCache>
            </c:numRef>
          </c:val>
          <c:smooth val="0"/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vite'!$B$7:$FP$7</c:f>
              <c:numCache>
                <c:formatCode>General</c:formatCode>
                <c:ptCount val="171"/>
                <c:pt idx="0">
                  <c:v>2729.294</c:v>
                </c:pt>
                <c:pt idx="1">
                  <c:v>2929.444</c:v>
                </c:pt>
                <c:pt idx="2">
                  <c:v>2983.997</c:v>
                </c:pt>
                <c:pt idx="3">
                  <c:v>2998.394</c:v>
                </c:pt>
                <c:pt idx="4">
                  <c:v>3169.79</c:v>
                </c:pt>
                <c:pt idx="5">
                  <c:v>3252.515</c:v>
                </c:pt>
                <c:pt idx="6">
                  <c:v>3376.12</c:v>
                </c:pt>
                <c:pt idx="7">
                  <c:v>1579.56</c:v>
                </c:pt>
                <c:pt idx="8">
                  <c:v>1730.152</c:v>
                </c:pt>
                <c:pt idx="9">
                  <c:v>1936.6452575</c:v>
                </c:pt>
                <c:pt idx="10">
                  <c:v>2129.568670172</c:v>
                </c:pt>
                <c:pt idx="11">
                  <c:v>2269.062670172</c:v>
                </c:pt>
                <c:pt idx="12">
                  <c:v>2540.090781272</c:v>
                </c:pt>
                <c:pt idx="13">
                  <c:v>2729.596157952</c:v>
                </c:pt>
                <c:pt idx="14">
                  <c:v>2772.21143851934</c:v>
                </c:pt>
                <c:pt idx="15">
                  <c:v>3038.93417201534</c:v>
                </c:pt>
                <c:pt idx="16">
                  <c:v>2844.16360073166</c:v>
                </c:pt>
                <c:pt idx="17">
                  <c:v>2773.63185015471</c:v>
                </c:pt>
                <c:pt idx="18">
                  <c:v>2914.09468728531</c:v>
                </c:pt>
                <c:pt idx="19">
                  <c:v>2660.80296380029</c:v>
                </c:pt>
                <c:pt idx="20">
                  <c:v>2929.4024624763</c:v>
                </c:pt>
                <c:pt idx="21">
                  <c:v>3204.61562816127</c:v>
                </c:pt>
                <c:pt idx="22">
                  <c:v>3403.78002952127</c:v>
                </c:pt>
                <c:pt idx="23">
                  <c:v>3516.01941347127</c:v>
                </c:pt>
                <c:pt idx="24">
                  <c:v>3544.89637685127</c:v>
                </c:pt>
                <c:pt idx="25">
                  <c:v>3694.59901406127</c:v>
                </c:pt>
                <c:pt idx="26">
                  <c:v>3804.24414035127</c:v>
                </c:pt>
                <c:pt idx="27">
                  <c:v>3891.31431893052</c:v>
                </c:pt>
                <c:pt idx="28">
                  <c:v>3861.79011526379</c:v>
                </c:pt>
                <c:pt idx="29">
                  <c:v>3694.08738280747</c:v>
                </c:pt>
                <c:pt idx="30">
                  <c:v>3858.85598354246</c:v>
                </c:pt>
                <c:pt idx="31">
                  <c:v>3830.25978102691</c:v>
                </c:pt>
                <c:pt idx="32">
                  <c:v>4033.41126380958</c:v>
                </c:pt>
                <c:pt idx="33">
                  <c:v>3941.9359749885</c:v>
                </c:pt>
                <c:pt idx="34">
                  <c:v>3808.60861562926</c:v>
                </c:pt>
                <c:pt idx="35">
                  <c:v>3687.71541347127</c:v>
                </c:pt>
                <c:pt idx="36">
                  <c:v>4010.85124526436</c:v>
                </c:pt>
                <c:pt idx="37">
                  <c:v>4081.22364237169</c:v>
                </c:pt>
                <c:pt idx="38">
                  <c:v>3960.58080253163</c:v>
                </c:pt>
                <c:pt idx="39">
                  <c:v>3945.03091336563</c:v>
                </c:pt>
                <c:pt idx="40">
                  <c:v>4058.22211838391</c:v>
                </c:pt>
                <c:pt idx="41">
                  <c:v>4136.65393465858</c:v>
                </c:pt>
                <c:pt idx="42">
                  <c:v>4307.37811025938</c:v>
                </c:pt>
                <c:pt idx="43">
                  <c:v>4585.11162780938</c:v>
                </c:pt>
                <c:pt idx="44">
                  <c:v>4718.16756182938</c:v>
                </c:pt>
                <c:pt idx="45">
                  <c:v>4779.83934624938</c:v>
                </c:pt>
                <c:pt idx="46">
                  <c:v>4871.00792817938</c:v>
                </c:pt>
                <c:pt idx="47">
                  <c:v>5026.08252575938</c:v>
                </c:pt>
                <c:pt idx="48">
                  <c:v>5187.73125153938</c:v>
                </c:pt>
                <c:pt idx="49">
                  <c:v>5291.89571123938</c:v>
                </c:pt>
                <c:pt idx="50">
                  <c:v>5469.82147338938</c:v>
                </c:pt>
                <c:pt idx="51">
                  <c:v>3086.68883686938</c:v>
                </c:pt>
                <c:pt idx="52">
                  <c:v>5472.52723799938</c:v>
                </c:pt>
                <c:pt idx="53">
                  <c:v>3493.67050726938</c:v>
                </c:pt>
                <c:pt idx="54">
                  <c:v>3613.59747866938</c:v>
                </c:pt>
                <c:pt idx="55">
                  <c:v>3725.54400783938</c:v>
                </c:pt>
                <c:pt idx="56">
                  <c:v>3061.34432040938</c:v>
                </c:pt>
                <c:pt idx="57">
                  <c:v>3061.34432040938</c:v>
                </c:pt>
                <c:pt idx="58">
                  <c:v>3061.34432040938</c:v>
                </c:pt>
                <c:pt idx="59">
                  <c:v>3061.34432040938</c:v>
                </c:pt>
                <c:pt idx="60">
                  <c:v>3141.93168529938</c:v>
                </c:pt>
                <c:pt idx="61">
                  <c:v>3349.34253391938</c:v>
                </c:pt>
                <c:pt idx="62">
                  <c:v>3575.15002568938</c:v>
                </c:pt>
                <c:pt idx="63">
                  <c:v>2813.67062767938</c:v>
                </c:pt>
                <c:pt idx="64">
                  <c:v>1576.66953485938</c:v>
                </c:pt>
                <c:pt idx="65">
                  <c:v>1729.37007611938</c:v>
                </c:pt>
                <c:pt idx="66">
                  <c:v>1900.19866388938</c:v>
                </c:pt>
                <c:pt idx="67">
                  <c:v>2074.17666003938</c:v>
                </c:pt>
                <c:pt idx="68">
                  <c:v>2327.82668761938</c:v>
                </c:pt>
                <c:pt idx="69">
                  <c:v>2511.75511601938</c:v>
                </c:pt>
                <c:pt idx="70">
                  <c:v>2746.85001968938</c:v>
                </c:pt>
                <c:pt idx="71">
                  <c:v>2981.29905404938</c:v>
                </c:pt>
                <c:pt idx="72">
                  <c:v>3063.24863812938</c:v>
                </c:pt>
                <c:pt idx="73">
                  <c:v>3313.89093392938</c:v>
                </c:pt>
                <c:pt idx="74">
                  <c:v>3566.75859865938</c:v>
                </c:pt>
                <c:pt idx="75">
                  <c:v>3821.14304232938</c:v>
                </c:pt>
                <c:pt idx="76">
                  <c:v>3792.65654139938</c:v>
                </c:pt>
                <c:pt idx="77">
                  <c:v>4022.11376287938</c:v>
                </c:pt>
                <c:pt idx="78">
                  <c:v>4334.53564304938</c:v>
                </c:pt>
                <c:pt idx="79">
                  <c:v>4660.35679479938</c:v>
                </c:pt>
                <c:pt idx="80">
                  <c:v>4933.00291851938</c:v>
                </c:pt>
                <c:pt idx="81">
                  <c:v>5252.26912417938</c:v>
                </c:pt>
                <c:pt idx="82">
                  <c:v>5514.91857037938</c:v>
                </c:pt>
                <c:pt idx="83">
                  <c:v>5775.64185842938</c:v>
                </c:pt>
                <c:pt idx="84">
                  <c:v>6056.84966822938</c:v>
                </c:pt>
                <c:pt idx="85">
                  <c:v>6239.34584784938</c:v>
                </c:pt>
                <c:pt idx="86">
                  <c:v>6425.20835949938</c:v>
                </c:pt>
                <c:pt idx="87">
                  <c:v>6574.65091062938</c:v>
                </c:pt>
                <c:pt idx="88">
                  <c:v>6547.41363694938</c:v>
                </c:pt>
                <c:pt idx="89">
                  <c:v>6800.46140849938</c:v>
                </c:pt>
                <c:pt idx="90">
                  <c:v>7143.07370519938</c:v>
                </c:pt>
                <c:pt idx="91">
                  <c:v>7374.95902461938</c:v>
                </c:pt>
                <c:pt idx="92">
                  <c:v>7497.32265375938</c:v>
                </c:pt>
                <c:pt idx="93">
                  <c:v>7706.54437768938</c:v>
                </c:pt>
                <c:pt idx="94">
                  <c:v>7941.54290866938</c:v>
                </c:pt>
                <c:pt idx="95">
                  <c:v>7904.30686051938</c:v>
                </c:pt>
                <c:pt idx="96">
                  <c:v>8071.08804416938</c:v>
                </c:pt>
                <c:pt idx="97">
                  <c:v>8199.01919028538</c:v>
                </c:pt>
                <c:pt idx="98">
                  <c:v>8323.90258963538</c:v>
                </c:pt>
                <c:pt idx="99">
                  <c:v>8390.16500661538</c:v>
                </c:pt>
                <c:pt idx="100">
                  <c:v>8492.08175014938</c:v>
                </c:pt>
                <c:pt idx="101">
                  <c:v>8699.04312701938</c:v>
                </c:pt>
                <c:pt idx="102">
                  <c:v>8788.24506006738</c:v>
                </c:pt>
                <c:pt idx="103">
                  <c:v>8944.98105753738</c:v>
                </c:pt>
                <c:pt idx="104">
                  <c:v>9078.66215598338</c:v>
                </c:pt>
                <c:pt idx="105">
                  <c:v>9275.25858003338</c:v>
                </c:pt>
                <c:pt idx="106">
                  <c:v>9330.88910383738</c:v>
                </c:pt>
                <c:pt idx="107">
                  <c:v>9182.59496053138</c:v>
                </c:pt>
                <c:pt idx="108">
                  <c:v>9239</c:v>
                </c:pt>
                <c:pt idx="109">
                  <c:v>9264</c:v>
                </c:pt>
                <c:pt idx="110">
                  <c:v>9603</c:v>
                </c:pt>
                <c:pt idx="111">
                  <c:v>9675</c:v>
                </c:pt>
                <c:pt idx="112">
                  <c:v>9876</c:v>
                </c:pt>
                <c:pt idx="113">
                  <c:v>10067</c:v>
                </c:pt>
                <c:pt idx="114">
                  <c:v>10275.5726043564</c:v>
                </c:pt>
                <c:pt idx="115">
                  <c:v>10409</c:v>
                </c:pt>
                <c:pt idx="116">
                  <c:v>10543.7783484524</c:v>
                </c:pt>
                <c:pt idx="117">
                  <c:v>10738.0980969404</c:v>
                </c:pt>
                <c:pt idx="118">
                  <c:v>11052.6399209124</c:v>
                </c:pt>
                <c:pt idx="119">
                  <c:v>10947.3580873724</c:v>
                </c:pt>
                <c:pt idx="120">
                  <c:v>11094.1777509824</c:v>
                </c:pt>
                <c:pt idx="121">
                  <c:v>11225.4633902644</c:v>
                </c:pt>
                <c:pt idx="122">
                  <c:v>11537.2278844764</c:v>
                </c:pt>
                <c:pt idx="123">
                  <c:v>11740.8097807844</c:v>
                </c:pt>
                <c:pt idx="124">
                  <c:v>12005.1093518844</c:v>
                </c:pt>
                <c:pt idx="125">
                  <c:v>12153.1810514834</c:v>
                </c:pt>
                <c:pt idx="126">
                  <c:v>12471.224872534</c:v>
                </c:pt>
                <c:pt idx="127">
                  <c:v>12718.5056163074</c:v>
                </c:pt>
                <c:pt idx="128">
                  <c:v>12846.9820103194</c:v>
                </c:pt>
                <c:pt idx="129">
                  <c:v>13063.9486265354</c:v>
                </c:pt>
                <c:pt idx="130">
                  <c:v>13330.5640032894</c:v>
                </c:pt>
                <c:pt idx="131">
                  <c:v>13640.8998034434</c:v>
                </c:pt>
                <c:pt idx="132">
                  <c:v>13837.8570230714</c:v>
                </c:pt>
                <c:pt idx="133">
                  <c:v>14102.5633840474</c:v>
                </c:pt>
                <c:pt idx="134">
                  <c:v>14354.3761627314</c:v>
                </c:pt>
                <c:pt idx="135">
                  <c:v>14639.1864982934</c:v>
                </c:pt>
                <c:pt idx="136">
                  <c:v>14934</c:v>
                </c:pt>
                <c:pt idx="137">
                  <c:v>14796.7666374254</c:v>
                </c:pt>
                <c:pt idx="138">
                  <c:v>15097</c:v>
                </c:pt>
                <c:pt idx="139">
                  <c:v>15256.1336742854</c:v>
                </c:pt>
                <c:pt idx="140">
                  <c:v>15476.9595174194</c:v>
                </c:pt>
                <c:pt idx="141">
                  <c:v>15290.0748352254</c:v>
                </c:pt>
                <c:pt idx="142">
                  <c:v>15400.0401449494</c:v>
                </c:pt>
                <c:pt idx="143">
                  <c:v>15720.3633737634</c:v>
                </c:pt>
                <c:pt idx="144">
                  <c:v>15880.0502014334</c:v>
                </c:pt>
                <c:pt idx="145">
                  <c:v>16370.7960359114</c:v>
                </c:pt>
                <c:pt idx="146">
                  <c:v>16773.5839122134</c:v>
                </c:pt>
                <c:pt idx="147">
                  <c:v>17197.9096167394</c:v>
                </c:pt>
                <c:pt idx="148">
                  <c:v>17765.7954725534</c:v>
                </c:pt>
                <c:pt idx="149">
                  <c:v>18092.2122564394</c:v>
                </c:pt>
                <c:pt idx="150">
                  <c:v>18067.5488627674</c:v>
                </c:pt>
                <c:pt idx="151">
                  <c:v>18072.7765848954</c:v>
                </c:pt>
                <c:pt idx="152">
                  <c:v>18185</c:v>
                </c:pt>
                <c:pt idx="153">
                  <c:v>18059</c:v>
                </c:pt>
                <c:pt idx="154">
                  <c:v>18201.3400249714</c:v>
                </c:pt>
                <c:pt idx="155">
                  <c:v>18187.5456531734</c:v>
                </c:pt>
                <c:pt idx="156">
                  <c:v>18293.0354150894</c:v>
                </c:pt>
                <c:pt idx="157">
                  <c:v>18348.6714499714</c:v>
                </c:pt>
                <c:pt idx="158">
                  <c:v>18343.9468341594</c:v>
                </c:pt>
                <c:pt idx="159">
                  <c:v>18578.8177102434</c:v>
                </c:pt>
                <c:pt idx="160">
                  <c:v>18463.4537166674</c:v>
                </c:pt>
                <c:pt idx="161">
                  <c:v>18782.6122494794</c:v>
                </c:pt>
                <c:pt idx="162">
                  <c:v>18307</c:v>
                </c:pt>
                <c:pt idx="163">
                  <c:v>18937</c:v>
                </c:pt>
                <c:pt idx="164">
                  <c:v>18836</c:v>
                </c:pt>
                <c:pt idx="165">
                  <c:v>18802</c:v>
                </c:pt>
                <c:pt idx="166">
                  <c:v>18672</c:v>
                </c:pt>
                <c:pt idx="167">
                  <c:v>18967</c:v>
                </c:pt>
                <c:pt idx="168">
                  <c:v>19237</c:v>
                </c:pt>
                <c:pt idx="169">
                  <c:v>19305</c:v>
                </c:pt>
                <c:pt idx="170">
                  <c:v>19327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603693824"/>
        <c:axId val="603694384"/>
      </c:lineChart>
      <c:catAx>
        <c:axId val="60369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</a:p>
        </c:txPr>
        <c:crossAx val="603694384"/>
        <c:crosses val="autoZero"/>
        <c:auto val="1"/>
        <c:lblAlgn val="ctr"/>
        <c:lblOffset val="100"/>
        <c:noMultiLvlLbl val="0"/>
      </c:catAx>
      <c:valAx>
        <c:axId val="60369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03693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badff94-21f3-48ea-bb95-c1743a77c2e2}"/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PERFORMANCE OF DEBT BALANCE TO THE DISTRIBUTION OPERATOR 31 DECEMBER 2009 - 30 APRIL 2025 BY CUSTOMER  (000 000 ALL)</a:t>
            </a:r>
            <a:endParaRPr lang="en-US" sz="1200"/>
          </a:p>
        </c:rich>
      </c:tx>
      <c:layout>
        <c:manualLayout>
          <c:xMode val="edge"/>
          <c:yMode val="edge"/>
          <c:x val="0.352988159166161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2701761737899"/>
          <c:y val="0.164322568435114"/>
          <c:w val="0.91372982382621"/>
          <c:h val="0.52489198789519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'Debtor 2025'!$U$3</c:f>
              <c:strCache>
                <c:ptCount val="1"/>
                <c:pt idx="0">
                  <c:v>Private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2025'!$V$2:$AL$2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2025'!$V$3:$AL$3</c:f>
              <c:numCache>
                <c:formatCode>#,##0</c:formatCode>
                <c:ptCount val="17"/>
                <c:pt idx="0">
                  <c:v>4032.57105581</c:v>
                </c:pt>
                <c:pt idx="1">
                  <c:v>7086.262509108</c:v>
                </c:pt>
                <c:pt idx="2">
                  <c:v>8738</c:v>
                </c:pt>
                <c:pt idx="3">
                  <c:v>9138.37907681813</c:v>
                </c:pt>
                <c:pt idx="4">
                  <c:v>10148.9324112638</c:v>
                </c:pt>
                <c:pt idx="5">
                  <c:v>10161.341</c:v>
                </c:pt>
                <c:pt idx="6">
                  <c:v>11104.8277779184</c:v>
                </c:pt>
                <c:pt idx="7">
                  <c:v>11097.7099813476</c:v>
                </c:pt>
                <c:pt idx="8">
                  <c:v>11447.1791386909</c:v>
                </c:pt>
                <c:pt idx="9">
                  <c:v>11445.5471060069</c:v>
                </c:pt>
                <c:pt idx="10">
                  <c:v>11304.491888938</c:v>
                </c:pt>
                <c:pt idx="11">
                  <c:v>11100.1827165581</c:v>
                </c:pt>
                <c:pt idx="12">
                  <c:v>11392.862706988</c:v>
                </c:pt>
                <c:pt idx="13">
                  <c:v>11712.24933998</c:v>
                </c:pt>
                <c:pt idx="14" c:formatCode="#,##0_);\(#,##0\)">
                  <c:v>11690</c:v>
                </c:pt>
                <c:pt idx="15" c:formatCode="#,##0_);\(#,##0\)">
                  <c:v>10348</c:v>
                </c:pt>
                <c:pt idx="16">
                  <c:v>9639</c:v>
                </c:pt>
              </c:numCache>
            </c:numRef>
          </c:val>
        </c:ser>
        <c:ser>
          <c:idx val="1"/>
          <c:order val="1"/>
          <c:tx>
            <c:strRef>
              <c:f>'Debtor 2025'!$U$4</c:f>
              <c:strCache>
                <c:ptCount val="1"/>
                <c:pt idx="0">
                  <c:v>Non-budgetary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2025'!$V$2:$AL$2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2025'!$V$4:$AL$4</c:f>
              <c:numCache>
                <c:formatCode>#,##0</c:formatCode>
                <c:ptCount val="17"/>
                <c:pt idx="0">
                  <c:v>2468.49974672</c:v>
                </c:pt>
                <c:pt idx="1">
                  <c:v>2269.062670172</c:v>
                </c:pt>
                <c:pt idx="2">
                  <c:v>3516</c:v>
                </c:pt>
                <c:pt idx="3">
                  <c:v>3687.71541347127</c:v>
                </c:pt>
                <c:pt idx="4">
                  <c:v>5026.08252575938</c:v>
                </c:pt>
                <c:pt idx="5">
                  <c:v>2963.502</c:v>
                </c:pt>
                <c:pt idx="6">
                  <c:v>2981.29905404938</c:v>
                </c:pt>
                <c:pt idx="7">
                  <c:v>5775.64185842938</c:v>
                </c:pt>
                <c:pt idx="8">
                  <c:v>7904.30686051938</c:v>
                </c:pt>
                <c:pt idx="9">
                  <c:v>9182.59496053138</c:v>
                </c:pt>
                <c:pt idx="10">
                  <c:v>10947.3580873724</c:v>
                </c:pt>
                <c:pt idx="11">
                  <c:v>13640.8998034434</c:v>
                </c:pt>
                <c:pt idx="12">
                  <c:v>15720.3633737634</c:v>
                </c:pt>
                <c:pt idx="13">
                  <c:v>18187.5456531734</c:v>
                </c:pt>
                <c:pt idx="14" c:formatCode="_(* #,##0_);_(* \(#,##0\);_(* &quot;-&quot;??_);_(@_)">
                  <c:v>18967</c:v>
                </c:pt>
                <c:pt idx="15" c:formatCode="#,##0_);\(#,##0\)">
                  <c:v>19548</c:v>
                </c:pt>
                <c:pt idx="16">
                  <c:v>19981</c:v>
                </c:pt>
              </c:numCache>
            </c:numRef>
          </c:val>
        </c:ser>
        <c:ser>
          <c:idx val="2"/>
          <c:order val="2"/>
          <c:tx>
            <c:strRef>
              <c:f>'Debtor 2025'!$U$5</c:f>
              <c:strCache>
                <c:ptCount val="1"/>
                <c:pt idx="0">
                  <c:v>Household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14"/>
            <c:invertIfNegative val="0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38100"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2025'!$V$2:$AL$2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2025'!$V$5:$AL$5</c:f>
              <c:numCache>
                <c:formatCode>#,##0</c:formatCode>
                <c:ptCount val="17"/>
                <c:pt idx="0">
                  <c:v>18952.68562609</c:v>
                </c:pt>
                <c:pt idx="1">
                  <c:v>27366.147777242</c:v>
                </c:pt>
                <c:pt idx="2">
                  <c:v>38104</c:v>
                </c:pt>
                <c:pt idx="3">
                  <c:v>45304.0293318455</c:v>
                </c:pt>
                <c:pt idx="4">
                  <c:v>52313.1196048137</c:v>
                </c:pt>
                <c:pt idx="5">
                  <c:v>55590.509</c:v>
                </c:pt>
                <c:pt idx="6">
                  <c:v>52802.1569458839</c:v>
                </c:pt>
                <c:pt idx="7">
                  <c:v>51583.0578380953</c:v>
                </c:pt>
                <c:pt idx="8">
                  <c:v>50756.1043782544</c:v>
                </c:pt>
                <c:pt idx="9">
                  <c:v>48111.1104628566</c:v>
                </c:pt>
                <c:pt idx="10">
                  <c:v>46640.5995855679</c:v>
                </c:pt>
                <c:pt idx="11">
                  <c:v>46765.0519570861</c:v>
                </c:pt>
                <c:pt idx="12">
                  <c:v>46520.6538221087</c:v>
                </c:pt>
                <c:pt idx="13">
                  <c:v>45223.3645584585</c:v>
                </c:pt>
                <c:pt idx="14" c:formatCode="_(* #,##0_);_(* \(#,##0\);_(* &quot;-&quot;??_);_(@_)">
                  <c:v>45407</c:v>
                </c:pt>
                <c:pt idx="15" c:formatCode="#,##0_);\(#,##0\)">
                  <c:v>45481</c:v>
                </c:pt>
                <c:pt idx="16">
                  <c:v>44677</c:v>
                </c:pt>
              </c:numCache>
            </c:numRef>
          </c:val>
        </c:ser>
        <c:ser>
          <c:idx val="3"/>
          <c:order val="3"/>
          <c:tx>
            <c:strRef>
              <c:f>'Debtor 2025'!$U$6</c:f>
              <c:strCache>
                <c:ptCount val="1"/>
                <c:pt idx="0">
                  <c:v>Budgetary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'Debtor 2025'!$V$2:$AL$2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2025'!$V$6:$AL$6</c:f>
              <c:numCache>
                <c:formatCode>#,##0</c:formatCode>
                <c:ptCount val="17"/>
                <c:pt idx="0">
                  <c:v>988.11782727</c:v>
                </c:pt>
                <c:pt idx="1">
                  <c:v>1538.07065184</c:v>
                </c:pt>
                <c:pt idx="2">
                  <c:v>2841</c:v>
                </c:pt>
                <c:pt idx="3">
                  <c:v>3222.8814625589</c:v>
                </c:pt>
                <c:pt idx="4">
                  <c:v>3886.31218460404</c:v>
                </c:pt>
                <c:pt idx="5">
                  <c:v>2690.695</c:v>
                </c:pt>
                <c:pt idx="6">
                  <c:v>1914.90580164427</c:v>
                </c:pt>
                <c:pt idx="7">
                  <c:v>2263.65208107427</c:v>
                </c:pt>
                <c:pt idx="8">
                  <c:v>2741.09365653427</c:v>
                </c:pt>
                <c:pt idx="9">
                  <c:v>3157.45560182857</c:v>
                </c:pt>
                <c:pt idx="10">
                  <c:v>3681.22443570877</c:v>
                </c:pt>
                <c:pt idx="11">
                  <c:v>4103.52126228477</c:v>
                </c:pt>
                <c:pt idx="12">
                  <c:v>4760.53407001877</c:v>
                </c:pt>
                <c:pt idx="13">
                  <c:v>4787.09263579077</c:v>
                </c:pt>
                <c:pt idx="14" c:formatCode="_(* #,##0_);_(* \(#,##0\);_(* &quot;-&quot;??_);_(@_)">
                  <c:v>4835</c:v>
                </c:pt>
                <c:pt idx="15" c:formatCode="#,##0_);\(#,##0\)">
                  <c:v>5057</c:v>
                </c:pt>
                <c:pt idx="16">
                  <c:v>5031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"/>
        <c:overlap val="100"/>
        <c:axId val="767695192"/>
        <c:axId val="767692568"/>
      </c:barChart>
      <c:lineChart>
        <c:grouping val="standard"/>
        <c:varyColors val="0"/>
        <c:ser>
          <c:idx val="4"/>
          <c:order val="4"/>
          <c:tx>
            <c:strRef>
              <c:f>'Debtor 2025'!$U$7</c:f>
              <c:strCache>
                <c:ptCount val="1"/>
                <c:pt idx="0">
                  <c:v>Total</c:v>
                </c:pt>
              </c:strCache>
            </c:strRef>
          </c:tx>
          <c:spPr>
            <a:ln w="34925" cap="rnd">
              <a:solidFill>
                <a:schemeClr val="accent5"/>
              </a:solidFill>
              <a:prstDash val="dash"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2025'!$V$2:$AL$2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2025'!$V$7:$AL$7</c:f>
              <c:numCache>
                <c:formatCode>#,##0</c:formatCode>
                <c:ptCount val="17"/>
                <c:pt idx="0">
                  <c:v>26441.87425589</c:v>
                </c:pt>
                <c:pt idx="1">
                  <c:v>38259.543608362</c:v>
                </c:pt>
                <c:pt idx="2">
                  <c:v>53198</c:v>
                </c:pt>
                <c:pt idx="3">
                  <c:v>61353.0052846938</c:v>
                </c:pt>
                <c:pt idx="4">
                  <c:v>71374.4467264409</c:v>
                </c:pt>
                <c:pt idx="5">
                  <c:v>71406.047</c:v>
                </c:pt>
                <c:pt idx="6">
                  <c:v>68803.189579496</c:v>
                </c:pt>
                <c:pt idx="7">
                  <c:v>70720</c:v>
                </c:pt>
                <c:pt idx="8">
                  <c:v>72848.6840339989</c:v>
                </c:pt>
                <c:pt idx="9">
                  <c:v>71896.7081312235</c:v>
                </c:pt>
                <c:pt idx="10">
                  <c:v>72573.673997587</c:v>
                </c:pt>
                <c:pt idx="11">
                  <c:v>75609.6557393723</c:v>
                </c:pt>
                <c:pt idx="12">
                  <c:v>78394.4139728788</c:v>
                </c:pt>
                <c:pt idx="13">
                  <c:v>79910.2521874027</c:v>
                </c:pt>
                <c:pt idx="14">
                  <c:v>80899</c:v>
                </c:pt>
                <c:pt idx="15" c:formatCode="#,##0_);\(#,##0\)">
                  <c:v>80434</c:v>
                </c:pt>
                <c:pt idx="16">
                  <c:v>79328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767695192"/>
        <c:axId val="767692568"/>
      </c:lineChart>
      <c:catAx>
        <c:axId val="767695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7692568"/>
        <c:crosses val="autoZero"/>
        <c:auto val="1"/>
        <c:lblAlgn val="ctr"/>
        <c:lblOffset val="100"/>
        <c:noMultiLvlLbl val="0"/>
      </c:catAx>
      <c:valAx>
        <c:axId val="767692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769519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3e47c0c0-41c2-4dbb-a4ce-3f28dca810ea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b="1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PERFORMANCE OF DEBT BALANCE TO THE DISTRIBUTION OPERATOR 31 DECEMBER 2009 - 30 APRIL 2025 BY CUSTOMER ( 000 000 ALL)</a:t>
            </a:r>
            <a:endParaRPr lang="en-US"/>
          </a:p>
        </c:rich>
      </c:tx>
      <c:layout>
        <c:manualLayout>
          <c:xMode val="edge"/>
          <c:yMode val="edge"/>
          <c:x val="0.339648455255942"/>
          <c:y val="0.015262515262515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'Debtor 2025'!$A$3</c:f>
              <c:strCache>
                <c:ptCount val="1"/>
                <c:pt idx="0">
                  <c:v>Budgetary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'Debtor 2025'!$B$2:$R$2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2025'!$B$3:$R$3</c:f>
              <c:numCache>
                <c:formatCode>#,##0</c:formatCode>
                <c:ptCount val="17"/>
                <c:pt idx="0">
                  <c:v>988.11782727</c:v>
                </c:pt>
                <c:pt idx="1">
                  <c:v>1538.07065184</c:v>
                </c:pt>
                <c:pt idx="2">
                  <c:v>2841</c:v>
                </c:pt>
                <c:pt idx="3">
                  <c:v>3222.8814625589</c:v>
                </c:pt>
                <c:pt idx="4">
                  <c:v>3886.31218460404</c:v>
                </c:pt>
                <c:pt idx="5">
                  <c:v>2690.695</c:v>
                </c:pt>
                <c:pt idx="6">
                  <c:v>1914.90580164427</c:v>
                </c:pt>
                <c:pt idx="7" c:formatCode="#,##0_);\(#,##0\)">
                  <c:v>2263.65208107427</c:v>
                </c:pt>
                <c:pt idx="8" c:formatCode="_(* #,##0_);_(* \(#,##0\);_(* &quot;-&quot;??_);_(@_)">
                  <c:v>2741.09365653427</c:v>
                </c:pt>
                <c:pt idx="9" c:formatCode="_(* #,##0_);_(* \(#,##0\);_(* &quot;-&quot;??_);_(@_)">
                  <c:v>3157.45560182857</c:v>
                </c:pt>
                <c:pt idx="10">
                  <c:v>3681.22443570877</c:v>
                </c:pt>
                <c:pt idx="11" c:formatCode="_(* #,##0_);_(* \(#,##0\);_(* &quot;-&quot;??_);_(@_)">
                  <c:v>4103.52126228477</c:v>
                </c:pt>
                <c:pt idx="12" c:formatCode="_(* #,##0_);_(* \(#,##0\);_(* &quot;-&quot;??_);_(@_)">
                  <c:v>4760.53407001877</c:v>
                </c:pt>
                <c:pt idx="13">
                  <c:v>4787.09263579077</c:v>
                </c:pt>
                <c:pt idx="14" c:formatCode="#,##0_);\(#,##0\)">
                  <c:v>4835</c:v>
                </c:pt>
                <c:pt idx="15" c:formatCode="#,##0_);\(#,##0\)">
                  <c:v>5057</c:v>
                </c:pt>
                <c:pt idx="16" c:formatCode="#,##0_);\(#,##0\)">
                  <c:v>5031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'Debtor 2025'!$A$4</c:f>
              <c:strCache>
                <c:ptCount val="1"/>
                <c:pt idx="0">
                  <c:v>Household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2025'!$B$2:$R$2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2025'!$B$4:$R$4</c:f>
              <c:numCache>
                <c:formatCode>#,##0</c:formatCode>
                <c:ptCount val="17"/>
                <c:pt idx="0">
                  <c:v>18952.68562609</c:v>
                </c:pt>
                <c:pt idx="1">
                  <c:v>27366.147777242</c:v>
                </c:pt>
                <c:pt idx="2" c:formatCode="_(* #,##0_);_(* \(#,##0\);_(* &quot;-&quot;??_);_(@_)">
                  <c:v>38104</c:v>
                </c:pt>
                <c:pt idx="3" c:formatCode="_(* #,##0_);_(* \(#,##0\);_(* &quot;-&quot;??_);_(@_)">
                  <c:v>45304.0293318455</c:v>
                </c:pt>
                <c:pt idx="4" c:formatCode="_(* #,##0_);_(* \(#,##0\);_(* &quot;-&quot;??_);_(@_)">
                  <c:v>52313.1196048137</c:v>
                </c:pt>
                <c:pt idx="5" c:formatCode="_(* #,##0_);_(* \(#,##0\);_(* &quot;-&quot;??_);_(@_)">
                  <c:v>55590.509</c:v>
                </c:pt>
                <c:pt idx="6" c:formatCode="_(* #,##0_);_(* \(#,##0\);_(* &quot;-&quot;??_);_(@_)">
                  <c:v>52802.1569458839</c:v>
                </c:pt>
                <c:pt idx="7" c:formatCode="#,##0_);\(#,##0\)">
                  <c:v>51583.0578380953</c:v>
                </c:pt>
                <c:pt idx="8" c:formatCode="_(* #,##0_);_(* \(#,##0\);_(* &quot;-&quot;??_);_(@_)">
                  <c:v>50756.1043782544</c:v>
                </c:pt>
                <c:pt idx="9" c:formatCode="_(* #,##0_);_(* \(#,##0\);_(* &quot;-&quot;??_);_(@_)">
                  <c:v>48111.1104628566</c:v>
                </c:pt>
                <c:pt idx="10">
                  <c:v>46640.5995855679</c:v>
                </c:pt>
                <c:pt idx="11" c:formatCode="_(* #,##0_);_(* \(#,##0\);_(* &quot;-&quot;??_);_(@_)">
                  <c:v>46765.0519570861</c:v>
                </c:pt>
                <c:pt idx="12" c:formatCode="_(* #,##0_);_(* \(#,##0\);_(* &quot;-&quot;??_);_(@_)">
                  <c:v>46520.6538221087</c:v>
                </c:pt>
                <c:pt idx="13">
                  <c:v>45223.3645584585</c:v>
                </c:pt>
                <c:pt idx="14" c:formatCode="#,##0_);\(#,##0\)">
                  <c:v>45407</c:v>
                </c:pt>
                <c:pt idx="15" c:formatCode="#,##0_);\(#,##0\)">
                  <c:v>45481</c:v>
                </c:pt>
                <c:pt idx="16" c:formatCode="#,##0_);\(#,##0\)">
                  <c:v>44677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'Debtor 2025'!$A$5</c:f>
              <c:strCache>
                <c:ptCount val="1"/>
                <c:pt idx="0">
                  <c:v>Non-budgetary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'Debtor 2025'!$B$2:$R$2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2025'!$B$5:$R$5</c:f>
              <c:numCache>
                <c:formatCode>#,##0</c:formatCode>
                <c:ptCount val="17"/>
                <c:pt idx="0">
                  <c:v>2468.49974672</c:v>
                </c:pt>
                <c:pt idx="1">
                  <c:v>2269.062670172</c:v>
                </c:pt>
                <c:pt idx="2" c:formatCode="_(* #,##0_);_(* \(#,##0\);_(* &quot;-&quot;??_);_(@_)">
                  <c:v>3516</c:v>
                </c:pt>
                <c:pt idx="3" c:formatCode="_(* #,##0_);_(* \(#,##0\);_(* &quot;-&quot;??_);_(@_)">
                  <c:v>3687.71541347127</c:v>
                </c:pt>
                <c:pt idx="4" c:formatCode="_(* #,##0_);_(* \(#,##0\);_(* &quot;-&quot;??_);_(@_)">
                  <c:v>5026.08252575938</c:v>
                </c:pt>
                <c:pt idx="5" c:formatCode="_(* #,##0_);_(* \(#,##0\);_(* &quot;-&quot;??_);_(@_)">
                  <c:v>2963.502</c:v>
                </c:pt>
                <c:pt idx="6" c:formatCode="_(* #,##0_);_(* \(#,##0\);_(* &quot;-&quot;??_);_(@_)">
                  <c:v>2981.29905404938</c:v>
                </c:pt>
                <c:pt idx="7" c:formatCode="#,##0_);\(#,##0\)">
                  <c:v>5775.64185842938</c:v>
                </c:pt>
                <c:pt idx="8" c:formatCode="_(* #,##0_);_(* \(#,##0\);_(* &quot;-&quot;??_);_(@_)">
                  <c:v>7904.30686051938</c:v>
                </c:pt>
                <c:pt idx="9" c:formatCode="_(* #,##0_);_(* \(#,##0\);_(* &quot;-&quot;??_);_(@_)">
                  <c:v>9182.59496053138</c:v>
                </c:pt>
                <c:pt idx="10">
                  <c:v>10947.3580873724</c:v>
                </c:pt>
                <c:pt idx="11" c:formatCode="_(* #,##0_);_(* \(#,##0\);_(* &quot;-&quot;??_);_(@_)">
                  <c:v>13640.8998034434</c:v>
                </c:pt>
                <c:pt idx="12" c:formatCode="_(* #,##0_);_(* \(#,##0\);_(* &quot;-&quot;??_);_(@_)">
                  <c:v>15720.3633737634</c:v>
                </c:pt>
                <c:pt idx="13">
                  <c:v>18187.5456531734</c:v>
                </c:pt>
                <c:pt idx="14" c:formatCode="#,##0_);\(#,##0\)">
                  <c:v>18967</c:v>
                </c:pt>
                <c:pt idx="15" c:formatCode="#,##0_);\(#,##0\)">
                  <c:v>19548</c:v>
                </c:pt>
                <c:pt idx="16" c:formatCode="#,##0_);\(#,##0\)">
                  <c:v>19981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'Debtor 2025'!$A$6</c:f>
              <c:strCache>
                <c:ptCount val="1"/>
                <c:pt idx="0">
                  <c:v>Private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'Debtor 2025'!$B$2:$R$2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2025'!$B$6:$R$6</c:f>
              <c:numCache>
                <c:formatCode>#,##0</c:formatCode>
                <c:ptCount val="17"/>
                <c:pt idx="0">
                  <c:v>4032.57105581</c:v>
                </c:pt>
                <c:pt idx="1">
                  <c:v>7086.262509108</c:v>
                </c:pt>
                <c:pt idx="2" c:formatCode="_(* #,##0_);_(* \(#,##0\);_(* &quot;-&quot;??_);_(@_)">
                  <c:v>8738</c:v>
                </c:pt>
                <c:pt idx="3" c:formatCode="_(* #,##0_);_(* \(#,##0\);_(* &quot;-&quot;??_);_(@_)">
                  <c:v>9138.37907681813</c:v>
                </c:pt>
                <c:pt idx="4" c:formatCode="_(* #,##0_);_(* \(#,##0\);_(* &quot;-&quot;??_);_(@_)">
                  <c:v>10148.9324112638</c:v>
                </c:pt>
                <c:pt idx="5" c:formatCode="_(* #,##0_);_(* \(#,##0\);_(* &quot;-&quot;??_);_(@_)">
                  <c:v>10161.341</c:v>
                </c:pt>
                <c:pt idx="6" c:formatCode="_(* #,##0_);_(* \(#,##0\);_(* &quot;-&quot;??_);_(@_)">
                  <c:v>11104.8277779184</c:v>
                </c:pt>
                <c:pt idx="7" c:formatCode="#,##0_);\(#,##0\)">
                  <c:v>11097.7099813476</c:v>
                </c:pt>
                <c:pt idx="8" c:formatCode="_(* #,##0_);_(* \(#,##0\);_(* &quot;-&quot;??_);_(@_)">
                  <c:v>11447.1791386909</c:v>
                </c:pt>
                <c:pt idx="9" c:formatCode="_(* #,##0_);_(* \(#,##0\);_(* &quot;-&quot;??_);_(@_)">
                  <c:v>11445.5471060069</c:v>
                </c:pt>
                <c:pt idx="10">
                  <c:v>11304.491888938</c:v>
                </c:pt>
                <c:pt idx="11" c:formatCode="_(* #,##0_);_(* \(#,##0\);_(* &quot;-&quot;??_);_(@_)">
                  <c:v>11100.1827165581</c:v>
                </c:pt>
                <c:pt idx="12" c:formatCode="_(* #,##0_);_(* \(#,##0\);_(* &quot;-&quot;??_);_(@_)">
                  <c:v>11392.862706988</c:v>
                </c:pt>
                <c:pt idx="13">
                  <c:v>11712.24933998</c:v>
                </c:pt>
                <c:pt idx="14" c:formatCode="#,##0_);\(#,##0\)">
                  <c:v>11690</c:v>
                </c:pt>
                <c:pt idx="15" c:formatCode="#,##0_);\(#,##0\)">
                  <c:v>10348</c:v>
                </c:pt>
                <c:pt idx="16" c:formatCode="#,##0_);\(#,##0\)">
                  <c:v>9639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'Debtor 2025'!$A$7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2025'!$B$2:$R$2</c:f>
              <c:strCache>
                <c:ptCount val="17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  <c:pt idx="16">
                  <c:v>30.04.2025</c:v>
                </c:pt>
              </c:strCache>
            </c:strRef>
          </c:cat>
          <c:val>
            <c:numRef>
              <c:f>'Debtor 2025'!$B$7:$R$7</c:f>
              <c:numCache>
                <c:formatCode>#,##0</c:formatCode>
                <c:ptCount val="17"/>
                <c:pt idx="0">
                  <c:v>26441.87425589</c:v>
                </c:pt>
                <c:pt idx="1">
                  <c:v>38259.543608362</c:v>
                </c:pt>
                <c:pt idx="2" c:formatCode="_(* #,##0_);_(* \(#,##0\);_(* &quot;-&quot;??_);_(@_)">
                  <c:v>53198</c:v>
                </c:pt>
                <c:pt idx="3" c:formatCode="_(* #,##0_);_(* \(#,##0\);_(* &quot;-&quot;??_);_(@_)">
                  <c:v>61353.0052846938</c:v>
                </c:pt>
                <c:pt idx="4" c:formatCode="_(* #,##0_);_(* \(#,##0\);_(* &quot;-&quot;??_);_(@_)">
                  <c:v>71374.4467264409</c:v>
                </c:pt>
                <c:pt idx="5" c:formatCode="_(* #,##0_);_(* \(#,##0\);_(* &quot;-&quot;??_);_(@_)">
                  <c:v>71406.047</c:v>
                </c:pt>
                <c:pt idx="6" c:formatCode="_(* #,##0_);_(* \(#,##0\);_(* &quot;-&quot;??_);_(@_)">
                  <c:v>68803.189579496</c:v>
                </c:pt>
                <c:pt idx="7" c:formatCode="#,##0_);\(#,##0\)">
                  <c:v>70720</c:v>
                </c:pt>
                <c:pt idx="8" c:formatCode="#,##0_);\(#,##0\)">
                  <c:v>72848.6840339989</c:v>
                </c:pt>
                <c:pt idx="9" c:formatCode="_(* #,##0_);_(* \(#,##0\);_(* &quot;-&quot;??_);_(@_)">
                  <c:v>71896.7081312235</c:v>
                </c:pt>
                <c:pt idx="10">
                  <c:v>72573.673997587</c:v>
                </c:pt>
                <c:pt idx="11" c:formatCode="_(* #,##0_);_(* \(#,##0\);_(* &quot;-&quot;??_);_(@_)">
                  <c:v>75609.6557393723</c:v>
                </c:pt>
                <c:pt idx="12">
                  <c:v>78394.4139728788</c:v>
                </c:pt>
                <c:pt idx="13">
                  <c:v>79910.2521874027</c:v>
                </c:pt>
                <c:pt idx="14">
                  <c:v>80899</c:v>
                </c:pt>
                <c:pt idx="15" c:formatCode="#,##0_);\(#,##0\)">
                  <c:v>80434</c:v>
                </c:pt>
                <c:pt idx="16" c:formatCode="#,##0_);\(#,##0\)">
                  <c:v>79328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743447832"/>
        <c:axId val="743449800"/>
      </c:lineChart>
      <c:catAx>
        <c:axId val="743447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43449800"/>
        <c:crosses val="autoZero"/>
        <c:auto val="1"/>
        <c:lblAlgn val="ctr"/>
        <c:lblOffset val="100"/>
        <c:noMultiLvlLbl val="0"/>
      </c:catAx>
      <c:valAx>
        <c:axId val="74344980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434478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7be4c84d-e29f-4446-b282-02654dce3c1d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b="1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/>
              <a:t>Sales Efficiency in the Distribution System (%)</a:t>
            </a:r>
            <a:br>
              <a:rPr lang="en-US" sz="1400" b="0" i="0" u="none" strike="noStrike" baseline="0"/>
            </a:br>
            <a:r>
              <a:rPr lang="en-US" sz="1400" b="1" i="0" u="none" strike="noStrike" baseline="0"/>
              <a:t>2009–2025</a:t>
            </a:r>
            <a:endParaRPr lang="en-US"/>
          </a:p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rich>
      </c:tx>
      <c:layout>
        <c:manualLayout>
          <c:xMode val="edge"/>
          <c:yMode val="edge"/>
          <c:x val="0.231726233274293"/>
          <c:y val="0.026178010471204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'Efficiency in 2025'!$A$62</c:f>
              <c:strCache>
                <c:ptCount val="1"/>
                <c:pt idx="0">
                  <c:v>Collection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'Efficiency in 2025'!$B$61:$P$61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'Efficiency in 2025'!$B$62:$P$62</c:f>
              <c:numCache>
                <c:formatCode>0.0</c:formatCode>
                <c:ptCount val="15"/>
                <c:pt idx="0">
                  <c:v>76.4</c:v>
                </c:pt>
                <c:pt idx="1">
                  <c:v>70.1</c:v>
                </c:pt>
                <c:pt idx="2">
                  <c:v>70.7</c:v>
                </c:pt>
                <c:pt idx="3">
                  <c:v>83</c:v>
                </c:pt>
                <c:pt idx="4">
                  <c:v>79.3</c:v>
                </c:pt>
                <c:pt idx="5">
                  <c:v>91.9</c:v>
                </c:pt>
                <c:pt idx="6">
                  <c:v>100.8</c:v>
                </c:pt>
                <c:pt idx="7">
                  <c:v>93.4</c:v>
                </c:pt>
                <c:pt idx="8">
                  <c:v>96.6</c:v>
                </c:pt>
                <c:pt idx="9">
                  <c:v>101.6</c:v>
                </c:pt>
                <c:pt idx="10">
                  <c:v>98.4</c:v>
                </c:pt>
                <c:pt idx="11">
                  <c:v>95.8</c:v>
                </c:pt>
                <c:pt idx="12">
                  <c:v>98</c:v>
                </c:pt>
                <c:pt idx="13">
                  <c:v>99.4</c:v>
                </c:pt>
                <c:pt idx="14" c:formatCode="General">
                  <c:v>100.5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'Efficiency in 2025'!$A$63</c:f>
              <c:strCache>
                <c:ptCount val="1"/>
                <c:pt idx="0">
                  <c:v>Loss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0.0250093529511484"/>
                  <c:y val="0.010940140990229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194414242206361"/>
                  <c:y val="0.050207156697035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250093529511484"/>
                  <c:y val="0.045844154951835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'Efficiency in 2025'!$B$61:$P$61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'Efficiency in 2025'!$B$63:$P$63</c:f>
              <c:numCache>
                <c:formatCode>0.0</c:formatCode>
                <c:ptCount val="15"/>
                <c:pt idx="0">
                  <c:v>34</c:v>
                </c:pt>
                <c:pt idx="1">
                  <c:v>30.38</c:v>
                </c:pt>
                <c:pt idx="2">
                  <c:v>37.58</c:v>
                </c:pt>
                <c:pt idx="3">
                  <c:v>46.38</c:v>
                </c:pt>
                <c:pt idx="4">
                  <c:v>45.04</c:v>
                </c:pt>
                <c:pt idx="5">
                  <c:v>37.81</c:v>
                </c:pt>
                <c:pt idx="6">
                  <c:v>31.34</c:v>
                </c:pt>
                <c:pt idx="7">
                  <c:v>28.04</c:v>
                </c:pt>
                <c:pt idx="8">
                  <c:v>26.41</c:v>
                </c:pt>
                <c:pt idx="9">
                  <c:v>23.9</c:v>
                </c:pt>
                <c:pt idx="10">
                  <c:v>21.79</c:v>
                </c:pt>
                <c:pt idx="11">
                  <c:v>21.48</c:v>
                </c:pt>
                <c:pt idx="12">
                  <c:v>19.7</c:v>
                </c:pt>
                <c:pt idx="13">
                  <c:v>18.93</c:v>
                </c:pt>
                <c:pt idx="14" c:formatCode="General">
                  <c:v>17.93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'Efficiency in 2025'!$A$64</c:f>
              <c:strCache>
                <c:ptCount val="1"/>
                <c:pt idx="0">
                  <c:v>Efficiency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  <a:prstDash val="dash"/>
              </a:ln>
              <a:effectLst/>
            </c:spPr>
          </c:marker>
          <c:dLbls>
            <c:dLbl>
              <c:idx val="3"/>
              <c:layout>
                <c:manualLayout>
                  <c:x val="-0.0305772816816606"/>
                  <c:y val="-0.061049216033859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0407386785449146"/>
                      <c:h val="0.0653797529235547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-0.0342892341686688"/>
                  <c:y val="-0.05886788693298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'Efficiency in 2025'!$B$61:$P$61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'Efficiency in 2025'!$B$64:$P$64</c:f>
              <c:numCache>
                <c:formatCode>0.0</c:formatCode>
                <c:ptCount val="15"/>
                <c:pt idx="0">
                  <c:v>50.424</c:v>
                </c:pt>
                <c:pt idx="1">
                  <c:v>48.80362</c:v>
                </c:pt>
                <c:pt idx="2">
                  <c:v>44.13094</c:v>
                </c:pt>
                <c:pt idx="3">
                  <c:v>44.5046</c:v>
                </c:pt>
                <c:pt idx="4">
                  <c:v>43.58328</c:v>
                </c:pt>
                <c:pt idx="5">
                  <c:v>57.15261</c:v>
                </c:pt>
                <c:pt idx="6">
                  <c:v>69.20928</c:v>
                </c:pt>
                <c:pt idx="7">
                  <c:v>67.21064</c:v>
                </c:pt>
                <c:pt idx="8">
                  <c:v>71.1</c:v>
                </c:pt>
                <c:pt idx="9">
                  <c:v>77.3</c:v>
                </c:pt>
                <c:pt idx="10">
                  <c:v>77</c:v>
                </c:pt>
                <c:pt idx="11">
                  <c:v>75.2</c:v>
                </c:pt>
                <c:pt idx="12">
                  <c:v>78.7</c:v>
                </c:pt>
                <c:pt idx="13">
                  <c:v>80.6</c:v>
                </c:pt>
                <c:pt idx="14" c:formatCode="General">
                  <c:v>82.5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95988384"/>
        <c:axId val="795993960"/>
      </c:lineChart>
      <c:catAx>
        <c:axId val="795988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95993960"/>
        <c:crosses val="autoZero"/>
        <c:auto val="1"/>
        <c:lblAlgn val="ctr"/>
        <c:lblOffset val="100"/>
        <c:noMultiLvlLbl val="0"/>
      </c:catAx>
      <c:valAx>
        <c:axId val="79599396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9598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2"/>
        <c:delete val="1"/>
      </c:legendEntry>
      <c:layout>
        <c:manualLayout>
          <c:xMode val="edge"/>
          <c:yMode val="edge"/>
          <c:x val="0.571845479006376"/>
          <c:y val="0.128569876575866"/>
          <c:w val="0.168957739630745"/>
          <c:h val="0.2192380421553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1269d04-2994-4c80-bf7a-cb27ebc4f519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/>
              <a:t>14-YEAR AVERAGE OF TOTAL ENERGY IN THE DISTRIBUTION NETWORK BY MONTH OF THE YEAR (MWh) COMPARED TO 2025</a:t>
            </a:r>
            <a:endParaRPr lang="en-US" b="1">
              <a:solidFill>
                <a:schemeClr val="tx1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172754650185436"/>
          <c:y val="0.249272141566396"/>
          <c:w val="0.965449069962913"/>
          <c:h val="0.630351734296689"/>
        </c:manualLayout>
      </c:layout>
      <c:lineChart>
        <c:grouping val="standard"/>
        <c:varyColors val="0"/>
        <c:ser>
          <c:idx val="0"/>
          <c:order val="0"/>
          <c:tx>
            <c:strRef>
              <c:f>'Total Distributed Energy 2025'!$A$23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chemeClr val="bg2">
                  <a:lumMod val="75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'Total Distributed Energy 2025'!$B$22:$M$22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 c:formatCode="_(* #,##0_);_(* \(#,##0\);_(* &quot;-&quot;??_);_(@_)">
                  <c:v>March</c:v>
                </c:pt>
                <c:pt idx="3" c:formatCode="_(* #,##0_);_(* \(#,##0\);_(* &quot;-&quot;??_);_(@_)">
                  <c:v>April</c:v>
                </c:pt>
                <c:pt idx="4" c:formatCode="_(* #,##0_);_(* \(#,##0\);_(* &quot;-&quot;??_);_(@_)">
                  <c:v>May</c:v>
                </c:pt>
                <c:pt idx="5" c:formatCode="_(* #,##0_);_(* \(#,##0\);_(* &quot;-&quot;??_);_(@_)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'Total Distributed Energy 2025'!$B$23:$M$23</c:f>
              <c:numCache>
                <c:formatCode>_(* #,##0_);_(* \(#,##0\);_(* "-"??_);_(@_)</c:formatCode>
                <c:ptCount val="12"/>
                <c:pt idx="0">
                  <c:v>720245</c:v>
                </c:pt>
                <c:pt idx="1">
                  <c:v>618834</c:v>
                </c:pt>
                <c:pt idx="2">
                  <c:v>622647</c:v>
                </c:pt>
                <c:pt idx="3">
                  <c:v>524335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'Total Distributed Energy 2025'!$A$24</c:f>
              <c:strCache>
                <c:ptCount val="1"/>
                <c:pt idx="0">
                  <c:v>2025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prstDash val="sysDash"/>
                <a:round/>
              </a:ln>
              <a:effectLst/>
            </c:spPr>
          </c:dPt>
          <c:dLbls>
            <c:dLbl>
              <c:idx val="1"/>
              <c:layout>
                <c:manualLayout>
                  <c:x val="0.00157232704402516"/>
                  <c:y val="-0.055555555555555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00157232704402513"/>
                  <c:y val="-0.083333333333333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0.060185185185185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00157232704402516"/>
                  <c:y val="-0.050925925925925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172955974842768"/>
                  <c:y val="-0.08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-0.052548745826568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"/>
                  <c:y val="-0.042994428403556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'Total Distributed Energy 2025'!$B$22:$M$22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 c:formatCode="_(* #,##0_);_(* \(#,##0\);_(* &quot;-&quot;??_);_(@_)">
                  <c:v>March</c:v>
                </c:pt>
                <c:pt idx="3" c:formatCode="_(* #,##0_);_(* \(#,##0\);_(* &quot;-&quot;??_);_(@_)">
                  <c:v>April</c:v>
                </c:pt>
                <c:pt idx="4" c:formatCode="_(* #,##0_);_(* \(#,##0\);_(* &quot;-&quot;??_);_(@_)">
                  <c:v>May</c:v>
                </c:pt>
                <c:pt idx="5" c:formatCode="_(* #,##0_);_(* \(#,##0\);_(* &quot;-&quot;??_);_(@_)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'Total Distributed Energy 2025'!$B$24:$M$24</c:f>
              <c:numCache>
                <c:formatCode>_(* #,##0_);_(* \(#,##0\);_(* "-"??_);_(@_)</c:formatCode>
                <c:ptCount val="12"/>
                <c:pt idx="0">
                  <c:v>845654</c:v>
                </c:pt>
                <c:pt idx="1">
                  <c:v>730552</c:v>
                </c:pt>
                <c:pt idx="2">
                  <c:v>733443</c:v>
                </c:pt>
                <c:pt idx="3">
                  <c:v>651496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840601232"/>
        <c:axId val="840602216"/>
      </c:lineChart>
      <c:catAx>
        <c:axId val="84060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40602216"/>
        <c:crosses val="autoZero"/>
        <c:auto val="1"/>
        <c:lblAlgn val="ctr"/>
        <c:lblOffset val="100"/>
        <c:noMultiLvlLbl val="0"/>
      </c:catAx>
      <c:valAx>
        <c:axId val="84060221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4060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7d83c40-4f52-479f-af7b-5fc561e2258c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889000</xdr:colOff>
      <xdr:row>16</xdr:row>
      <xdr:rowOff>31750</xdr:rowOff>
    </xdr:from>
    <xdr:to>
      <xdr:col>7</xdr:col>
      <xdr:colOff>95251</xdr:colOff>
      <xdr:row>20</xdr:row>
      <xdr:rowOff>190500</xdr:rowOff>
    </xdr:to>
    <xdr:cxnSp>
      <xdr:nvCxnSpPr>
        <xdr:cNvPr id="2" name="Straight Arrow Connector 1"/>
        <xdr:cNvCxnSpPr/>
      </xdr:nvCxnSpPr>
      <xdr:spPr>
        <a:xfrm flipH="1">
          <a:off x="5346700" y="6726555"/>
          <a:ext cx="2320925" cy="1426210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95251</xdr:colOff>
      <xdr:row>16</xdr:row>
      <xdr:rowOff>31750</xdr:rowOff>
    </xdr:from>
    <xdr:to>
      <xdr:col>7</xdr:col>
      <xdr:colOff>714375</xdr:colOff>
      <xdr:row>21</xdr:row>
      <xdr:rowOff>47625</xdr:rowOff>
    </xdr:to>
    <xdr:cxnSp>
      <xdr:nvCxnSpPr>
        <xdr:cNvPr id="3" name="Straight Arrow Connector 2"/>
        <xdr:cNvCxnSpPr/>
      </xdr:nvCxnSpPr>
      <xdr:spPr>
        <a:xfrm>
          <a:off x="7667625" y="6726555"/>
          <a:ext cx="619125" cy="147383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396875</xdr:colOff>
      <xdr:row>11</xdr:row>
      <xdr:rowOff>15875</xdr:rowOff>
    </xdr:from>
    <xdr:to>
      <xdr:col>1</xdr:col>
      <xdr:colOff>422275</xdr:colOff>
      <xdr:row>20</xdr:row>
      <xdr:rowOff>200025</xdr:rowOff>
    </xdr:to>
    <xdr:cxnSp>
      <xdr:nvCxnSpPr>
        <xdr:cNvPr id="4" name="Straight Arrow Connector 3"/>
        <xdr:cNvCxnSpPr/>
      </xdr:nvCxnSpPr>
      <xdr:spPr>
        <a:xfrm>
          <a:off x="3597275" y="4667250"/>
          <a:ext cx="25400" cy="348551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111125</xdr:colOff>
      <xdr:row>16</xdr:row>
      <xdr:rowOff>31750</xdr:rowOff>
    </xdr:from>
    <xdr:to>
      <xdr:col>13</xdr:col>
      <xdr:colOff>476250</xdr:colOff>
      <xdr:row>20</xdr:row>
      <xdr:rowOff>222250</xdr:rowOff>
    </xdr:to>
    <xdr:cxnSp>
      <xdr:nvCxnSpPr>
        <xdr:cNvPr id="6" name="Straight Arrow Connector 5"/>
        <xdr:cNvCxnSpPr/>
      </xdr:nvCxnSpPr>
      <xdr:spPr>
        <a:xfrm>
          <a:off x="7683500" y="6726555"/>
          <a:ext cx="5813425" cy="1426210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158750</xdr:colOff>
      <xdr:row>16</xdr:row>
      <xdr:rowOff>47625</xdr:rowOff>
    </xdr:from>
    <xdr:to>
      <xdr:col>9</xdr:col>
      <xdr:colOff>508000</xdr:colOff>
      <xdr:row>20</xdr:row>
      <xdr:rowOff>222250</xdr:rowOff>
    </xdr:to>
    <xdr:cxnSp>
      <xdr:nvCxnSpPr>
        <xdr:cNvPr id="7" name="Straight Arrow Connector 6"/>
        <xdr:cNvCxnSpPr/>
      </xdr:nvCxnSpPr>
      <xdr:spPr>
        <a:xfrm>
          <a:off x="7731125" y="6742430"/>
          <a:ext cx="2378075" cy="1410335"/>
        </a:xfrm>
        <a:prstGeom prst="straightConnector1">
          <a:avLst/>
        </a:prstGeom>
        <a:noFill/>
        <a:ln w="38100" cap="flat" cmpd="sng" algn="ctr">
          <a:solidFill>
            <a:sysClr val="windowText" lastClr="000000"/>
          </a:solidFill>
          <a:prstDash val="solid"/>
          <a:tailEnd type="triangle"/>
        </a:ln>
        <a:effectLst/>
      </xdr:spPr>
    </xdr:cxnSp>
    <xdr:clientData/>
  </xdr:twoCellAnchor>
  <xdr:twoCellAnchor>
    <xdr:from>
      <xdr:col>7</xdr:col>
      <xdr:colOff>63501</xdr:colOff>
      <xdr:row>16</xdr:row>
      <xdr:rowOff>47625</xdr:rowOff>
    </xdr:from>
    <xdr:to>
      <xdr:col>11</xdr:col>
      <xdr:colOff>492125</xdr:colOff>
      <xdr:row>20</xdr:row>
      <xdr:rowOff>206375</xdr:rowOff>
    </xdr:to>
    <xdr:cxnSp>
      <xdr:nvCxnSpPr>
        <xdr:cNvPr id="8" name="Straight Arrow Connector 7"/>
        <xdr:cNvCxnSpPr/>
      </xdr:nvCxnSpPr>
      <xdr:spPr>
        <a:xfrm>
          <a:off x="7635875" y="6742430"/>
          <a:ext cx="4171950" cy="141033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22860</xdr:colOff>
      <xdr:row>43</xdr:row>
      <xdr:rowOff>114300</xdr:rowOff>
    </xdr:from>
    <xdr:to>
      <xdr:col>13</xdr:col>
      <xdr:colOff>15240</xdr:colOff>
      <xdr:row>82</xdr:row>
      <xdr:rowOff>22860</xdr:rowOff>
    </xdr:to>
    <xdr:graphicFrame>
      <xdr:nvGraphicFramePr>
        <xdr:cNvPr id="5" name="Chart 4"/>
        <xdr:cNvGraphicFramePr/>
      </xdr:nvGraphicFramePr>
      <xdr:xfrm>
        <a:off x="22860" y="6247765"/>
        <a:ext cx="8393430" cy="54806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571500</xdr:colOff>
      <xdr:row>8</xdr:row>
      <xdr:rowOff>22860</xdr:rowOff>
    </xdr:from>
    <xdr:to>
      <xdr:col>16</xdr:col>
      <xdr:colOff>259080</xdr:colOff>
      <xdr:row>41</xdr:row>
      <xdr:rowOff>15240</xdr:rowOff>
    </xdr:to>
    <xdr:graphicFrame>
      <xdr:nvGraphicFramePr>
        <xdr:cNvPr id="4" name="Chart 3"/>
        <xdr:cNvGraphicFramePr/>
      </xdr:nvGraphicFramePr>
      <xdr:xfrm>
        <a:off x="571500" y="1470660"/>
        <a:ext cx="12289155" cy="47072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95250</xdr:colOff>
      <xdr:row>8</xdr:row>
      <xdr:rowOff>109536</xdr:rowOff>
    </xdr:from>
    <xdr:to>
      <xdr:col>165</xdr:col>
      <xdr:colOff>9525</xdr:colOff>
      <xdr:row>119</xdr:row>
      <xdr:rowOff>114299</xdr:rowOff>
    </xdr:to>
    <xdr:graphicFrame>
      <xdr:nvGraphicFramePr>
        <xdr:cNvPr id="7" name="Chart 6"/>
        <xdr:cNvGraphicFramePr/>
      </xdr:nvGraphicFramePr>
      <xdr:xfrm>
        <a:off x="95250" y="3481705"/>
        <a:ext cx="21393150" cy="211366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20</xdr:col>
      <xdr:colOff>7950</xdr:colOff>
      <xdr:row>8</xdr:row>
      <xdr:rowOff>45389</xdr:rowOff>
    </xdr:from>
    <xdr:to>
      <xdr:col>37</xdr:col>
      <xdr:colOff>0</xdr:colOff>
      <xdr:row>40</xdr:row>
      <xdr:rowOff>114300</xdr:rowOff>
    </xdr:to>
    <xdr:graphicFrame>
      <xdr:nvGraphicFramePr>
        <xdr:cNvPr id="7" name="Chart 6"/>
        <xdr:cNvGraphicFramePr/>
      </xdr:nvGraphicFramePr>
      <xdr:xfrm>
        <a:off x="15361920" y="1140460"/>
        <a:ext cx="13051155" cy="43364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167640</xdr:colOff>
      <xdr:row>8</xdr:row>
      <xdr:rowOff>45720</xdr:rowOff>
    </xdr:from>
    <xdr:to>
      <xdr:col>17</xdr:col>
      <xdr:colOff>144780</xdr:colOff>
      <xdr:row>40</xdr:row>
      <xdr:rowOff>60960</xdr:rowOff>
    </xdr:to>
    <xdr:graphicFrame>
      <xdr:nvGraphicFramePr>
        <xdr:cNvPr id="9" name="Chart 8"/>
        <xdr:cNvGraphicFramePr/>
      </xdr:nvGraphicFramePr>
      <xdr:xfrm>
        <a:off x="167640" y="1141095"/>
        <a:ext cx="13207365" cy="428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236220</xdr:colOff>
      <xdr:row>66</xdr:row>
      <xdr:rowOff>57150</xdr:rowOff>
    </xdr:from>
    <xdr:to>
      <xdr:col>15</xdr:col>
      <xdr:colOff>289560</xdr:colOff>
      <xdr:row>87</xdr:row>
      <xdr:rowOff>80010</xdr:rowOff>
    </xdr:to>
    <xdr:graphicFrame>
      <xdr:nvGraphicFramePr>
        <xdr:cNvPr id="5" name="Chart 4"/>
        <xdr:cNvGraphicFramePr/>
      </xdr:nvGraphicFramePr>
      <xdr:xfrm>
        <a:off x="236220" y="9398000"/>
        <a:ext cx="6663690" cy="31756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350520</xdr:colOff>
      <xdr:row>28</xdr:row>
      <xdr:rowOff>34290</xdr:rowOff>
    </xdr:from>
    <xdr:to>
      <xdr:col>12</xdr:col>
      <xdr:colOff>601980</xdr:colOff>
      <xdr:row>49</xdr:row>
      <xdr:rowOff>57150</xdr:rowOff>
    </xdr:to>
    <xdr:graphicFrame>
      <xdr:nvGraphicFramePr>
        <xdr:cNvPr id="2" name="Chart 1"/>
        <xdr:cNvGraphicFramePr/>
      </xdr:nvGraphicFramePr>
      <xdr:xfrm>
        <a:off x="350520" y="4463415"/>
        <a:ext cx="8052435" cy="30232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jmyrtaj\AppData\Local\Microsoft\Windows\INetCache\Content.Outlook\6Q5N5URC\Raporti_Final_ERE_Prill_2025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User\Documents\Erindi\2023\4M%202023\PUBLIKIMI_4_mujor_2023%20I%20Formatuar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rmbledhese"/>
      <sheetName val="Faturime dhe Arketime 2025"/>
      <sheetName val="ERE FSHU 04_2025"/>
      <sheetName val="ERE FMF 04 2025"/>
      <sheetName val="ERE FMF 20_10_6_ 04_2025"/>
      <sheetName val="Progresive FSHU"/>
      <sheetName val="Progresive FMF"/>
      <sheetName val="Progresive FMF 20_10_6"/>
      <sheetName val="ERE FSHU 11_2024"/>
      <sheetName val="ERE FMF_20_10_11_2024"/>
      <sheetName val="ERE FMF 11_2024"/>
      <sheetName val="ERE FMF_20_10_10_2024"/>
      <sheetName val="ERE FMF 10_2024"/>
      <sheetName val="ERE FSHU 10_2024"/>
      <sheetName val="ERE FMF_20_10_09_2024"/>
      <sheetName val="ERE FMF 09_2024"/>
      <sheetName val="ERE FSHU 09_2024"/>
      <sheetName val="ERE FSHU 08_2024"/>
      <sheetName val="ERE FMF 08_2024"/>
      <sheetName val="ERE FMF_20_10_08_2023"/>
      <sheetName val="ERE FSHU 07_2024"/>
      <sheetName val="ERE FMF_20_10_07_2024"/>
      <sheetName val="ERE FMF 07_2024 "/>
      <sheetName val="ERE FSHU 06_2024"/>
      <sheetName val="ERE FMF_20_10_06_2024"/>
      <sheetName val="ERE FMF 06_2024"/>
      <sheetName val="ERE FSHU 05_2024"/>
      <sheetName val="ERE FMF_20_10_05_2024"/>
      <sheetName val="ERE FMF 05_2024"/>
      <sheetName val="ERE FSHU 04_2024"/>
      <sheetName val="ERE FMF 20_10_04_2024"/>
      <sheetName val="ERE FMF 04_2024"/>
      <sheetName val="ERE FSHU 03_2024"/>
      <sheetName val="ERE FMF 20_10_03_2024"/>
      <sheetName val="ERE FMF 03_2024"/>
      <sheetName val="ERE FSHU 02_2024"/>
      <sheetName val="ERE FMF 02_2024"/>
      <sheetName val="ERE FMF 20_10_6_02_2024"/>
      <sheetName val="ERE FSHU 01_2024"/>
      <sheetName val="ERE FMF 01 2024"/>
      <sheetName val="ERE FMF 20_10_6_ 01_2024"/>
      <sheetName val="Bilanci i Energjise "/>
      <sheetName val="Shperndarja"/>
      <sheetName val="Humbjet sipas Agjensive"/>
      <sheetName val="Prodhimi Hec-eve Shperndarje"/>
      <sheetName val="Prodhimi BREE"/>
      <sheetName val="Prodhimi Hec-ve Trasmeti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7">
          <cell r="C7">
            <v>68727.895669</v>
          </cell>
          <cell r="D7">
            <v>29684.684963</v>
          </cell>
          <cell r="E7">
            <v>62018.04122</v>
          </cell>
          <cell r="F7">
            <v>77682.303386</v>
          </cell>
        </row>
        <row r="11">
          <cell r="C11">
            <v>1805.81</v>
          </cell>
          <cell r="D11">
            <v>1661</v>
          </cell>
          <cell r="E11">
            <v>1882.96</v>
          </cell>
          <cell r="F11">
            <v>1618.56000000001</v>
          </cell>
        </row>
        <row r="12">
          <cell r="C12">
            <v>124707.73637158</v>
          </cell>
          <cell r="D12">
            <v>67527.23273982</v>
          </cell>
          <cell r="E12">
            <v>93890.49032522</v>
          </cell>
          <cell r="F12">
            <v>105911.03523418</v>
          </cell>
        </row>
        <row r="13">
          <cell r="C13">
            <v>5970.94112</v>
          </cell>
          <cell r="D13">
            <v>7052.20033</v>
          </cell>
          <cell r="E13">
            <v>9426.60707</v>
          </cell>
          <cell r="F13">
            <v>12717.06726</v>
          </cell>
        </row>
        <row r="14">
          <cell r="C14">
            <v>7962.20767</v>
          </cell>
          <cell r="D14">
            <v>7564.43786</v>
          </cell>
          <cell r="E14">
            <v>15801.566921</v>
          </cell>
          <cell r="F14">
            <v>20108.337023</v>
          </cell>
        </row>
        <row r="15">
          <cell r="C15">
            <v>81.98401</v>
          </cell>
          <cell r="D15">
            <v>99.46589</v>
          </cell>
          <cell r="E15">
            <v>250.3183</v>
          </cell>
        </row>
        <row r="20">
          <cell r="C20">
            <v>8913.12917508523</v>
          </cell>
          <cell r="D20">
            <v>8963.9785723018</v>
          </cell>
          <cell r="E20">
            <v>9051.88807127893</v>
          </cell>
          <cell r="F20">
            <v>8602.31252934888</v>
          </cell>
        </row>
        <row r="21">
          <cell r="C21">
            <v>0.0105399304918568</v>
          </cell>
          <cell r="D21">
            <v>0.0122701521988298</v>
          </cell>
          <cell r="E21">
            <v>0.0123416429656087</v>
          </cell>
          <cell r="F21">
            <v>0.0132039371260513</v>
          </cell>
        </row>
        <row r="21">
          <cell r="O21">
            <v>0.0119991837608498</v>
          </cell>
        </row>
        <row r="22">
          <cell r="C22">
            <v>502.604902000001</v>
          </cell>
          <cell r="D22">
            <v>456.684243000001</v>
          </cell>
          <cell r="E22">
            <v>447.002274999998</v>
          </cell>
          <cell r="F22">
            <v>389.157977000001</v>
          </cell>
        </row>
        <row r="26">
          <cell r="C26">
            <v>107501</v>
          </cell>
          <cell r="D26">
            <v>83315.6217451104</v>
          </cell>
          <cell r="E26">
            <v>92705</v>
          </cell>
          <cell r="F26">
            <v>67484.3368888758</v>
          </cell>
        </row>
        <row r="27">
          <cell r="C27">
            <v>0.128553150299197</v>
          </cell>
          <cell r="D27">
            <v>0.11553467546543</v>
          </cell>
          <cell r="E27">
            <v>0.12805551673023</v>
          </cell>
          <cell r="F27">
            <v>0.105033243105992</v>
          </cell>
        </row>
        <row r="27">
          <cell r="O27">
            <v>0.12005059005654</v>
          </cell>
        </row>
        <row r="28">
          <cell r="C28">
            <v>40283.5393404848</v>
          </cell>
          <cell r="D28">
            <v>31015.5233227081</v>
          </cell>
          <cell r="E28">
            <v>44978.2041031211</v>
          </cell>
          <cell r="F28">
            <v>26115.7138223853</v>
          </cell>
        </row>
        <row r="29">
          <cell r="C29">
            <v>0.0476359868991383</v>
          </cell>
          <cell r="D29">
            <v>0.042454942147219</v>
          </cell>
          <cell r="E29">
            <v>0.0613247680377653</v>
          </cell>
          <cell r="F29">
            <v>0.0400857609086224</v>
          </cell>
        </row>
        <row r="29">
          <cell r="O29">
            <v>0.0480871552379635</v>
          </cell>
        </row>
      </sheetData>
      <sheetData sheetId="42">
        <row r="6">
          <cell r="E6">
            <v>35716.0888</v>
          </cell>
          <cell r="F6">
            <v>39421.043</v>
          </cell>
          <cell r="G6">
            <v>36697.99</v>
          </cell>
          <cell r="H6">
            <v>27994.161</v>
          </cell>
        </row>
        <row r="7">
          <cell r="E7">
            <v>12769.99777</v>
          </cell>
          <cell r="F7">
            <v>12389.48628</v>
          </cell>
          <cell r="G7">
            <v>12848.85707</v>
          </cell>
          <cell r="H7">
            <v>13129.637831</v>
          </cell>
        </row>
        <row r="13">
          <cell r="E13">
            <v>139071.31056</v>
          </cell>
          <cell r="F13">
            <v>68661.446392</v>
          </cell>
          <cell r="G13">
            <v>120389.435174</v>
          </cell>
          <cell r="H13">
            <v>125845.782702</v>
          </cell>
        </row>
        <row r="14">
          <cell r="E14">
            <v>21636</v>
          </cell>
          <cell r="F14">
            <v>23100</v>
          </cell>
          <cell r="G14">
            <v>20180</v>
          </cell>
          <cell r="H14">
            <v>16730</v>
          </cell>
        </row>
        <row r="17">
          <cell r="E17">
            <v>371.3</v>
          </cell>
          <cell r="F17">
            <v>19.2</v>
          </cell>
          <cell r="G17">
            <v>4347.83</v>
          </cell>
          <cell r="H17">
            <v>5909.06</v>
          </cell>
        </row>
        <row r="18">
          <cell r="E18">
            <v>21603.6</v>
          </cell>
          <cell r="F18">
            <v>17170.35</v>
          </cell>
          <cell r="G18">
            <v>16988.56</v>
          </cell>
          <cell r="H18">
            <v>14347.33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1">
          <cell r="E21">
            <v>448382.784139768</v>
          </cell>
          <cell r="F21">
            <v>503904.6058193</v>
          </cell>
          <cell r="G21">
            <v>391094.283777775</v>
          </cell>
          <cell r="H21">
            <v>277810.92737143</v>
          </cell>
        </row>
        <row r="36">
          <cell r="E36">
            <v>-212.87832</v>
          </cell>
          <cell r="F36">
            <v>-207.58625</v>
          </cell>
          <cell r="G36">
            <v>-101.076778999999</v>
          </cell>
          <cell r="H36">
            <v>458.743333000001</v>
          </cell>
        </row>
        <row r="37">
          <cell r="E37">
            <v>397.453334622402</v>
          </cell>
          <cell r="F37">
            <v>-411.081299999994</v>
          </cell>
          <cell r="G37">
            <v>476.722849404801</v>
          </cell>
          <cell r="H37">
            <v>-664.423831000004</v>
          </cell>
        </row>
        <row r="38">
          <cell r="E38">
            <v>421.555511599139</v>
          </cell>
        </row>
      </sheetData>
      <sheetData sheetId="43"/>
      <sheetData sheetId="44"/>
      <sheetData sheetId="45"/>
      <sheetData sheetId="4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4-M Bilanci 2023"/>
      <sheetName val="4-M Përmbledhese OSHEE 2023"/>
      <sheetName val="Bilanc OSHEE Group"/>
      <sheetName val="4-M OST 2023"/>
      <sheetName val="12-m 2023"/>
      <sheetName val="viti 2023"/>
      <sheetName val="Publikimi 2023 "/>
      <sheetName val="4-M Prodh 2023"/>
      <sheetName val="4-MNiv.Fierz.2023"/>
      <sheetName val="grafiku Humbjeve 2012-2023"/>
      <sheetName val="Humbjet 2009-2023"/>
      <sheetName val="Gjend.Deb.2023"/>
      <sheetName val="Deb. ne vite"/>
      <sheetName val="Debitor 2023"/>
      <sheetName val="En.Tot.Shpernd 2023"/>
      <sheetName val="Efektiviteti 2023"/>
      <sheetName val="Alokimi Kapacit 2023"/>
      <sheetName val="DISBALANCAT 2023"/>
      <sheetName val="Aneks 3 Kl.TL2022"/>
      <sheetName val="Devijime nga prog. Int 2023"/>
      <sheetName val="4M Transaksione 2023"/>
      <sheetName val="SHIT-BLERJET KESH"/>
      <sheetName val="Regjistri Tregut REM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2010</v>
          </cell>
        </row>
        <row r="2">
          <cell r="N2">
            <v>2011</v>
          </cell>
        </row>
        <row r="2">
          <cell r="Z2">
            <v>2012</v>
          </cell>
        </row>
        <row r="2">
          <cell r="AL2">
            <v>2013</v>
          </cell>
        </row>
        <row r="2">
          <cell r="AX2">
            <v>2014</v>
          </cell>
        </row>
        <row r="2">
          <cell r="BJ2">
            <v>2015</v>
          </cell>
        </row>
        <row r="2">
          <cell r="BV2">
            <v>2016</v>
          </cell>
        </row>
        <row r="2">
          <cell r="CH2">
            <v>2017</v>
          </cell>
        </row>
        <row r="2">
          <cell r="CT2">
            <v>2018</v>
          </cell>
        </row>
        <row r="2">
          <cell r="DF2">
            <v>2019</v>
          </cell>
        </row>
        <row r="2">
          <cell r="DR2">
            <v>2020</v>
          </cell>
        </row>
        <row r="2">
          <cell r="ED2">
            <v>2021</v>
          </cell>
        </row>
        <row r="2">
          <cell r="EP2">
            <v>2022</v>
          </cell>
        </row>
        <row r="2">
          <cell r="FB2">
            <v>2023</v>
          </cell>
        </row>
        <row r="2">
          <cell r="FN2">
            <v>2024</v>
          </cell>
        </row>
        <row r="3">
          <cell r="B3" t="str">
            <v>Janar</v>
          </cell>
          <cell r="C3" t="str">
            <v>Shkurt</v>
          </cell>
          <cell r="D3" t="str">
            <v>Mars</v>
          </cell>
          <cell r="E3" t="str">
            <v>Prill</v>
          </cell>
          <cell r="F3" t="str">
            <v>Maj</v>
          </cell>
          <cell r="G3" t="str">
            <v>Qershor</v>
          </cell>
          <cell r="H3" t="str">
            <v>Korrik</v>
          </cell>
          <cell r="I3" t="str">
            <v>Gusht</v>
          </cell>
          <cell r="J3" t="str">
            <v>Shtator</v>
          </cell>
          <cell r="K3" t="str">
            <v>Tetor</v>
          </cell>
          <cell r="L3" t="str">
            <v>Nentor</v>
          </cell>
          <cell r="M3" t="str">
            <v>Dhjetor</v>
          </cell>
          <cell r="N3" t="str">
            <v>Janar</v>
          </cell>
          <cell r="O3" t="str">
            <v>Shkurt</v>
          </cell>
          <cell r="P3" t="str">
            <v>Mars</v>
          </cell>
          <cell r="Q3" t="str">
            <v>Prill</v>
          </cell>
          <cell r="R3" t="str">
            <v>Maj</v>
          </cell>
          <cell r="S3" t="str">
            <v>Qershor</v>
          </cell>
          <cell r="T3" t="str">
            <v>Korrik</v>
          </cell>
          <cell r="U3" t="str">
            <v>Gusht</v>
          </cell>
          <cell r="V3" t="str">
            <v>Shtator</v>
          </cell>
          <cell r="W3" t="str">
            <v>Tetor</v>
          </cell>
          <cell r="X3" t="str">
            <v>Nentor</v>
          </cell>
          <cell r="Y3" t="str">
            <v>Dhjetor</v>
          </cell>
          <cell r="Z3" t="str">
            <v>Janar</v>
          </cell>
          <cell r="AA3" t="str">
            <v>Shkurt</v>
          </cell>
          <cell r="AB3" t="str">
            <v>Mars</v>
          </cell>
          <cell r="AC3" t="str">
            <v>Prill</v>
          </cell>
          <cell r="AD3" t="str">
            <v>Maj</v>
          </cell>
          <cell r="AE3" t="str">
            <v>Qershor</v>
          </cell>
          <cell r="AF3" t="str">
            <v>Korrik</v>
          </cell>
          <cell r="AG3" t="str">
            <v>Gusht</v>
          </cell>
          <cell r="AH3" t="str">
            <v>Shtator</v>
          </cell>
          <cell r="AI3" t="str">
            <v>Tetor</v>
          </cell>
          <cell r="AJ3" t="str">
            <v>Nentor</v>
          </cell>
          <cell r="AK3" t="str">
            <v>Dhjetor</v>
          </cell>
          <cell r="AL3" t="str">
            <v>Janar</v>
          </cell>
          <cell r="AM3" t="str">
            <v>Shkurt</v>
          </cell>
          <cell r="AN3" t="str">
            <v>Mars</v>
          </cell>
          <cell r="AO3" t="str">
            <v>Prill</v>
          </cell>
          <cell r="AP3" t="str">
            <v>Maj</v>
          </cell>
          <cell r="AQ3" t="str">
            <v>Qershor</v>
          </cell>
          <cell r="AR3" t="str">
            <v>Korrik</v>
          </cell>
          <cell r="AS3" t="str">
            <v>Gusht</v>
          </cell>
          <cell r="AT3" t="str">
            <v>Shtator</v>
          </cell>
          <cell r="AU3" t="str">
            <v>Tetor</v>
          </cell>
          <cell r="AV3" t="str">
            <v>Nentor</v>
          </cell>
          <cell r="AW3" t="str">
            <v>Dhjetor</v>
          </cell>
          <cell r="AX3" t="str">
            <v>Janar</v>
          </cell>
          <cell r="AY3" t="str">
            <v>Shkurt</v>
          </cell>
          <cell r="AZ3" t="str">
            <v>Mars</v>
          </cell>
          <cell r="BA3" t="str">
            <v>Prill</v>
          </cell>
          <cell r="BB3" t="str">
            <v>Maj</v>
          </cell>
          <cell r="BC3" t="str">
            <v>Qershor</v>
          </cell>
          <cell r="BD3" t="str">
            <v>Korrik</v>
          </cell>
          <cell r="BE3" t="str">
            <v>Gusht</v>
          </cell>
          <cell r="BF3" t="str">
            <v>Shtator</v>
          </cell>
          <cell r="BG3" t="str">
            <v>Tetor</v>
          </cell>
          <cell r="BH3" t="str">
            <v>Nentor</v>
          </cell>
          <cell r="BI3" t="str">
            <v>Dhjetor</v>
          </cell>
          <cell r="BJ3" t="str">
            <v>Janar</v>
          </cell>
          <cell r="BK3" t="str">
            <v>Shkurt</v>
          </cell>
          <cell r="BL3" t="str">
            <v>Mars</v>
          </cell>
          <cell r="BM3" t="str">
            <v>Prill</v>
          </cell>
          <cell r="BN3" t="str">
            <v>Maj</v>
          </cell>
          <cell r="BO3" t="str">
            <v>Qershor</v>
          </cell>
          <cell r="BP3" t="str">
            <v>Korrik</v>
          </cell>
          <cell r="BQ3" t="str">
            <v>Gusht</v>
          </cell>
          <cell r="BR3" t="str">
            <v>Shtator</v>
          </cell>
          <cell r="BS3" t="str">
            <v>Tetor</v>
          </cell>
          <cell r="BT3" t="str">
            <v>Nentor</v>
          </cell>
          <cell r="BU3" t="str">
            <v>Dhjetor</v>
          </cell>
          <cell r="BV3" t="str">
            <v>Janar</v>
          </cell>
          <cell r="BW3" t="str">
            <v>Shkurt</v>
          </cell>
          <cell r="BX3" t="str">
            <v>Mars</v>
          </cell>
          <cell r="BY3" t="str">
            <v>Prill</v>
          </cell>
          <cell r="BZ3" t="str">
            <v>Maj</v>
          </cell>
          <cell r="CA3" t="str">
            <v>Qershor</v>
          </cell>
          <cell r="CB3" t="str">
            <v>Korrik</v>
          </cell>
          <cell r="CC3" t="str">
            <v>Gusht</v>
          </cell>
          <cell r="CD3" t="str">
            <v>Shtator</v>
          </cell>
          <cell r="CE3" t="str">
            <v>Tetor</v>
          </cell>
          <cell r="CF3" t="str">
            <v>Nentor</v>
          </cell>
          <cell r="CG3" t="str">
            <v>Dhjetor</v>
          </cell>
          <cell r="CH3" t="str">
            <v>Janar</v>
          </cell>
          <cell r="CI3" t="str">
            <v>Shkurt</v>
          </cell>
          <cell r="CJ3" t="str">
            <v>Mars</v>
          </cell>
          <cell r="CK3" t="str">
            <v>Prill</v>
          </cell>
          <cell r="CL3" t="str">
            <v>Maj</v>
          </cell>
          <cell r="CM3" t="str">
            <v>Qershor</v>
          </cell>
          <cell r="CN3" t="str">
            <v>Korrik</v>
          </cell>
          <cell r="CO3" t="str">
            <v>Gusht</v>
          </cell>
          <cell r="CP3" t="str">
            <v>Shtator</v>
          </cell>
          <cell r="CQ3" t="str">
            <v>Tetor</v>
          </cell>
          <cell r="CR3" t="str">
            <v>Nentor</v>
          </cell>
          <cell r="CS3" t="str">
            <v>Dhjetor</v>
          </cell>
          <cell r="CT3" t="str">
            <v>Janar</v>
          </cell>
          <cell r="CU3" t="str">
            <v>Shkurt</v>
          </cell>
          <cell r="CV3" t="str">
            <v>Mars</v>
          </cell>
          <cell r="CW3" t="str">
            <v>Prill</v>
          </cell>
          <cell r="CX3" t="str">
            <v>Maj</v>
          </cell>
          <cell r="CY3" t="str">
            <v>Qershor</v>
          </cell>
          <cell r="CZ3" t="str">
            <v>Korrik</v>
          </cell>
          <cell r="DA3" t="str">
            <v>Gusht</v>
          </cell>
          <cell r="DB3" t="str">
            <v>Shtator</v>
          </cell>
          <cell r="DC3" t="str">
            <v>Tetor</v>
          </cell>
          <cell r="DD3" t="str">
            <v>Nentor</v>
          </cell>
          <cell r="DE3" t="str">
            <v>Dhjetor</v>
          </cell>
          <cell r="DF3" t="str">
            <v>Janar</v>
          </cell>
          <cell r="DG3" t="str">
            <v>Shkurt</v>
          </cell>
          <cell r="DH3" t="str">
            <v>Mars</v>
          </cell>
          <cell r="DI3" t="str">
            <v>Prill</v>
          </cell>
          <cell r="DJ3" t="str">
            <v>Maj</v>
          </cell>
          <cell r="DK3" t="str">
            <v>Qershor</v>
          </cell>
          <cell r="DL3" t="str">
            <v>Korrik</v>
          </cell>
          <cell r="DM3" t="str">
            <v>Gusht</v>
          </cell>
          <cell r="DN3" t="str">
            <v>Shtator</v>
          </cell>
          <cell r="DO3" t="str">
            <v>Tetor</v>
          </cell>
          <cell r="DP3" t="str">
            <v>Nentor</v>
          </cell>
          <cell r="DQ3" t="str">
            <v>Dhjetor</v>
          </cell>
          <cell r="DR3" t="str">
            <v>Janar</v>
          </cell>
          <cell r="DS3" t="str">
            <v>Shkurt</v>
          </cell>
          <cell r="DT3" t="str">
            <v>Mars</v>
          </cell>
          <cell r="DU3" t="str">
            <v>Prill</v>
          </cell>
          <cell r="DV3" t="str">
            <v>Maj</v>
          </cell>
          <cell r="DW3" t="str">
            <v>Qershor</v>
          </cell>
          <cell r="DX3" t="str">
            <v>Korrik</v>
          </cell>
          <cell r="DY3" t="str">
            <v>Gusht</v>
          </cell>
          <cell r="DZ3" t="str">
            <v>Shtator</v>
          </cell>
          <cell r="EA3" t="str">
            <v>Tetor</v>
          </cell>
          <cell r="EB3" t="str">
            <v>Nentor</v>
          </cell>
          <cell r="EC3" t="str">
            <v>Dhjetor</v>
          </cell>
          <cell r="ED3" t="str">
            <v>Janar</v>
          </cell>
          <cell r="EE3" t="str">
            <v>Shkurt</v>
          </cell>
          <cell r="EF3" t="str">
            <v>Mars</v>
          </cell>
          <cell r="EG3" t="str">
            <v>Prill</v>
          </cell>
          <cell r="EH3" t="str">
            <v>Maj</v>
          </cell>
          <cell r="EI3" t="str">
            <v>Qershor</v>
          </cell>
          <cell r="EJ3" t="str">
            <v>Korrik</v>
          </cell>
          <cell r="EK3" t="str">
            <v>Gusht</v>
          </cell>
          <cell r="EL3" t="str">
            <v>Shtator</v>
          </cell>
          <cell r="EM3" t="str">
            <v>Tetor</v>
          </cell>
          <cell r="EN3" t="str">
            <v>Nentor</v>
          </cell>
          <cell r="EO3" t="str">
            <v>Dhjetor</v>
          </cell>
          <cell r="EP3" t="str">
            <v>Janar</v>
          </cell>
          <cell r="EQ3" t="str">
            <v>Shkurt</v>
          </cell>
          <cell r="ER3" t="str">
            <v>Mars</v>
          </cell>
          <cell r="ES3" t="str">
            <v>Prill</v>
          </cell>
          <cell r="ET3" t="str">
            <v>Maj</v>
          </cell>
          <cell r="EU3" t="str">
            <v>Qershor</v>
          </cell>
          <cell r="EV3" t="str">
            <v>Korrik</v>
          </cell>
          <cell r="EW3" t="str">
            <v>Gusht</v>
          </cell>
          <cell r="EX3" t="str">
            <v>Shtator</v>
          </cell>
          <cell r="EY3" t="str">
            <v>Tetor</v>
          </cell>
          <cell r="EZ3" t="str">
            <v>Nentor</v>
          </cell>
          <cell r="FA3" t="str">
            <v>Dhjetor</v>
          </cell>
          <cell r="FB3" t="str">
            <v>Janar</v>
          </cell>
          <cell r="FC3" t="str">
            <v>Shkurt</v>
          </cell>
          <cell r="FD3" t="str">
            <v>Mars</v>
          </cell>
          <cell r="FE3" t="str">
            <v>Prill</v>
          </cell>
          <cell r="FF3" t="str">
            <v>Maj</v>
          </cell>
          <cell r="FG3" t="str">
            <v>Qershor</v>
          </cell>
          <cell r="FH3" t="str">
            <v>Korrik</v>
          </cell>
          <cell r="FI3" t="str">
            <v>Gusht</v>
          </cell>
          <cell r="FJ3" t="str">
            <v>Shtator</v>
          </cell>
          <cell r="FK3" t="str">
            <v>Tetor</v>
          </cell>
          <cell r="FL3" t="str">
            <v>Nentor</v>
          </cell>
          <cell r="FM3" t="str">
            <v>Dhjetor</v>
          </cell>
          <cell r="FN3" t="str">
            <v>Janar</v>
          </cell>
          <cell r="FO3" t="str">
            <v>Shkurt</v>
          </cell>
          <cell r="FP3" t="str">
            <v>Mars</v>
          </cell>
        </row>
        <row r="4">
          <cell r="B4">
            <v>20142.41</v>
          </cell>
          <cell r="C4">
            <v>21173.035</v>
          </cell>
          <cell r="D4">
            <v>21774.755</v>
          </cell>
          <cell r="E4">
            <v>22129.928</v>
          </cell>
          <cell r="F4">
            <v>22347.804</v>
          </cell>
          <cell r="G4">
            <v>22766.121</v>
          </cell>
          <cell r="H4">
            <v>23546.265</v>
          </cell>
          <cell r="I4">
            <v>24055.977</v>
          </cell>
          <cell r="J4">
            <v>24413.375</v>
          </cell>
          <cell r="K4">
            <v>25130.40832277</v>
          </cell>
          <cell r="L4">
            <v>26371.043777242</v>
          </cell>
          <cell r="M4">
            <v>27366.147777242</v>
          </cell>
          <cell r="N4">
            <v>27823.114699602</v>
          </cell>
          <cell r="O4">
            <v>29058.8895672716</v>
          </cell>
          <cell r="P4">
            <v>29433.3092064269</v>
          </cell>
          <cell r="Q4">
            <v>30026.4562531887</v>
          </cell>
          <cell r="R4">
            <v>30683.1537019233</v>
          </cell>
          <cell r="S4">
            <v>31430.0796793303</v>
          </cell>
          <cell r="T4">
            <v>32610.782068504</v>
          </cell>
          <cell r="U4">
            <v>33364.3329655599</v>
          </cell>
          <cell r="V4">
            <v>34286.3087893893</v>
          </cell>
          <cell r="W4">
            <v>35953.3380586941</v>
          </cell>
          <cell r="X4">
            <v>36844.8691996244</v>
          </cell>
          <cell r="Y4">
            <v>38103.6283318455</v>
          </cell>
          <cell r="Z4">
            <v>39304.0166255613</v>
          </cell>
          <cell r="AA4">
            <v>40115.7638476807</v>
          </cell>
          <cell r="AB4">
            <v>40786.3807631927</v>
          </cell>
          <cell r="AC4">
            <v>41132.769100667</v>
          </cell>
          <cell r="AD4">
            <v>41427.1345689985</v>
          </cell>
          <cell r="AE4">
            <v>41839.3497704011</v>
          </cell>
          <cell r="AF4">
            <v>41950.9990955352</v>
          </cell>
          <cell r="AG4">
            <v>42280.8957817499</v>
          </cell>
          <cell r="AH4">
            <v>42736.5571136021</v>
          </cell>
          <cell r="AI4">
            <v>43251.0817853942</v>
          </cell>
          <cell r="AJ4">
            <v>44221.633486858</v>
          </cell>
          <cell r="AK4">
            <v>45304.0293318455</v>
          </cell>
          <cell r="AL4">
            <v>46716.8315658353</v>
          </cell>
          <cell r="AM4">
            <v>47347.0527921013</v>
          </cell>
          <cell r="AN4">
            <v>47780.5134902145</v>
          </cell>
          <cell r="AO4">
            <v>48304.1329332571</v>
          </cell>
          <cell r="AP4">
            <v>48551.8267719267</v>
          </cell>
          <cell r="AQ4">
            <v>49180.9935113709</v>
          </cell>
          <cell r="AR4">
            <v>49447.2848843609</v>
          </cell>
          <cell r="AS4">
            <v>49992.6690749901</v>
          </cell>
          <cell r="AT4">
            <v>50373.05491676</v>
          </cell>
          <cell r="AU4">
            <v>50692.1855727497</v>
          </cell>
          <cell r="AV4">
            <v>51407.3418047897</v>
          </cell>
          <cell r="AW4">
            <v>52313.1196048137</v>
          </cell>
          <cell r="AX4">
            <v>53032.6697129437</v>
          </cell>
          <cell r="AY4">
            <v>53702.9054740375</v>
          </cell>
          <cell r="AZ4">
            <v>54020.5840648895</v>
          </cell>
          <cell r="BA4">
            <v>54462.2477102435</v>
          </cell>
          <cell r="BB4">
            <v>54795.0276883155</v>
          </cell>
          <cell r="BC4">
            <v>55212.2688807125</v>
          </cell>
          <cell r="BD4">
            <v>55536.6635528345</v>
          </cell>
          <cell r="BE4">
            <v>56044.1383696923</v>
          </cell>
          <cell r="BF4">
            <v>56414.7575345723</v>
          </cell>
          <cell r="BG4">
            <v>56414.7575345723</v>
          </cell>
          <cell r="BH4">
            <v>56414.7575345723</v>
          </cell>
          <cell r="BI4">
            <v>56414.7575345723</v>
          </cell>
          <cell r="BJ4">
            <v>55215.6963235195</v>
          </cell>
          <cell r="BK4">
            <v>53557.3700849394</v>
          </cell>
          <cell r="BL4">
            <v>52796.9920660192</v>
          </cell>
          <cell r="BM4">
            <v>52755.2674514592</v>
          </cell>
          <cell r="BN4">
            <v>52604.9323819892</v>
          </cell>
          <cell r="BO4">
            <v>52561.1499873741</v>
          </cell>
          <cell r="BP4">
            <v>52538.038172344</v>
          </cell>
          <cell r="BQ4">
            <v>52601.653427364</v>
          </cell>
          <cell r="BR4">
            <v>52319.867818034</v>
          </cell>
          <cell r="BS4">
            <v>52249.113332234</v>
          </cell>
          <cell r="BT4">
            <v>52482.7831346339</v>
          </cell>
          <cell r="BU4">
            <v>52802.1569458839</v>
          </cell>
          <cell r="BV4">
            <v>53247.798517734</v>
          </cell>
          <cell r="BW4">
            <v>53269.862818544</v>
          </cell>
          <cell r="BX4">
            <v>53249.7942364538</v>
          </cell>
          <cell r="BY4">
            <v>52912.0255279138</v>
          </cell>
          <cell r="BZ4">
            <v>51031.3721238857</v>
          </cell>
          <cell r="CA4">
            <v>50899.1948316056</v>
          </cell>
          <cell r="CB4">
            <v>50936.0741904755</v>
          </cell>
          <cell r="CC4">
            <v>50861.3156456854</v>
          </cell>
          <cell r="CD4">
            <v>50704.7016556954</v>
          </cell>
          <cell r="CE4">
            <v>50638.6104301654</v>
          </cell>
          <cell r="CF4">
            <v>50870.4292255753</v>
          </cell>
          <cell r="CG4">
            <v>51583.0578380953</v>
          </cell>
          <cell r="CH4">
            <v>51998.7218364252</v>
          </cell>
          <cell r="CI4">
            <v>51711.5230649851</v>
          </cell>
          <cell r="CJ4">
            <v>51203.692722435</v>
          </cell>
          <cell r="CK4">
            <v>50950.907977865</v>
          </cell>
          <cell r="CL4">
            <v>50660.5645170049</v>
          </cell>
          <cell r="CM4">
            <v>50566.8869648348</v>
          </cell>
          <cell r="CN4">
            <v>50352.0702475048</v>
          </cell>
          <cell r="CO4">
            <v>50289.9477829847</v>
          </cell>
          <cell r="CP4">
            <v>49988.4861473048</v>
          </cell>
          <cell r="CQ4">
            <v>49865.5503248348</v>
          </cell>
          <cell r="CR4">
            <v>50361.2760518147</v>
          </cell>
          <cell r="CS4">
            <v>50756.1043782544</v>
          </cell>
          <cell r="CT4">
            <v>50652.3844181442</v>
          </cell>
          <cell r="CU4">
            <v>50535.7689443141</v>
          </cell>
          <cell r="CV4">
            <v>50027.6161651281</v>
          </cell>
          <cell r="CW4">
            <v>49414.817363058</v>
          </cell>
          <cell r="CX4">
            <v>48780.793379818</v>
          </cell>
          <cell r="CY4">
            <v>48519.4839678679</v>
          </cell>
          <cell r="CZ4">
            <v>48295.6870348689</v>
          </cell>
          <cell r="DA4">
            <v>48204.9929537979</v>
          </cell>
          <cell r="DB4">
            <v>47823.8472454579</v>
          </cell>
          <cell r="DC4">
            <v>47442.4912392759</v>
          </cell>
          <cell r="DD4">
            <v>47642.6101283027</v>
          </cell>
          <cell r="DE4">
            <v>48111.1104628566</v>
          </cell>
          <cell r="DF4">
            <v>48697</v>
          </cell>
          <cell r="DG4">
            <v>48353</v>
          </cell>
          <cell r="DH4">
            <v>47805</v>
          </cell>
          <cell r="DI4">
            <v>47325</v>
          </cell>
          <cell r="DJ4">
            <v>46929</v>
          </cell>
          <cell r="DK4">
            <v>46890</v>
          </cell>
          <cell r="DL4">
            <v>46666.5923875029</v>
          </cell>
          <cell r="DM4">
            <v>46724</v>
          </cell>
          <cell r="DN4">
            <v>46338.8161414259</v>
          </cell>
          <cell r="DO4">
            <v>46025.5463801089</v>
          </cell>
          <cell r="DP4">
            <v>46287.8689574039</v>
          </cell>
          <cell r="DQ4">
            <v>46640.5995855679</v>
          </cell>
          <cell r="DR4">
            <v>47280.8819411669</v>
          </cell>
          <cell r="DS4">
            <v>47200.1880630219</v>
          </cell>
          <cell r="DT4">
            <v>47424.594266364</v>
          </cell>
          <cell r="DU4">
            <v>47256.153972883</v>
          </cell>
          <cell r="DV4">
            <v>46833.182900619</v>
          </cell>
          <cell r="DW4">
            <v>46203.1218089781</v>
          </cell>
          <cell r="DX4">
            <v>46156.661252585</v>
          </cell>
          <cell r="DY4">
            <v>46063.9186055071</v>
          </cell>
          <cell r="DZ4">
            <v>45858.1432818101</v>
          </cell>
          <cell r="EA4">
            <v>45734.231195316</v>
          </cell>
          <cell r="EB4">
            <v>46188.0463306751</v>
          </cell>
          <cell r="EC4">
            <v>46765.0519570861</v>
          </cell>
          <cell r="ED4">
            <v>47090.2246716081</v>
          </cell>
          <cell r="EE4">
            <v>47240.1918855581</v>
          </cell>
          <cell r="EF4">
            <v>46889.6461997961</v>
          </cell>
          <cell r="EG4">
            <v>46749.8775528731</v>
          </cell>
          <cell r="EH4">
            <v>46040</v>
          </cell>
          <cell r="EI4">
            <v>45690.5558347183</v>
          </cell>
          <cell r="EJ4">
            <v>45775</v>
          </cell>
          <cell r="EK4">
            <v>45782.8299153244</v>
          </cell>
          <cell r="EL4">
            <v>45415.1215619724</v>
          </cell>
          <cell r="EM4">
            <v>45282.8022403934</v>
          </cell>
          <cell r="EN4">
            <v>45510.4531576164</v>
          </cell>
          <cell r="EO4">
            <v>46520.6538221087</v>
          </cell>
          <cell r="EP4">
            <v>46921.6231253777</v>
          </cell>
          <cell r="EQ4">
            <v>46909.5905382047</v>
          </cell>
          <cell r="ER4">
            <v>46766.3399166306</v>
          </cell>
          <cell r="ES4">
            <v>45819.3605946977</v>
          </cell>
          <cell r="ET4">
            <v>45401.7056617257</v>
          </cell>
          <cell r="EU4">
            <v>45181.6611110977</v>
          </cell>
          <cell r="EV4">
            <v>44861</v>
          </cell>
          <cell r="EW4">
            <v>44792.8701452171</v>
          </cell>
          <cell r="EX4">
            <v>44523</v>
          </cell>
          <cell r="EY4">
            <v>44354</v>
          </cell>
          <cell r="EZ4">
            <v>44615.2811372124</v>
          </cell>
          <cell r="FA4">
            <v>45223.3645584585</v>
          </cell>
          <cell r="FB4">
            <v>45555.5609127185</v>
          </cell>
          <cell r="FC4">
            <v>45962.4788304575</v>
          </cell>
          <cell r="FD4">
            <v>45411.7878963706</v>
          </cell>
          <cell r="FE4">
            <v>45320.3592940246</v>
          </cell>
          <cell r="FF4">
            <v>44751.0000415167</v>
          </cell>
          <cell r="FG4">
            <v>44507.7352536377</v>
          </cell>
          <cell r="FH4">
            <v>45027</v>
          </cell>
          <cell r="FI4">
            <v>44916</v>
          </cell>
          <cell r="FJ4">
            <v>44401</v>
          </cell>
          <cell r="FK4">
            <v>44040</v>
          </cell>
          <cell r="FL4">
            <v>44516</v>
          </cell>
          <cell r="FM4">
            <v>45407</v>
          </cell>
          <cell r="FN4">
            <v>45929</v>
          </cell>
          <cell r="FO4">
            <v>45856</v>
          </cell>
          <cell r="FP4">
            <v>45341</v>
          </cell>
        </row>
        <row r="5">
          <cell r="B5">
            <v>4419.079</v>
          </cell>
          <cell r="C5">
            <v>4655.67</v>
          </cell>
          <cell r="D5">
            <v>4686.289</v>
          </cell>
          <cell r="E5">
            <v>4778.906</v>
          </cell>
          <cell r="F5">
            <v>4940.587</v>
          </cell>
          <cell r="G5">
            <v>5201.225</v>
          </cell>
          <cell r="H5">
            <v>5353.802</v>
          </cell>
          <cell r="I5">
            <v>5591.138</v>
          </cell>
          <cell r="J5">
            <v>5680.699</v>
          </cell>
          <cell r="K5">
            <v>5992.705871506</v>
          </cell>
          <cell r="L5">
            <v>6843.868509108</v>
          </cell>
          <cell r="M5">
            <v>7086.262509108</v>
          </cell>
          <cell r="N5">
            <v>6894.911760368</v>
          </cell>
          <cell r="O5">
            <v>7136.099131268</v>
          </cell>
          <cell r="P5">
            <v>6973.44982339346</v>
          </cell>
          <cell r="Q5">
            <v>7274.96472217141</v>
          </cell>
          <cell r="R5">
            <v>6978.26861812077</v>
          </cell>
          <cell r="S5">
            <v>7490.18791575131</v>
          </cell>
          <cell r="T5">
            <v>7766.38111796751</v>
          </cell>
          <cell r="U5">
            <v>8010.22655492915</v>
          </cell>
          <cell r="V5">
            <v>8312.719867927</v>
          </cell>
          <cell r="W5">
            <v>8558.46150655877</v>
          </cell>
          <cell r="X5">
            <v>8749.71077753797</v>
          </cell>
          <cell r="Y5">
            <v>8738.01407681813</v>
          </cell>
          <cell r="Z5">
            <v>8630.85048325983</v>
          </cell>
          <cell r="AA5">
            <v>8625.04860815683</v>
          </cell>
          <cell r="AB5">
            <v>8849.61416756483</v>
          </cell>
          <cell r="AC5">
            <v>8548.53060875573</v>
          </cell>
          <cell r="AD5">
            <v>8566.4821504262</v>
          </cell>
          <cell r="AE5">
            <v>8675.36825410727</v>
          </cell>
          <cell r="AF5">
            <v>8629.6403206247</v>
          </cell>
          <cell r="AG5">
            <v>8689.43111220817</v>
          </cell>
          <cell r="AH5">
            <v>8819.52485683682</v>
          </cell>
          <cell r="AI5">
            <v>8752.79001279525</v>
          </cell>
          <cell r="AJ5">
            <v>8919.80875025003</v>
          </cell>
          <cell r="AK5">
            <v>9138.37907681813</v>
          </cell>
          <cell r="AL5">
            <v>9422.37725695949</v>
          </cell>
          <cell r="AM5">
            <v>9600.82444725582</v>
          </cell>
          <cell r="AN5">
            <v>9795.83955831469</v>
          </cell>
          <cell r="AO5">
            <v>9781.79293648891</v>
          </cell>
          <cell r="AP5">
            <v>9893.4920724906</v>
          </cell>
          <cell r="AQ5">
            <v>10252.300454784</v>
          </cell>
          <cell r="AR5">
            <v>10318.0904629124</v>
          </cell>
          <cell r="AS5">
            <v>10486.9676902613</v>
          </cell>
          <cell r="AT5">
            <v>10419.190986909</v>
          </cell>
          <cell r="AU5">
            <v>10320.734100479</v>
          </cell>
          <cell r="AV5">
            <v>10192.0570244288</v>
          </cell>
          <cell r="AW5">
            <v>10148.9324112638</v>
          </cell>
          <cell r="AX5">
            <v>10067.1331290038</v>
          </cell>
          <cell r="AY5">
            <v>10072.6807526289</v>
          </cell>
          <cell r="AZ5">
            <v>10132.9836641617</v>
          </cell>
          <cell r="BA5">
            <v>10228.1806420817</v>
          </cell>
          <cell r="BB5">
            <v>10256.6414071617</v>
          </cell>
          <cell r="BC5">
            <v>10408.4122449306</v>
          </cell>
          <cell r="BD5">
            <v>10534.7955199949</v>
          </cell>
          <cell r="BE5">
            <v>10744.4677808459</v>
          </cell>
          <cell r="BF5">
            <v>10649.0513060859</v>
          </cell>
          <cell r="BG5">
            <v>10649.0513060859</v>
          </cell>
          <cell r="BH5">
            <v>10649.0513060859</v>
          </cell>
          <cell r="BI5">
            <v>10649.0513060859</v>
          </cell>
          <cell r="BJ5">
            <v>10123.8995387659</v>
          </cell>
          <cell r="BK5">
            <v>10407.8724403959</v>
          </cell>
          <cell r="BL5">
            <v>10645.0150829159</v>
          </cell>
          <cell r="BM5">
            <v>10649.3641672959</v>
          </cell>
          <cell r="BN5">
            <v>10632.7699277259</v>
          </cell>
          <cell r="BO5">
            <v>10781.1016962884</v>
          </cell>
          <cell r="BP5">
            <v>11076.2218611284</v>
          </cell>
          <cell r="BQ5">
            <v>11208.2335498084</v>
          </cell>
          <cell r="BR5">
            <v>11066.2064724584</v>
          </cell>
          <cell r="BS5">
            <v>10758.6420606384</v>
          </cell>
          <cell r="BT5">
            <v>10883.5484881084</v>
          </cell>
          <cell r="BU5">
            <v>11104.8277779184</v>
          </cell>
          <cell r="BV5">
            <v>10993.4615269683</v>
          </cell>
          <cell r="BW5">
            <v>10978.8338820883</v>
          </cell>
          <cell r="BX5">
            <v>11019.0018867281</v>
          </cell>
          <cell r="BY5">
            <v>11091.4067002281</v>
          </cell>
          <cell r="BZ5">
            <v>10344.1747604182</v>
          </cell>
          <cell r="CA5">
            <v>10720.7195976082</v>
          </cell>
          <cell r="CB5">
            <v>10950.7166435682</v>
          </cell>
          <cell r="CC5">
            <v>10884.9055722382</v>
          </cell>
          <cell r="CD5">
            <v>10746.5853911176</v>
          </cell>
          <cell r="CE5">
            <v>10561.0209071377</v>
          </cell>
          <cell r="CF5">
            <v>10800.2158504476</v>
          </cell>
          <cell r="CG5">
            <v>11097.7099813476</v>
          </cell>
          <cell r="CH5">
            <v>10996.0337319275</v>
          </cell>
          <cell r="CI5">
            <v>10996.0881319868</v>
          </cell>
          <cell r="CJ5">
            <v>10906.7835796368</v>
          </cell>
          <cell r="CK5">
            <v>10989.7449853968</v>
          </cell>
          <cell r="CL5">
            <v>10909.9883764664</v>
          </cell>
          <cell r="CM5">
            <v>11137.8502439364</v>
          </cell>
          <cell r="CN5">
            <v>11479.7197095964</v>
          </cell>
          <cell r="CO5">
            <v>11599.2662458964</v>
          </cell>
          <cell r="CP5">
            <v>11264.2064581764</v>
          </cell>
          <cell r="CQ5">
            <v>11021.4309114764</v>
          </cell>
          <cell r="CR5">
            <v>11120.6447901963</v>
          </cell>
          <cell r="CS5">
            <v>11447.1791386909</v>
          </cell>
          <cell r="CT5">
            <v>11141.2276667089</v>
          </cell>
          <cell r="CU5">
            <v>11189.9779968159</v>
          </cell>
          <cell r="CV5">
            <v>11192.8639829809</v>
          </cell>
          <cell r="CW5">
            <v>10893.2278630699</v>
          </cell>
          <cell r="CX5">
            <v>10928.9667814999</v>
          </cell>
          <cell r="CY5">
            <v>11179.6501284919</v>
          </cell>
          <cell r="CZ5">
            <v>11439.4276126429</v>
          </cell>
          <cell r="DA5">
            <v>11589.6492978889</v>
          </cell>
          <cell r="DB5">
            <v>11468.7958787029</v>
          </cell>
          <cell r="DC5">
            <v>11102.1864242197</v>
          </cell>
          <cell r="DD5">
            <v>11235.2877692689</v>
          </cell>
          <cell r="DE5">
            <v>11445.5471060069</v>
          </cell>
          <cell r="DF5">
            <v>11327</v>
          </cell>
          <cell r="DG5">
            <v>11235</v>
          </cell>
          <cell r="DH5">
            <v>11122</v>
          </cell>
          <cell r="DI5">
            <v>11088</v>
          </cell>
          <cell r="DJ5">
            <v>11032</v>
          </cell>
          <cell r="DK5">
            <v>11432</v>
          </cell>
          <cell r="DL5">
            <v>11555.4842657819</v>
          </cell>
          <cell r="DM5">
            <v>11432</v>
          </cell>
          <cell r="DN5">
            <v>11435.193202756</v>
          </cell>
          <cell r="DO5">
            <v>11118.200383318</v>
          </cell>
          <cell r="DP5">
            <v>11252.890550193</v>
          </cell>
          <cell r="DQ5">
            <v>11304.491888938</v>
          </cell>
          <cell r="DR5">
            <v>11163.673072363</v>
          </cell>
          <cell r="DS5">
            <v>11268.080721964</v>
          </cell>
          <cell r="DT5">
            <v>11075.54381616</v>
          </cell>
          <cell r="DU5">
            <v>10710.254445879</v>
          </cell>
          <cell r="DV5">
            <v>10631.507762399</v>
          </cell>
          <cell r="DW5">
            <v>10880.092204702</v>
          </cell>
          <cell r="DX5">
            <v>11415.058096408</v>
          </cell>
          <cell r="DY5">
            <v>11474.738220775</v>
          </cell>
          <cell r="DZ5">
            <v>11373.2816310081</v>
          </cell>
          <cell r="EA5">
            <v>11066.1836730851</v>
          </cell>
          <cell r="EB5">
            <v>11109.7575377361</v>
          </cell>
          <cell r="EC5">
            <v>11100.1827165581</v>
          </cell>
          <cell r="ED5">
            <v>11076.0904464871</v>
          </cell>
          <cell r="EE5">
            <v>11142.3330752531</v>
          </cell>
          <cell r="EF5">
            <v>11032.6670565382</v>
          </cell>
          <cell r="EG5">
            <v>11097.2518840932</v>
          </cell>
          <cell r="EH5">
            <v>10862</v>
          </cell>
          <cell r="EI5">
            <v>11129.5160209374</v>
          </cell>
          <cell r="EJ5">
            <v>11669</v>
          </cell>
          <cell r="EK5">
            <v>11822.6081406844</v>
          </cell>
          <cell r="EL5">
            <v>11514.3442396536</v>
          </cell>
          <cell r="EM5">
            <v>11097.6156602416</v>
          </cell>
          <cell r="EN5">
            <v>11132.646776367</v>
          </cell>
          <cell r="EO5">
            <v>11392.862706988</v>
          </cell>
          <cell r="EP5">
            <v>11677.5097486851</v>
          </cell>
          <cell r="EQ5">
            <v>12007.5387854381</v>
          </cell>
          <cell r="ER5">
            <v>11899.7316262751</v>
          </cell>
          <cell r="ES5">
            <v>11617.6737190481</v>
          </cell>
          <cell r="ET5">
            <v>11729.2628602401</v>
          </cell>
          <cell r="EU5">
            <v>12084.4168863602</v>
          </cell>
          <cell r="EV5">
            <v>12079.8045619503</v>
          </cell>
          <cell r="EW5">
            <v>12028.0147256313</v>
          </cell>
          <cell r="EX5">
            <v>11782</v>
          </cell>
          <cell r="EY5">
            <v>11538</v>
          </cell>
          <cell r="EZ5">
            <v>11589.4867608512</v>
          </cell>
          <cell r="FA5">
            <v>11712.24933998</v>
          </cell>
          <cell r="FB5">
            <v>11597.159761012</v>
          </cell>
          <cell r="FC5">
            <v>11790.069488487</v>
          </cell>
          <cell r="FD5">
            <v>11615.7654055883</v>
          </cell>
          <cell r="FE5">
            <v>11637.8432783123</v>
          </cell>
          <cell r="FF5">
            <v>11585.8117696944</v>
          </cell>
          <cell r="FG5">
            <v>11736.9524788994</v>
          </cell>
          <cell r="FH5">
            <v>12535</v>
          </cell>
          <cell r="FI5">
            <v>12523</v>
          </cell>
          <cell r="FJ5">
            <v>12177</v>
          </cell>
          <cell r="FK5">
            <v>11364</v>
          </cell>
          <cell r="FL5">
            <v>11498</v>
          </cell>
          <cell r="FM5">
            <v>11690</v>
          </cell>
          <cell r="FN5">
            <v>10869</v>
          </cell>
          <cell r="FO5">
            <v>10560</v>
          </cell>
          <cell r="FP5">
            <v>10361</v>
          </cell>
        </row>
        <row r="6">
          <cell r="B6">
            <v>1274.107</v>
          </cell>
          <cell r="C6">
            <v>1394.801</v>
          </cell>
          <cell r="D6">
            <v>1353.539</v>
          </cell>
          <cell r="E6">
            <v>1321.738</v>
          </cell>
          <cell r="F6">
            <v>1247.314</v>
          </cell>
          <cell r="G6">
            <v>1250.048</v>
          </cell>
          <cell r="H6">
            <v>1294.721</v>
          </cell>
          <cell r="I6">
            <v>1305.029</v>
          </cell>
          <cell r="J6">
            <v>1332.818</v>
          </cell>
          <cell r="K6">
            <v>1334.43360894</v>
          </cell>
          <cell r="L6">
            <v>1403.34065184</v>
          </cell>
          <cell r="M6">
            <v>1538.07065184</v>
          </cell>
          <cell r="N6">
            <v>1665.47988424</v>
          </cell>
          <cell r="O6">
            <v>1796.24433991</v>
          </cell>
          <cell r="P6">
            <v>1807.13857838428</v>
          </cell>
          <cell r="Q6">
            <v>1872.87554450627</v>
          </cell>
          <cell r="R6">
            <v>1889.58058115606</v>
          </cell>
          <cell r="S6">
            <v>1994.7559583255</v>
          </cell>
          <cell r="T6">
            <v>2076.3941795155</v>
          </cell>
          <cell r="U6">
            <v>2110.80065621296</v>
          </cell>
          <cell r="V6">
            <v>2421.49446886967</v>
          </cell>
          <cell r="W6">
            <v>2433.18039215817</v>
          </cell>
          <cell r="X6">
            <v>2618.08942897816</v>
          </cell>
          <cell r="Y6">
            <v>2840.5144625589</v>
          </cell>
          <cell r="Z6">
            <v>2912.5519476089</v>
          </cell>
          <cell r="AA6">
            <v>3002.7707337489</v>
          </cell>
          <cell r="AB6">
            <v>3439.5958195189</v>
          </cell>
          <cell r="AC6">
            <v>3077.65046435451</v>
          </cell>
          <cell r="AD6">
            <v>3018.57601732919</v>
          </cell>
          <cell r="AE6">
            <v>3073.73746606189</v>
          </cell>
          <cell r="AF6">
            <v>3075.99028973532</v>
          </cell>
          <cell r="AG6">
            <v>3097.71330645274</v>
          </cell>
          <cell r="AH6">
            <v>3053.70346249926</v>
          </cell>
          <cell r="AI6">
            <v>3036.40525804973</v>
          </cell>
          <cell r="AJ6">
            <v>3170.71769188649</v>
          </cell>
          <cell r="AK6">
            <v>3222.8814625589</v>
          </cell>
          <cell r="AL6">
            <v>3533.84035328174</v>
          </cell>
          <cell r="AM6">
            <v>3686.35361872922</v>
          </cell>
          <cell r="AN6">
            <v>3780.41754494082</v>
          </cell>
          <cell r="AO6">
            <v>3789.91637370082</v>
          </cell>
          <cell r="AP6">
            <v>3798.08152777093</v>
          </cell>
          <cell r="AQ6">
            <v>3827.46773343333</v>
          </cell>
          <cell r="AR6">
            <v>3921.57518434797</v>
          </cell>
          <cell r="AS6">
            <v>3896.77619496797</v>
          </cell>
          <cell r="AT6">
            <v>3904.93606826797</v>
          </cell>
          <cell r="AU6">
            <v>3913.32182296597</v>
          </cell>
          <cell r="AV6">
            <v>4001.13419287597</v>
          </cell>
          <cell r="AW6">
            <v>3886.31218460404</v>
          </cell>
          <cell r="AX6">
            <v>4097.79233409404</v>
          </cell>
          <cell r="AY6">
            <v>4163.66587945204</v>
          </cell>
          <cell r="AZ6">
            <v>4282.17241199204</v>
          </cell>
          <cell r="BA6">
            <v>2899.32807846204</v>
          </cell>
          <cell r="BB6">
            <v>4216.14753067204</v>
          </cell>
          <cell r="BC6">
            <v>3094.98409436204</v>
          </cell>
          <cell r="BD6">
            <v>3131.83518650927</v>
          </cell>
          <cell r="BE6">
            <v>3180.62278193927</v>
          </cell>
          <cell r="BF6">
            <v>3222.22522933927</v>
          </cell>
          <cell r="BG6">
            <v>3222.22522933927</v>
          </cell>
          <cell r="BH6">
            <v>3222.22522933927</v>
          </cell>
          <cell r="BI6">
            <v>3222.22522933927</v>
          </cell>
          <cell r="BJ6">
            <v>2855.14150328927</v>
          </cell>
          <cell r="BK6">
            <v>2928.85926175927</v>
          </cell>
          <cell r="BL6">
            <v>3016.99963310927</v>
          </cell>
          <cell r="BM6">
            <v>2594.62610765927</v>
          </cell>
          <cell r="BN6">
            <v>2054.61347379927</v>
          </cell>
          <cell r="BO6">
            <v>2026.61068935427</v>
          </cell>
          <cell r="BP6">
            <v>2032.58524271427</v>
          </cell>
          <cell r="BQ6">
            <v>1727.68851118427</v>
          </cell>
          <cell r="BR6">
            <v>1739.57756258427</v>
          </cell>
          <cell r="BS6">
            <v>1767.27952516427</v>
          </cell>
          <cell r="BT6">
            <v>1846.45326036427</v>
          </cell>
          <cell r="BU6">
            <v>1914.90580164427</v>
          </cell>
          <cell r="BV6">
            <v>2079.02380732427</v>
          </cell>
          <cell r="BW6">
            <v>2055.68385082427</v>
          </cell>
          <cell r="BX6">
            <v>2091.60391869427</v>
          </cell>
          <cell r="BY6">
            <v>1964.15218450427</v>
          </cell>
          <cell r="BZ6">
            <v>1874.59223927427</v>
          </cell>
          <cell r="CA6">
            <v>1859.56146809427</v>
          </cell>
          <cell r="CB6">
            <v>1900.34691790427</v>
          </cell>
          <cell r="CC6">
            <v>1957.83446531427</v>
          </cell>
          <cell r="CD6">
            <v>1966.06480628427</v>
          </cell>
          <cell r="CE6">
            <v>2047.80489939427</v>
          </cell>
          <cell r="CF6">
            <v>2186.93279590427</v>
          </cell>
          <cell r="CG6">
            <v>2263.65208107427</v>
          </cell>
          <cell r="CH6">
            <v>2397.96664832427</v>
          </cell>
          <cell r="CI6">
            <v>2401.22343659427</v>
          </cell>
          <cell r="CJ6">
            <v>2328.30932022427</v>
          </cell>
          <cell r="CK6">
            <v>2348.63973511427</v>
          </cell>
          <cell r="CL6">
            <v>2280.57028377427</v>
          </cell>
          <cell r="CM6">
            <v>2282.40596818427</v>
          </cell>
          <cell r="CN6">
            <v>2346.00590248427</v>
          </cell>
          <cell r="CO6">
            <v>2397.37436237427</v>
          </cell>
          <cell r="CP6">
            <v>2402.67214238427</v>
          </cell>
          <cell r="CQ6">
            <v>2454.07283285427</v>
          </cell>
          <cell r="CR6">
            <v>2608.06190960427</v>
          </cell>
          <cell r="CS6">
            <v>2741.09365653427</v>
          </cell>
          <cell r="CT6">
            <v>2805.10534512427</v>
          </cell>
          <cell r="CU6">
            <v>2746.94433103327</v>
          </cell>
          <cell r="CV6">
            <v>2791.62375858327</v>
          </cell>
          <cell r="CW6">
            <v>2690.19627670127</v>
          </cell>
          <cell r="CX6">
            <v>2702.76807380127</v>
          </cell>
          <cell r="CY6">
            <v>2743.85735664527</v>
          </cell>
          <cell r="CZ6">
            <v>2797.55808836927</v>
          </cell>
          <cell r="DA6">
            <v>2868.43292124127</v>
          </cell>
          <cell r="DB6">
            <v>2883.69036213127</v>
          </cell>
          <cell r="DC6">
            <v>2921.07697125527</v>
          </cell>
          <cell r="DD6">
            <v>3061.87308083727</v>
          </cell>
          <cell r="DE6">
            <v>3157.45560182857</v>
          </cell>
          <cell r="DF6">
            <v>3331</v>
          </cell>
          <cell r="DG6">
            <v>3348</v>
          </cell>
          <cell r="DH6">
            <v>3328</v>
          </cell>
          <cell r="DI6">
            <v>3328</v>
          </cell>
          <cell r="DJ6">
            <v>3372</v>
          </cell>
          <cell r="DK6">
            <v>3374</v>
          </cell>
          <cell r="DL6">
            <v>3389.04879218057</v>
          </cell>
          <cell r="DM6">
            <v>3464</v>
          </cell>
          <cell r="DN6">
            <v>3504.24981159457</v>
          </cell>
          <cell r="DO6">
            <v>3479.99680917157</v>
          </cell>
          <cell r="DP6">
            <v>3584.71537134277</v>
          </cell>
          <cell r="DQ6">
            <v>3681.22443570877</v>
          </cell>
          <cell r="DR6">
            <v>3831.29027878077</v>
          </cell>
          <cell r="DS6">
            <v>3823.32361263277</v>
          </cell>
          <cell r="DT6">
            <v>3879.33951163677</v>
          </cell>
          <cell r="DU6">
            <v>3760.49938669877</v>
          </cell>
          <cell r="DV6">
            <v>3764.47018475877</v>
          </cell>
          <cell r="DW6">
            <v>3769.06803987277</v>
          </cell>
          <cell r="DX6">
            <v>3822.89292498</v>
          </cell>
          <cell r="DY6">
            <v>3887.64044144877</v>
          </cell>
          <cell r="DZ6">
            <v>3922.41888945977</v>
          </cell>
          <cell r="EA6">
            <v>3926.39199370577</v>
          </cell>
          <cell r="EB6">
            <v>4043.62295896677</v>
          </cell>
          <cell r="EC6">
            <v>4103.52126228477</v>
          </cell>
          <cell r="ED6">
            <v>4268.32141176877</v>
          </cell>
          <cell r="EE6">
            <v>4341.31956659677</v>
          </cell>
          <cell r="EF6">
            <v>4329.13038862677</v>
          </cell>
          <cell r="EG6">
            <v>4332.45128590077</v>
          </cell>
          <cell r="EH6">
            <v>4287</v>
          </cell>
          <cell r="EI6">
            <v>4307.82902837077</v>
          </cell>
          <cell r="EJ6">
            <v>4383</v>
          </cell>
          <cell r="EK6">
            <v>4616.50966939677</v>
          </cell>
          <cell r="EL6">
            <v>4526.82435472277</v>
          </cell>
          <cell r="EM6">
            <v>4614.04975323877</v>
          </cell>
          <cell r="EN6">
            <v>4661.70031392677</v>
          </cell>
          <cell r="EO6">
            <v>4760.53407001877</v>
          </cell>
          <cell r="EP6">
            <v>4958.30982589077</v>
          </cell>
          <cell r="EQ6">
            <v>5000.92021294677</v>
          </cell>
          <cell r="ER6">
            <v>4986.63422724477</v>
          </cell>
          <cell r="ES6">
            <v>4982.45273051077</v>
          </cell>
          <cell r="ET6">
            <v>4939.44749409477</v>
          </cell>
          <cell r="EU6">
            <v>4976.08297775277</v>
          </cell>
          <cell r="EV6">
            <v>4997.38341269077</v>
          </cell>
          <cell r="EW6">
            <v>4898.00848315877</v>
          </cell>
          <cell r="EX6">
            <v>4725</v>
          </cell>
          <cell r="EY6">
            <v>4679</v>
          </cell>
          <cell r="EZ6">
            <v>4735.72076913977</v>
          </cell>
          <cell r="FA6">
            <v>4787.09263579077</v>
          </cell>
          <cell r="FB6">
            <v>4819.73453954877</v>
          </cell>
          <cell r="FC6">
            <v>4827.52695519277</v>
          </cell>
          <cell r="FD6">
            <v>4654.43471194577</v>
          </cell>
          <cell r="FE6">
            <v>4686.19648285577</v>
          </cell>
          <cell r="FF6">
            <v>4602.52710835477</v>
          </cell>
          <cell r="FG6">
            <v>4637.76498641077</v>
          </cell>
          <cell r="FH6">
            <v>4753</v>
          </cell>
          <cell r="FI6">
            <v>4772</v>
          </cell>
          <cell r="FJ6">
            <v>4708</v>
          </cell>
          <cell r="FK6">
            <v>4691</v>
          </cell>
          <cell r="FL6">
            <v>4804</v>
          </cell>
          <cell r="FM6">
            <v>4835</v>
          </cell>
          <cell r="FN6">
            <v>4894</v>
          </cell>
          <cell r="FO6">
            <v>4851</v>
          </cell>
          <cell r="FP6">
            <v>4822</v>
          </cell>
        </row>
        <row r="7">
          <cell r="B7">
            <v>2729.294</v>
          </cell>
          <cell r="C7">
            <v>2929.444</v>
          </cell>
          <cell r="D7">
            <v>2983.997</v>
          </cell>
          <cell r="E7">
            <v>2998.394</v>
          </cell>
          <cell r="F7">
            <v>3169.79</v>
          </cell>
          <cell r="G7">
            <v>3252.515</v>
          </cell>
          <cell r="H7">
            <v>3376.12</v>
          </cell>
          <cell r="I7">
            <v>1579.56</v>
          </cell>
          <cell r="J7">
            <v>1730.152</v>
          </cell>
          <cell r="K7">
            <v>1936.6452575</v>
          </cell>
          <cell r="L7">
            <v>2129.568670172</v>
          </cell>
          <cell r="M7">
            <v>2269.062670172</v>
          </cell>
          <cell r="N7">
            <v>2540.090781272</v>
          </cell>
          <cell r="O7">
            <v>2729.596157952</v>
          </cell>
          <cell r="P7">
            <v>2772.21143851934</v>
          </cell>
          <cell r="Q7">
            <v>3038.93417201534</v>
          </cell>
          <cell r="R7">
            <v>2844.16360073166</v>
          </cell>
          <cell r="S7">
            <v>2773.63185015471</v>
          </cell>
          <cell r="T7">
            <v>2914.09468728531</v>
          </cell>
          <cell r="U7">
            <v>2660.80296380029</v>
          </cell>
          <cell r="V7">
            <v>2929.4024624763</v>
          </cell>
          <cell r="W7">
            <v>3204.61562816127</v>
          </cell>
          <cell r="X7">
            <v>3403.78002952127</v>
          </cell>
          <cell r="Y7">
            <v>3516.01941347127</v>
          </cell>
          <cell r="Z7">
            <v>3544.89637685127</v>
          </cell>
          <cell r="AA7">
            <v>3694.59901406127</v>
          </cell>
          <cell r="AB7">
            <v>3804.24414035127</v>
          </cell>
          <cell r="AC7">
            <v>3891.31431893052</v>
          </cell>
          <cell r="AD7">
            <v>3861.79011526379</v>
          </cell>
          <cell r="AE7">
            <v>3694.08738280747</v>
          </cell>
          <cell r="AF7">
            <v>3858.85598354246</v>
          </cell>
          <cell r="AG7">
            <v>3830.25978102691</v>
          </cell>
          <cell r="AH7">
            <v>4033.41126380958</v>
          </cell>
          <cell r="AI7">
            <v>3941.9359749885</v>
          </cell>
          <cell r="AJ7">
            <v>3808.60861562926</v>
          </cell>
          <cell r="AK7">
            <v>3687.71541347127</v>
          </cell>
          <cell r="AL7">
            <v>4010.85124526436</v>
          </cell>
          <cell r="AM7">
            <v>4081.22364237169</v>
          </cell>
          <cell r="AN7">
            <v>3960.58080253163</v>
          </cell>
          <cell r="AO7">
            <v>3945.03091336563</v>
          </cell>
          <cell r="AP7">
            <v>4058.22211838391</v>
          </cell>
          <cell r="AQ7">
            <v>4136.65393465858</v>
          </cell>
          <cell r="AR7">
            <v>4307.37811025938</v>
          </cell>
          <cell r="AS7">
            <v>4585.11162780938</v>
          </cell>
          <cell r="AT7">
            <v>4718.16756182938</v>
          </cell>
          <cell r="AU7">
            <v>4779.83934624938</v>
          </cell>
          <cell r="AV7">
            <v>4871.00792817938</v>
          </cell>
          <cell r="AW7">
            <v>5026.08252575938</v>
          </cell>
          <cell r="AX7">
            <v>5187.73125153938</v>
          </cell>
          <cell r="AY7">
            <v>5291.89571123938</v>
          </cell>
          <cell r="AZ7">
            <v>5469.82147338938</v>
          </cell>
          <cell r="BA7">
            <v>3086.68883686938</v>
          </cell>
          <cell r="BB7">
            <v>5472.52723799938</v>
          </cell>
          <cell r="BC7">
            <v>3493.67050726938</v>
          </cell>
          <cell r="BD7">
            <v>3613.59747866938</v>
          </cell>
          <cell r="BE7">
            <v>3725.54400783938</v>
          </cell>
          <cell r="BF7">
            <v>3061.34432040938</v>
          </cell>
          <cell r="BG7">
            <v>3061.34432040938</v>
          </cell>
          <cell r="BH7">
            <v>3061.34432040938</v>
          </cell>
          <cell r="BI7">
            <v>3061.34432040938</v>
          </cell>
          <cell r="BJ7">
            <v>3141.93168529938</v>
          </cell>
          <cell r="BK7">
            <v>3349.34253391938</v>
          </cell>
          <cell r="BL7">
            <v>3575.15002568938</v>
          </cell>
          <cell r="BM7">
            <v>2813.67062767938</v>
          </cell>
          <cell r="BN7">
            <v>1576.66953485938</v>
          </cell>
          <cell r="BO7">
            <v>1729.37007611938</v>
          </cell>
          <cell r="BP7">
            <v>1900.19866388938</v>
          </cell>
          <cell r="BQ7">
            <v>2074.17666003938</v>
          </cell>
          <cell r="BR7">
            <v>2327.82668761938</v>
          </cell>
          <cell r="BS7">
            <v>2511.75511601938</v>
          </cell>
          <cell r="BT7">
            <v>2746.85001968938</v>
          </cell>
          <cell r="BU7">
            <v>2981.29905404938</v>
          </cell>
          <cell r="BV7">
            <v>3063.24863812938</v>
          </cell>
          <cell r="BW7">
            <v>3313.89093392938</v>
          </cell>
          <cell r="BX7">
            <v>3566.75859865938</v>
          </cell>
          <cell r="BY7">
            <v>3821.14304232938</v>
          </cell>
          <cell r="BZ7">
            <v>3792.65654139938</v>
          </cell>
          <cell r="CA7">
            <v>4022.11376287938</v>
          </cell>
          <cell r="CB7">
            <v>4334.53564304938</v>
          </cell>
          <cell r="CC7">
            <v>4660.35679479938</v>
          </cell>
          <cell r="CD7">
            <v>4933.00291851938</v>
          </cell>
          <cell r="CE7">
            <v>5252.26912417938</v>
          </cell>
          <cell r="CF7">
            <v>5514.91857037938</v>
          </cell>
          <cell r="CG7">
            <v>5775.64185842938</v>
          </cell>
          <cell r="CH7">
            <v>6056.84966822938</v>
          </cell>
          <cell r="CI7">
            <v>6239.34584784938</v>
          </cell>
          <cell r="CJ7">
            <v>6425.20835949938</v>
          </cell>
          <cell r="CK7">
            <v>6574.65091062938</v>
          </cell>
          <cell r="CL7">
            <v>6547.41363694938</v>
          </cell>
          <cell r="CM7">
            <v>6800.46140849938</v>
          </cell>
          <cell r="CN7">
            <v>7143.07370519938</v>
          </cell>
          <cell r="CO7">
            <v>7374.95902461938</v>
          </cell>
          <cell r="CP7">
            <v>7497.32265375938</v>
          </cell>
          <cell r="CQ7">
            <v>7706.54437768938</v>
          </cell>
          <cell r="CR7">
            <v>7941.54290866938</v>
          </cell>
          <cell r="CS7">
            <v>7904.30686051938</v>
          </cell>
          <cell r="CT7">
            <v>8071.08804416938</v>
          </cell>
          <cell r="CU7">
            <v>8199.01919028538</v>
          </cell>
          <cell r="CV7">
            <v>8323.90258963538</v>
          </cell>
          <cell r="CW7">
            <v>8390.16500661538</v>
          </cell>
          <cell r="CX7">
            <v>8492.08175014938</v>
          </cell>
          <cell r="CY7">
            <v>8699.04312701938</v>
          </cell>
          <cell r="CZ7">
            <v>8788.24506006738</v>
          </cell>
          <cell r="DA7">
            <v>8944.98105753738</v>
          </cell>
          <cell r="DB7">
            <v>9078.66215598338</v>
          </cell>
          <cell r="DC7">
            <v>9275.25858003338</v>
          </cell>
          <cell r="DD7">
            <v>9330.88910383738</v>
          </cell>
          <cell r="DE7">
            <v>9182.59496053138</v>
          </cell>
          <cell r="DF7">
            <v>9239</v>
          </cell>
          <cell r="DG7">
            <v>9264</v>
          </cell>
          <cell r="DH7">
            <v>9603</v>
          </cell>
          <cell r="DI7">
            <v>9675</v>
          </cell>
          <cell r="DJ7">
            <v>9876</v>
          </cell>
          <cell r="DK7">
            <v>10067</v>
          </cell>
          <cell r="DL7">
            <v>10275.5726043564</v>
          </cell>
          <cell r="DM7">
            <v>10409</v>
          </cell>
          <cell r="DN7">
            <v>10543.7783484524</v>
          </cell>
          <cell r="DO7">
            <v>10738.0980969404</v>
          </cell>
          <cell r="DP7">
            <v>11052.6399209124</v>
          </cell>
          <cell r="DQ7">
            <v>10947.3580873724</v>
          </cell>
          <cell r="DR7">
            <v>11094.1777509824</v>
          </cell>
          <cell r="DS7">
            <v>11225.4633902644</v>
          </cell>
          <cell r="DT7">
            <v>11537.2278844764</v>
          </cell>
          <cell r="DU7">
            <v>11740.8097807844</v>
          </cell>
          <cell r="DV7">
            <v>12005.1093518844</v>
          </cell>
          <cell r="DW7">
            <v>12153.1810514834</v>
          </cell>
          <cell r="DX7">
            <v>12471.224872534</v>
          </cell>
          <cell r="DY7">
            <v>12718.5056163074</v>
          </cell>
          <cell r="DZ7">
            <v>12846.9820103194</v>
          </cell>
          <cell r="EA7">
            <v>13063.9486265354</v>
          </cell>
          <cell r="EB7">
            <v>13330.5640032894</v>
          </cell>
          <cell r="EC7">
            <v>13640.8998034434</v>
          </cell>
          <cell r="ED7">
            <v>13837.8570230714</v>
          </cell>
          <cell r="EE7">
            <v>14102.5633840474</v>
          </cell>
          <cell r="EF7">
            <v>14354.3761627314</v>
          </cell>
          <cell r="EG7">
            <v>14639.1864982934</v>
          </cell>
          <cell r="EH7">
            <v>14934</v>
          </cell>
          <cell r="EI7">
            <v>14796.7666374254</v>
          </cell>
          <cell r="EJ7">
            <v>15097</v>
          </cell>
          <cell r="EK7">
            <v>15256.1336742854</v>
          </cell>
          <cell r="EL7">
            <v>15476.9595174194</v>
          </cell>
          <cell r="EM7">
            <v>15290.0748352254</v>
          </cell>
          <cell r="EN7">
            <v>15400.0401449494</v>
          </cell>
          <cell r="EO7">
            <v>15720.3633737634</v>
          </cell>
          <cell r="EP7">
            <v>15880.0502014334</v>
          </cell>
          <cell r="EQ7">
            <v>16370.7960359114</v>
          </cell>
          <cell r="ER7">
            <v>16773.5839122134</v>
          </cell>
          <cell r="ES7">
            <v>17197.9096167394</v>
          </cell>
          <cell r="ET7">
            <v>17765.7954725534</v>
          </cell>
          <cell r="EU7">
            <v>18092.2122564394</v>
          </cell>
          <cell r="EV7">
            <v>18067.5488627674</v>
          </cell>
          <cell r="EW7">
            <v>18072.7765848954</v>
          </cell>
          <cell r="EX7">
            <v>18185</v>
          </cell>
          <cell r="EY7">
            <v>18059</v>
          </cell>
          <cell r="EZ7">
            <v>18201.3400249714</v>
          </cell>
          <cell r="FA7">
            <v>18187.5456531734</v>
          </cell>
          <cell r="FB7">
            <v>18293.0354150894</v>
          </cell>
          <cell r="FC7">
            <v>18348.6714499714</v>
          </cell>
          <cell r="FD7">
            <v>18343.9468341594</v>
          </cell>
          <cell r="FE7">
            <v>18578.8177102434</v>
          </cell>
          <cell r="FF7">
            <v>18463.4537166674</v>
          </cell>
          <cell r="FG7">
            <v>18782.6122494794</v>
          </cell>
          <cell r="FH7">
            <v>18307</v>
          </cell>
          <cell r="FI7">
            <v>18937</v>
          </cell>
          <cell r="FJ7">
            <v>18836</v>
          </cell>
          <cell r="FK7">
            <v>18802</v>
          </cell>
          <cell r="FL7">
            <v>18672</v>
          </cell>
          <cell r="FM7">
            <v>18967</v>
          </cell>
          <cell r="FN7">
            <v>19237</v>
          </cell>
          <cell r="FO7">
            <v>19305</v>
          </cell>
          <cell r="FP7">
            <v>19327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rnrgy.com/" TargetMode="External"/><Relationship Id="rId8" Type="http://schemas.openxmlformats.org/officeDocument/2006/relationships/hyperlink" Target="http://www.infotelecom.al/" TargetMode="External"/><Relationship Id="rId7" Type="http://schemas.openxmlformats.org/officeDocument/2006/relationships/hyperlink" Target="http://www.ost.al/te-dhena/" TargetMode="External"/><Relationship Id="rId6" Type="http://schemas.openxmlformats.org/officeDocument/2006/relationships/hyperlink" Target="http://www.ost.al/" TargetMode="External"/><Relationship Id="rId5" Type="http://schemas.openxmlformats.org/officeDocument/2006/relationships/hyperlink" Target="http://www.noaenergy.al/" TargetMode="External"/><Relationship Id="rId49" Type="http://schemas.openxmlformats.org/officeDocument/2006/relationships/hyperlink" Target="mailto:abazi_denis@yahoo.com" TargetMode="External"/><Relationship Id="rId48" Type="http://schemas.openxmlformats.org/officeDocument/2006/relationships/hyperlink" Target="mailto:spahiu_shpk@yahoo.com" TargetMode="External"/><Relationship Id="rId47" Type="http://schemas.openxmlformats.org/officeDocument/2006/relationships/hyperlink" Target="http://www.eugreenenergy.al/" TargetMode="External"/><Relationship Id="rId46" Type="http://schemas.openxmlformats.org/officeDocument/2006/relationships/hyperlink" Target="http://www.aienergyx.com/" TargetMode="External"/><Relationship Id="rId45" Type="http://schemas.openxmlformats.org/officeDocument/2006/relationships/hyperlink" Target="mailto:sarolli.energy@gmail.com" TargetMode="External"/><Relationship Id="rId44" Type="http://schemas.openxmlformats.org/officeDocument/2006/relationships/hyperlink" Target="mailto:hidroalbania_k@hotmail.com" TargetMode="External"/><Relationship Id="rId43" Type="http://schemas.openxmlformats.org/officeDocument/2006/relationships/hyperlink" Target="mailto:Aida.maho@infotelecom.al" TargetMode="External"/><Relationship Id="rId42" Type="http://schemas.openxmlformats.org/officeDocument/2006/relationships/hyperlink" Target="mailto:kocizija@hotmail.com" TargetMode="External"/><Relationship Id="rId41" Type="http://schemas.openxmlformats.org/officeDocument/2006/relationships/hyperlink" Target="mailto:5gxenergy@gmail.com" TargetMode="External"/><Relationship Id="rId40" Type="http://schemas.openxmlformats.org/officeDocument/2006/relationships/hyperlink" Target="http://www.en-commodities.com/" TargetMode="External"/><Relationship Id="rId4" Type="http://schemas.openxmlformats.org/officeDocument/2006/relationships/hyperlink" Target="http://www.kesh.al/" TargetMode="External"/><Relationship Id="rId39" Type="http://schemas.openxmlformats.org/officeDocument/2006/relationships/hyperlink" Target="mailto:al_pwc_albania@pwc.com" TargetMode="External"/><Relationship Id="rId38" Type="http://schemas.openxmlformats.org/officeDocument/2006/relationships/hyperlink" Target="mailto:p_loris@hotmail.com" TargetMode="External"/><Relationship Id="rId37" Type="http://schemas.openxmlformats.org/officeDocument/2006/relationships/hyperlink" Target="mailto:anisa.skendaj@rnrgy.com" TargetMode="External"/><Relationship Id="rId36" Type="http://schemas.openxmlformats.org/officeDocument/2006/relationships/hyperlink" Target="http://www.tidalbania.com/" TargetMode="External"/><Relationship Id="rId35" Type="http://schemas.openxmlformats.org/officeDocument/2006/relationships/hyperlink" Target="mailto:info@tidalbania.com" TargetMode="External"/><Relationship Id="rId34" Type="http://schemas.openxmlformats.org/officeDocument/2006/relationships/hyperlink" Target="mailto:marsel.zhupa@yahoo.com" TargetMode="External"/><Relationship Id="rId33" Type="http://schemas.openxmlformats.org/officeDocument/2006/relationships/hyperlink" Target="mailto:a.dervishi@dufercoalbania.com," TargetMode="External"/><Relationship Id="rId32" Type="http://schemas.openxmlformats.org/officeDocument/2006/relationships/hyperlink" Target="mailto:teodori2003@yahoo.com%20/%20,%20konc-0682023892,%20drejtori%200695201838,%20koordinatorja%200682094215" TargetMode="External"/><Relationship Id="rId31" Type="http://schemas.openxmlformats.org/officeDocument/2006/relationships/hyperlink" Target="https://mft-energy.com/" TargetMode="External"/><Relationship Id="rId30" Type="http://schemas.openxmlformats.org/officeDocument/2006/relationships/hyperlink" Target="http://www.protergia.gr/" TargetMode="External"/><Relationship Id="rId3" Type="http://schemas.openxmlformats.org/officeDocument/2006/relationships/hyperlink" Target="http://www.albesptc.al/" TargetMode="External"/><Relationship Id="rId29" Type="http://schemas.openxmlformats.org/officeDocument/2006/relationships/hyperlink" Target="http://www.cosmogral.al/" TargetMode="External"/><Relationship Id="rId28" Type="http://schemas.openxmlformats.org/officeDocument/2006/relationships/hyperlink" Target="https://www.spvblue.com/" TargetMode="External"/><Relationship Id="rId27" Type="http://schemas.openxmlformats.org/officeDocument/2006/relationships/hyperlink" Target="https://www.ersekasolarpark.com/" TargetMode="External"/><Relationship Id="rId26" Type="http://schemas.openxmlformats.org/officeDocument/2006/relationships/hyperlink" Target="mailto:idroenergjiapulitashpk@gmail.com" TargetMode="External"/><Relationship Id="rId25" Type="http://schemas.openxmlformats.org/officeDocument/2006/relationships/hyperlink" Target="http://www.essegei.eu/" TargetMode="External"/><Relationship Id="rId24" Type="http://schemas.openxmlformats.org/officeDocument/2006/relationships/hyperlink" Target="http://www.ossh.al/" TargetMode="External"/><Relationship Id="rId23" Type="http://schemas.openxmlformats.org/officeDocument/2006/relationships/hyperlink" Target="http://www.axpo.com/" TargetMode="External"/><Relationship Id="rId22" Type="http://schemas.openxmlformats.org/officeDocument/2006/relationships/hyperlink" Target="http://www.fshu.al/" TargetMode="External"/><Relationship Id="rId21" Type="http://schemas.openxmlformats.org/officeDocument/2006/relationships/hyperlink" Target="http://www.natyreenergy.com/" TargetMode="External"/><Relationship Id="rId20" Type="http://schemas.openxmlformats.org/officeDocument/2006/relationships/hyperlink" Target="http://www.danskecommodities.com/" TargetMode="External"/><Relationship Id="rId2" Type="http://schemas.openxmlformats.org/officeDocument/2006/relationships/hyperlink" Target="https://www.gen-i.eu/at/en/" TargetMode="External"/><Relationship Id="rId19" Type="http://schemas.openxmlformats.org/officeDocument/2006/relationships/hyperlink" Target="http://www.kurum.al/" TargetMode="External"/><Relationship Id="rId18" Type="http://schemas.openxmlformats.org/officeDocument/2006/relationships/hyperlink" Target="http://www.ensohydro.at/" TargetMode="External"/><Relationship Id="rId17" Type="http://schemas.openxmlformats.org/officeDocument/2006/relationships/hyperlink" Target="https://www.ensco.eu/" TargetMode="External"/><Relationship Id="rId16" Type="http://schemas.openxmlformats.org/officeDocument/2006/relationships/hyperlink" Target="https://www.statkraft.al/" TargetMode="External"/><Relationship Id="rId15" Type="http://schemas.openxmlformats.org/officeDocument/2006/relationships/hyperlink" Target="https://www.ez-5energy.com/" TargetMode="External"/><Relationship Id="rId14" Type="http://schemas.openxmlformats.org/officeDocument/2006/relationships/hyperlink" Target="http://www.ayen.com.tr/en/ayen-as-energji-sha-arnautluk" TargetMode="External"/><Relationship Id="rId13" Type="http://schemas.openxmlformats.org/officeDocument/2006/relationships/hyperlink" Target="http://www.ayen.com.tr/" TargetMode="External"/><Relationship Id="rId12" Type="http://schemas.openxmlformats.org/officeDocument/2006/relationships/hyperlink" Target="http://www.fuentedynamics.com/" TargetMode="External"/><Relationship Id="rId11" Type="http://schemas.openxmlformats.org/officeDocument/2006/relationships/hyperlink" Target="http://www.eft-group.net/" TargetMode="External"/><Relationship Id="rId10" Type="http://schemas.openxmlformats.org/officeDocument/2006/relationships/hyperlink" Target="https://www.linkedin.com/company%20%20%20/ener-trade-shpk/mycompany" TargetMode="External"/><Relationship Id="rId1" Type="http://schemas.openxmlformats.org/officeDocument/2006/relationships/hyperlink" Target="http://www.gsa.al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7"/>
  <sheetViews>
    <sheetView showGridLines="0" tabSelected="1" view="pageBreakPreview" zoomScale="60" zoomScaleNormal="100" workbookViewId="0">
      <selection activeCell="F34" sqref="F34"/>
    </sheetView>
  </sheetViews>
  <sheetFormatPr defaultColWidth="6.14285714285714" defaultRowHeight="12.75"/>
  <cols>
    <col min="1" max="1" width="48" style="1844" customWidth="1"/>
    <col min="2" max="2" width="12.7142857142857" style="1844" customWidth="1"/>
    <col min="3" max="3" width="6.14285714285714" style="1844"/>
    <col min="4" max="4" width="14" style="1844" customWidth="1"/>
    <col min="5" max="5" width="14.4285714285714" style="1844" customWidth="1"/>
    <col min="6" max="6" width="9.57142857142857" style="1844" customWidth="1"/>
    <col min="7" max="7" width="8.71428571428571" style="1844" customWidth="1"/>
    <col min="8" max="8" width="17.1428571428571" style="1844" customWidth="1"/>
    <col min="9" max="9" width="13.2857142857143" style="1844" customWidth="1"/>
    <col min="10" max="10" width="13.7142857142857" style="1844" customWidth="1"/>
    <col min="11" max="11" width="12" style="1844" customWidth="1"/>
    <col min="12" max="12" width="14" style="1844" customWidth="1"/>
    <col min="13" max="13" width="11.5714285714286" style="1844" customWidth="1"/>
    <col min="14" max="14" width="11" style="1844" customWidth="1"/>
    <col min="15" max="17" width="11.7142857142857" style="1844" customWidth="1"/>
    <col min="18" max="18" width="9.71428571428571" style="1844" customWidth="1"/>
    <col min="19" max="19" width="10.2857142857143" style="1844" customWidth="1"/>
    <col min="20" max="20" width="12.8571428571429" style="1844" customWidth="1"/>
    <col min="21" max="21" width="6.14285714285714" style="1844"/>
    <col min="22" max="22" width="9" style="1844" customWidth="1"/>
    <col min="23" max="16384" width="6.14285714285714" style="1844"/>
  </cols>
  <sheetData>
    <row r="1" ht="24.95" customHeight="1" spans="1:20">
      <c r="A1" s="1301" t="s">
        <v>0</v>
      </c>
      <c r="B1" s="1302"/>
      <c r="C1" s="1302"/>
      <c r="D1" s="1302"/>
      <c r="E1" s="1302"/>
      <c r="F1" s="1302"/>
      <c r="G1" s="1302"/>
      <c r="H1" s="1302"/>
      <c r="I1" s="1302"/>
      <c r="J1" s="1302"/>
      <c r="K1" s="1302"/>
      <c r="L1" s="1302"/>
      <c r="M1" s="1302"/>
      <c r="N1" s="1302"/>
      <c r="O1" s="1302"/>
      <c r="P1" s="1302"/>
      <c r="Q1" s="1302"/>
      <c r="R1" s="1302"/>
      <c r="S1" s="1302"/>
      <c r="T1" s="1449"/>
    </row>
    <row r="2" ht="24.95" customHeight="1" spans="1:20">
      <c r="A2" s="1422"/>
      <c r="B2" s="1422"/>
      <c r="C2" s="1422"/>
      <c r="D2" s="1422"/>
      <c r="E2" s="1422"/>
      <c r="F2" s="1422"/>
      <c r="G2" s="1422"/>
      <c r="H2" s="1422"/>
      <c r="I2" s="1422"/>
      <c r="J2" s="1422"/>
      <c r="K2" s="1422"/>
      <c r="L2" s="1422"/>
      <c r="M2" s="1422"/>
      <c r="N2" s="1422"/>
      <c r="O2" s="1422"/>
      <c r="P2" s="1422"/>
      <c r="Q2" s="1422"/>
      <c r="R2" s="1422"/>
      <c r="S2" s="1422"/>
      <c r="T2" s="1422"/>
    </row>
    <row r="3" ht="42" customHeight="1" spans="1:20">
      <c r="A3" s="1845" t="s">
        <v>1</v>
      </c>
      <c r="B3" s="1846"/>
      <c r="C3" s="1434"/>
      <c r="D3" s="1847" t="s">
        <v>2</v>
      </c>
      <c r="E3" s="1848"/>
      <c r="F3" s="1848"/>
      <c r="G3" s="1849"/>
      <c r="H3" s="1850" t="s">
        <v>3</v>
      </c>
      <c r="I3" s="1940"/>
      <c r="J3" s="1941" t="s">
        <v>4</v>
      </c>
      <c r="K3" s="1942"/>
      <c r="L3" s="1942"/>
      <c r="M3" s="1942"/>
      <c r="N3" s="1942"/>
      <c r="O3" s="1942"/>
      <c r="P3" s="1942"/>
      <c r="Q3" s="1942"/>
      <c r="R3" s="1992"/>
      <c r="S3" s="1356"/>
      <c r="T3" s="1898" t="s">
        <v>5</v>
      </c>
    </row>
    <row r="4" ht="92.25" customHeight="1" spans="1:20">
      <c r="A4" s="1851" t="s">
        <v>6</v>
      </c>
      <c r="B4" s="1852"/>
      <c r="C4" s="1853"/>
      <c r="D4" s="1854" t="s">
        <v>7</v>
      </c>
      <c r="E4" s="1855" t="s">
        <v>8</v>
      </c>
      <c r="F4" s="1855" t="s">
        <v>9</v>
      </c>
      <c r="G4" s="1855" t="s">
        <v>10</v>
      </c>
      <c r="H4" s="1856" t="s">
        <v>11</v>
      </c>
      <c r="I4" s="1943" t="s">
        <v>12</v>
      </c>
      <c r="J4" s="1944" t="s">
        <v>13</v>
      </c>
      <c r="K4" s="1944" t="s">
        <v>14</v>
      </c>
      <c r="L4" s="1945" t="s">
        <v>15</v>
      </c>
      <c r="M4" s="1944" t="s">
        <v>16</v>
      </c>
      <c r="N4" s="1944" t="s">
        <v>17</v>
      </c>
      <c r="O4" s="1944" t="s">
        <v>18</v>
      </c>
      <c r="P4" s="1946" t="s">
        <v>19</v>
      </c>
      <c r="Q4" s="1946" t="s">
        <v>20</v>
      </c>
      <c r="R4" s="1993" t="s">
        <v>21</v>
      </c>
      <c r="S4" s="1416"/>
      <c r="T4" s="1898"/>
    </row>
    <row r="5" ht="24.95" customHeight="1" spans="1:22">
      <c r="A5" s="1857">
        <v>1379334</v>
      </c>
      <c r="B5" s="1858"/>
      <c r="C5" s="1859"/>
      <c r="D5" s="1860">
        <v>6968</v>
      </c>
      <c r="E5" s="1860">
        <v>392036</v>
      </c>
      <c r="F5" s="1860">
        <v>30517</v>
      </c>
      <c r="G5" s="1860">
        <v>35167</v>
      </c>
      <c r="H5" s="1861">
        <v>460003</v>
      </c>
      <c r="I5" s="1861">
        <v>81995</v>
      </c>
      <c r="J5" s="1947">
        <v>63340</v>
      </c>
      <c r="K5" s="1947">
        <v>90273</v>
      </c>
      <c r="L5" s="1947">
        <v>159176</v>
      </c>
      <c r="M5" s="1947">
        <v>42989</v>
      </c>
      <c r="N5" s="1947">
        <v>85519</v>
      </c>
      <c r="O5" s="1947">
        <v>1029</v>
      </c>
      <c r="P5" s="1947">
        <v>9210</v>
      </c>
      <c r="Q5" s="1947">
        <v>6338</v>
      </c>
      <c r="R5" s="1947">
        <v>93551</v>
      </c>
      <c r="S5" s="1994"/>
      <c r="T5" s="1995">
        <f>A5+D5+E5+F5+G5+H5+I5+J5+K5+L5+M5+N5+O5+P5+Q5+R5</f>
        <v>2937445</v>
      </c>
      <c r="V5" s="1996"/>
    </row>
    <row r="6" ht="24.95" customHeight="1" spans="1:20">
      <c r="A6" s="1862" t="s">
        <v>22</v>
      </c>
      <c r="B6" s="1863"/>
      <c r="C6" s="1859"/>
      <c r="D6" s="1864"/>
      <c r="E6" s="1864"/>
      <c r="F6" s="1864"/>
      <c r="G6" s="1864"/>
      <c r="H6" s="1865"/>
      <c r="I6" s="1864"/>
      <c r="J6" s="1864"/>
      <c r="K6" s="1864"/>
      <c r="L6" s="1864"/>
      <c r="M6" s="1864"/>
      <c r="N6" s="1864"/>
      <c r="O6" s="1864"/>
      <c r="P6" s="1864"/>
      <c r="Q6" s="1864"/>
      <c r="R6" s="1864"/>
      <c r="S6" s="1994"/>
      <c r="T6" s="1435"/>
    </row>
    <row r="7" ht="24.95" customHeight="1" spans="1:20">
      <c r="A7" s="1866" t="s">
        <v>23</v>
      </c>
      <c r="B7" s="1863">
        <f>A5+B6</f>
        <v>1379334</v>
      </c>
      <c r="C7" s="1859"/>
      <c r="D7" s="1864"/>
      <c r="E7" s="1864"/>
      <c r="F7" s="1864"/>
      <c r="G7" s="1864"/>
      <c r="H7" s="1865"/>
      <c r="I7" s="1864"/>
      <c r="J7" s="1864"/>
      <c r="K7" s="1864"/>
      <c r="L7" s="1864"/>
      <c r="M7" s="1864"/>
      <c r="N7" s="1864"/>
      <c r="O7" s="1864"/>
      <c r="P7" s="1864"/>
      <c r="Q7" s="1864"/>
      <c r="R7" s="1864"/>
      <c r="S7" s="1994"/>
      <c r="T7" s="1435"/>
    </row>
    <row r="8" ht="31.5" spans="1:20">
      <c r="A8" s="1867" t="s">
        <v>24</v>
      </c>
      <c r="B8" s="1868">
        <f>B7-B11</f>
        <v>-242016</v>
      </c>
      <c r="C8" s="1434"/>
      <c r="D8" s="1869"/>
      <c r="E8" s="1306"/>
      <c r="F8" s="1306"/>
      <c r="G8" s="1303"/>
      <c r="H8" s="1303"/>
      <c r="I8" s="1303"/>
      <c r="J8" s="1303"/>
      <c r="K8" s="1303"/>
      <c r="L8" s="1303"/>
      <c r="M8" s="1303"/>
      <c r="N8" s="1303"/>
      <c r="O8" s="1306"/>
      <c r="P8" s="1303"/>
      <c r="Q8" s="1303"/>
      <c r="R8" s="1306"/>
      <c r="S8" s="1303"/>
      <c r="T8" s="1303"/>
    </row>
    <row r="9" ht="31.5" spans="1:20">
      <c r="A9" s="1867" t="s">
        <v>25</v>
      </c>
      <c r="B9" s="1870"/>
      <c r="C9" s="1434"/>
      <c r="D9" s="1869"/>
      <c r="E9" s="1306"/>
      <c r="F9" s="1306"/>
      <c r="G9" s="1306"/>
      <c r="H9" s="1306"/>
      <c r="I9" s="1303"/>
      <c r="J9" s="1303"/>
      <c r="K9" s="1306"/>
      <c r="L9" s="1303"/>
      <c r="M9" s="1303"/>
      <c r="N9" s="573"/>
      <c r="O9" s="1303"/>
      <c r="P9" s="1303"/>
      <c r="Q9" s="1303"/>
      <c r="R9" s="1303"/>
      <c r="S9" s="1303"/>
      <c r="T9" s="573"/>
    </row>
    <row r="10" ht="15.75" spans="1:20">
      <c r="A10" s="1871" t="s">
        <v>26</v>
      </c>
      <c r="B10" s="1872"/>
      <c r="C10" s="1434"/>
      <c r="D10" s="1869"/>
      <c r="E10" s="1303"/>
      <c r="F10" s="1303"/>
      <c r="G10" s="1303"/>
      <c r="H10" s="1303"/>
      <c r="I10" s="1303"/>
      <c r="J10" s="1303"/>
      <c r="K10" s="1303"/>
      <c r="L10" s="1303"/>
      <c r="M10" s="1306"/>
      <c r="N10" s="1306"/>
      <c r="O10" s="1303"/>
      <c r="P10" s="1303"/>
      <c r="Q10" s="1303"/>
      <c r="R10" s="1303"/>
      <c r="S10" s="1303"/>
      <c r="T10" s="1303"/>
    </row>
    <row r="11" ht="28.5" customHeight="1" spans="1:20">
      <c r="A11" s="1873" t="s">
        <v>27</v>
      </c>
      <c r="B11" s="1863">
        <v>1621350</v>
      </c>
      <c r="C11" s="1853"/>
      <c r="D11" s="1874"/>
      <c r="E11" s="1306"/>
      <c r="F11" s="1306"/>
      <c r="G11" s="1306"/>
      <c r="H11" s="1303"/>
      <c r="I11" s="1303"/>
      <c r="J11" s="1303"/>
      <c r="K11" s="1303"/>
      <c r="L11" s="1303"/>
      <c r="M11" s="1303"/>
      <c r="N11" s="1306"/>
      <c r="O11" s="1306"/>
      <c r="P11" s="1306"/>
      <c r="Q11" s="1306"/>
      <c r="R11" s="1303"/>
      <c r="S11" s="1303"/>
      <c r="T11" s="1303"/>
    </row>
    <row r="12" ht="24.95" customHeight="1" spans="1:22">
      <c r="A12" s="1875"/>
      <c r="B12" s="1876"/>
      <c r="C12" s="1877"/>
      <c r="D12" s="1878"/>
      <c r="E12" s="1306"/>
      <c r="F12" s="1306"/>
      <c r="G12" s="1306"/>
      <c r="H12" s="1303"/>
      <c r="I12" s="1303"/>
      <c r="J12" s="1303"/>
      <c r="K12" s="1303"/>
      <c r="L12" s="1303"/>
      <c r="M12" s="1303"/>
      <c r="N12" s="1303"/>
      <c r="O12" s="1303"/>
      <c r="P12" s="1303"/>
      <c r="Q12" s="1303"/>
      <c r="R12" s="1303"/>
      <c r="S12" s="1303"/>
      <c r="T12" s="1303"/>
      <c r="V12" s="1997"/>
    </row>
    <row r="13" ht="24.95" customHeight="1" spans="1:20">
      <c r="A13" s="1366"/>
      <c r="B13" s="1879"/>
      <c r="C13" s="1880"/>
      <c r="D13" s="1881" t="s">
        <v>28</v>
      </c>
      <c r="E13" s="1882"/>
      <c r="F13" s="1882"/>
      <c r="G13" s="1882"/>
      <c r="H13" s="1882"/>
      <c r="I13" s="1882"/>
      <c r="J13" s="1882"/>
      <c r="K13" s="1948"/>
      <c r="L13" s="1949"/>
      <c r="M13" s="1950"/>
      <c r="N13" s="1951"/>
      <c r="O13" s="1951"/>
      <c r="P13" s="1951"/>
      <c r="Q13" s="1951"/>
      <c r="R13" s="1951"/>
      <c r="S13" s="1303"/>
      <c r="T13" s="1998" t="s">
        <v>29</v>
      </c>
    </row>
    <row r="14" ht="79.5" customHeight="1" spans="1:20">
      <c r="A14" s="1366"/>
      <c r="B14" s="1356"/>
      <c r="C14" s="1883"/>
      <c r="D14" s="1884" t="s">
        <v>30</v>
      </c>
      <c r="E14" s="1885" t="s">
        <v>31</v>
      </c>
      <c r="F14" s="1886" t="s">
        <v>32</v>
      </c>
      <c r="G14" s="1887"/>
      <c r="H14" s="1888" t="s">
        <v>33</v>
      </c>
      <c r="I14" s="1888" t="s">
        <v>34</v>
      </c>
      <c r="J14" s="1952" t="s">
        <v>35</v>
      </c>
      <c r="K14" s="1953"/>
      <c r="L14" s="1954"/>
      <c r="M14" s="1950"/>
      <c r="N14" s="1955"/>
      <c r="O14" s="1955"/>
      <c r="P14" s="1955"/>
      <c r="Q14" s="1955"/>
      <c r="R14" s="1955"/>
      <c r="S14" s="1303"/>
      <c r="T14" s="1999"/>
    </row>
    <row r="15" ht="15.75" spans="1:20">
      <c r="A15" s="1366"/>
      <c r="B15" s="1889"/>
      <c r="C15" s="1883"/>
      <c r="D15" s="1890">
        <f>D5</f>
        <v>6968</v>
      </c>
      <c r="E15" s="1890">
        <f>E5</f>
        <v>392036</v>
      </c>
      <c r="F15" s="1891">
        <f>G5</f>
        <v>35167</v>
      </c>
      <c r="G15" s="1892"/>
      <c r="H15" s="1890">
        <f>H5</f>
        <v>460003</v>
      </c>
      <c r="I15" s="1956">
        <f>I5</f>
        <v>81995</v>
      </c>
      <c r="J15" s="1957">
        <v>80757</v>
      </c>
      <c r="K15" s="1958"/>
      <c r="L15" s="1959"/>
      <c r="M15" s="1960"/>
      <c r="N15" s="1961"/>
      <c r="O15" s="1961"/>
      <c r="P15" s="1961"/>
      <c r="Q15" s="1961"/>
      <c r="R15" s="1961"/>
      <c r="S15" s="1303"/>
      <c r="T15" s="1999"/>
    </row>
    <row r="16" ht="15.75" spans="1:21">
      <c r="A16" s="1366"/>
      <c r="B16" s="1893"/>
      <c r="C16" s="1880"/>
      <c r="D16" s="1894">
        <f>D15+E15+F15+H15+I15+J15</f>
        <v>1056926</v>
      </c>
      <c r="E16" s="1895"/>
      <c r="F16" s="1895"/>
      <c r="G16" s="1895"/>
      <c r="H16" s="1895"/>
      <c r="I16" s="1895"/>
      <c r="J16" s="1895"/>
      <c r="K16" s="1962"/>
      <c r="L16" s="1963"/>
      <c r="M16" s="1964"/>
      <c r="N16" s="1964"/>
      <c r="O16" s="1964"/>
      <c r="P16" s="1964"/>
      <c r="Q16" s="1964"/>
      <c r="R16" s="1964"/>
      <c r="S16" s="1303"/>
      <c r="T16" s="1999"/>
      <c r="U16" s="1939"/>
    </row>
    <row r="17" ht="24.95" customHeight="1" spans="1:20">
      <c r="A17" s="1366"/>
      <c r="B17" s="1893"/>
      <c r="C17" s="1896"/>
      <c r="D17" s="1896"/>
      <c r="E17" s="1896"/>
      <c r="F17" s="1896"/>
      <c r="G17" s="1896"/>
      <c r="H17" s="1897"/>
      <c r="I17" s="1897"/>
      <c r="J17" s="1897"/>
      <c r="K17" s="1303"/>
      <c r="L17" s="1303"/>
      <c r="M17" s="1303"/>
      <c r="N17" s="1303"/>
      <c r="O17" s="1303"/>
      <c r="P17" s="1303"/>
      <c r="Q17" s="1303"/>
      <c r="R17" s="1303"/>
      <c r="S17" s="1303"/>
      <c r="T17" s="2000"/>
    </row>
    <row r="18" ht="24.95" customHeight="1" spans="1:20">
      <c r="A18" s="1366"/>
      <c r="B18" s="1893"/>
      <c r="C18" s="1896"/>
      <c r="D18" s="1896"/>
      <c r="E18" s="1896"/>
      <c r="F18" s="1896"/>
      <c r="G18" s="1896"/>
      <c r="H18" s="1897"/>
      <c r="I18" s="1897"/>
      <c r="J18" s="1897"/>
      <c r="K18" s="1303"/>
      <c r="L18" s="573"/>
      <c r="M18" s="573"/>
      <c r="N18" s="1303"/>
      <c r="O18" s="1303"/>
      <c r="P18" s="1303"/>
      <c r="Q18" s="1303"/>
      <c r="R18" s="1303"/>
      <c r="S18" s="1303"/>
      <c r="T18" s="2001">
        <v>41382</v>
      </c>
    </row>
    <row r="19" ht="24.95" customHeight="1" spans="1:20">
      <c r="A19" s="1366"/>
      <c r="B19" s="1893"/>
      <c r="C19" s="1896"/>
      <c r="D19" s="1896"/>
      <c r="E19" s="1896"/>
      <c r="F19" s="1896"/>
      <c r="G19" s="1896"/>
      <c r="H19" s="1897"/>
      <c r="I19" s="1897"/>
      <c r="J19" s="1897"/>
      <c r="K19" s="1303"/>
      <c r="L19" s="1303"/>
      <c r="M19" s="1303"/>
      <c r="N19" s="1303"/>
      <c r="O19" s="1303"/>
      <c r="P19" s="1303"/>
      <c r="Q19" s="1303"/>
      <c r="R19" s="1303"/>
      <c r="S19" s="1303"/>
      <c r="T19" s="1303"/>
    </row>
    <row r="20" ht="24.95" customHeight="1" spans="1:20">
      <c r="A20" s="1303"/>
      <c r="B20" s="1893"/>
      <c r="C20" s="1896"/>
      <c r="D20" s="1896"/>
      <c r="E20" s="1896"/>
      <c r="F20" s="1896"/>
      <c r="G20" s="1896"/>
      <c r="H20" s="1897"/>
      <c r="I20" s="1897"/>
      <c r="J20" s="1897"/>
      <c r="K20" s="1303"/>
      <c r="L20" s="1303"/>
      <c r="M20" s="1303"/>
      <c r="N20" s="1303"/>
      <c r="O20" s="1303"/>
      <c r="P20" s="1303"/>
      <c r="Q20" s="1303"/>
      <c r="R20" s="1303"/>
      <c r="S20" s="1303"/>
      <c r="T20" s="1303"/>
    </row>
    <row r="21" ht="15" customHeight="1" spans="1:23">
      <c r="A21" s="1303"/>
      <c r="B21" s="1893"/>
      <c r="C21" s="1897"/>
      <c r="D21" s="1897"/>
      <c r="E21" s="1897"/>
      <c r="F21" s="1897"/>
      <c r="G21" s="1897"/>
      <c r="H21" s="1897"/>
      <c r="I21" s="1897"/>
      <c r="J21" s="1897"/>
      <c r="K21" s="1303"/>
      <c r="L21" s="1303"/>
      <c r="M21" s="1303"/>
      <c r="N21" s="1303"/>
      <c r="O21" s="1303"/>
      <c r="P21" s="1303"/>
      <c r="Q21" s="1303"/>
      <c r="R21" s="1303"/>
      <c r="S21" s="1303"/>
      <c r="T21" s="1303"/>
      <c r="W21" s="2002"/>
    </row>
    <row r="22" ht="78" customHeight="1" spans="1:18">
      <c r="A22" s="1303"/>
      <c r="B22" s="1898" t="s">
        <v>36</v>
      </c>
      <c r="C22" s="1899"/>
      <c r="D22" s="1898" t="s">
        <v>37</v>
      </c>
      <c r="E22" s="1303"/>
      <c r="F22" s="1303"/>
      <c r="G22" s="1303"/>
      <c r="H22" s="1900" t="s">
        <v>38</v>
      </c>
      <c r="I22" s="1965"/>
      <c r="J22" s="1966" t="s">
        <v>39</v>
      </c>
      <c r="K22" s="1303"/>
      <c r="L22" s="1967" t="s">
        <v>40</v>
      </c>
      <c r="M22" s="1303"/>
      <c r="N22" s="1968" t="s">
        <v>41</v>
      </c>
      <c r="O22" s="1969"/>
      <c r="P22" s="1970"/>
      <c r="Q22" s="1303"/>
      <c r="R22" s="1303"/>
    </row>
    <row r="23" ht="15.75" spans="1:18">
      <c r="A23" s="1366"/>
      <c r="B23" s="1175">
        <f>B11</f>
        <v>1621350</v>
      </c>
      <c r="C23" s="1901"/>
      <c r="D23" s="1902">
        <f>D16-H23-J23-L23-N28</f>
        <v>388129</v>
      </c>
      <c r="E23" s="1903"/>
      <c r="F23" s="1903"/>
      <c r="G23" s="1903"/>
      <c r="H23" s="1900">
        <v>528930</v>
      </c>
      <c r="I23" s="1971"/>
      <c r="J23" s="1972">
        <v>139829</v>
      </c>
      <c r="K23" s="1973"/>
      <c r="L23" s="1974">
        <v>0</v>
      </c>
      <c r="M23" s="1303"/>
      <c r="N23" s="1975"/>
      <c r="O23" s="1976"/>
      <c r="P23" s="1970"/>
      <c r="Q23" s="1303"/>
      <c r="R23" s="573"/>
    </row>
    <row r="24" ht="15.75" spans="1:18">
      <c r="A24" s="1366"/>
      <c r="B24" s="1904">
        <f>B23+D23</f>
        <v>2009479</v>
      </c>
      <c r="C24" s="1905"/>
      <c r="D24" s="1906"/>
      <c r="E24" s="1306"/>
      <c r="F24" s="1306"/>
      <c r="G24" s="1306"/>
      <c r="H24" s="1907"/>
      <c r="I24" s="1977"/>
      <c r="J24" s="1978"/>
      <c r="K24" s="1303"/>
      <c r="L24" s="1979"/>
      <c r="M24" s="1303"/>
      <c r="N24" s="1975"/>
      <c r="O24" s="1976"/>
      <c r="P24" s="1970"/>
      <c r="Q24" s="1303"/>
      <c r="R24" s="1303"/>
    </row>
    <row r="25" ht="15.75" spans="1:18">
      <c r="A25" s="1908">
        <f>B24-B27</f>
        <v>2009479</v>
      </c>
      <c r="B25" s="1909" t="s">
        <v>42</v>
      </c>
      <c r="C25" s="1910"/>
      <c r="D25" s="1911"/>
      <c r="E25" s="1306"/>
      <c r="F25" s="1306"/>
      <c r="G25" s="1306"/>
      <c r="H25" s="1912"/>
      <c r="I25" s="1977"/>
      <c r="J25" s="1980"/>
      <c r="K25" s="1303"/>
      <c r="L25" s="1981"/>
      <c r="M25" s="1303"/>
      <c r="N25" s="1975"/>
      <c r="O25" s="1976"/>
      <c r="P25" s="1970"/>
      <c r="Q25" s="573"/>
      <c r="R25" s="1303"/>
    </row>
    <row r="26" ht="15.75" spans="1:18">
      <c r="A26" s="1913" t="s">
        <v>43</v>
      </c>
      <c r="B26" s="1914" t="s">
        <v>44</v>
      </c>
      <c r="C26" s="1915"/>
      <c r="D26" s="1916"/>
      <c r="E26" s="1306"/>
      <c r="F26" s="1306"/>
      <c r="G26" s="1306"/>
      <c r="H26" s="1912"/>
      <c r="I26" s="1977"/>
      <c r="J26" s="1980"/>
      <c r="K26" s="1303"/>
      <c r="L26" s="1981"/>
      <c r="M26" s="1303"/>
      <c r="N26" s="1982"/>
      <c r="O26" s="1983"/>
      <c r="P26" s="1970"/>
      <c r="Q26" s="1303"/>
      <c r="R26" s="1645"/>
    </row>
    <row r="27" ht="15.75" spans="1:18">
      <c r="A27" s="1913"/>
      <c r="B27" s="1917"/>
      <c r="C27" s="1917"/>
      <c r="D27" s="1917"/>
      <c r="E27" s="1306"/>
      <c r="F27" s="1306"/>
      <c r="G27" s="1306"/>
      <c r="H27" s="1912"/>
      <c r="I27" s="1977"/>
      <c r="J27" s="1980"/>
      <c r="K27" s="1303"/>
      <c r="L27" s="1981"/>
      <c r="M27" s="1303"/>
      <c r="N27" s="1900"/>
      <c r="O27" s="1984"/>
      <c r="P27" s="1970"/>
      <c r="Q27" s="1303"/>
      <c r="R27" s="1645"/>
    </row>
    <row r="28" ht="15.75" spans="1:18">
      <c r="A28" s="1913" t="s">
        <v>45</v>
      </c>
      <c r="B28" s="1918"/>
      <c r="C28" s="1918"/>
      <c r="D28" s="1919"/>
      <c r="E28" s="1306"/>
      <c r="F28" s="1306"/>
      <c r="G28" s="1306"/>
      <c r="H28" s="1912"/>
      <c r="I28" s="1977"/>
      <c r="J28" s="1980"/>
      <c r="K28" s="1303"/>
      <c r="L28" s="1981"/>
      <c r="M28" s="1303"/>
      <c r="N28" s="1985">
        <v>38</v>
      </c>
      <c r="O28" s="1986"/>
      <c r="P28" s="1987"/>
      <c r="Q28" s="1303"/>
      <c r="R28" s="1303"/>
    </row>
    <row r="29" ht="15.75" spans="1:18">
      <c r="A29" s="1920"/>
      <c r="B29" s="1921"/>
      <c r="C29" s="1922"/>
      <c r="D29" s="1923"/>
      <c r="E29" s="1640"/>
      <c r="F29" s="1640"/>
      <c r="G29" s="1640"/>
      <c r="H29" s="1924"/>
      <c r="I29" s="1977"/>
      <c r="J29" s="1988"/>
      <c r="K29" s="1303"/>
      <c r="L29" s="1989"/>
      <c r="M29" s="1303"/>
      <c r="N29" s="1985"/>
      <c r="O29" s="1986"/>
      <c r="P29" s="1987"/>
      <c r="Q29" s="1303"/>
      <c r="R29" s="1303"/>
    </row>
    <row r="30" ht="15.75" spans="1:20">
      <c r="A30" s="1650"/>
      <c r="B30" s="1925"/>
      <c r="C30" s="1926"/>
      <c r="D30" s="1926"/>
      <c r="E30" s="1640"/>
      <c r="F30" s="1640"/>
      <c r="G30" s="1640"/>
      <c r="H30" s="1303"/>
      <c r="I30" s="1303"/>
      <c r="J30" s="1303"/>
      <c r="K30" s="1303"/>
      <c r="L30" s="1303"/>
      <c r="M30" s="1303"/>
      <c r="N30" s="1303"/>
      <c r="O30" s="1303"/>
      <c r="P30" s="1303"/>
      <c r="Q30" s="1303"/>
      <c r="R30" s="1303"/>
      <c r="S30" s="1303"/>
      <c r="T30" s="1303"/>
    </row>
    <row r="31" ht="15.75" spans="1:20">
      <c r="A31" s="1927"/>
      <c r="B31" s="1927"/>
      <c r="C31" s="1928"/>
      <c r="D31" s="1928"/>
      <c r="E31" s="1928"/>
      <c r="F31" s="1928"/>
      <c r="G31" s="1929"/>
      <c r="H31" s="1303"/>
      <c r="I31" s="1303"/>
      <c r="J31" s="1303"/>
      <c r="K31" s="1303"/>
      <c r="L31" s="1303"/>
      <c r="M31" s="1303"/>
      <c r="N31" s="1303"/>
      <c r="O31" s="1303"/>
      <c r="P31" s="1303"/>
      <c r="Q31" s="1303"/>
      <c r="R31" s="1303"/>
      <c r="S31" s="1303"/>
      <c r="T31" s="1303"/>
    </row>
    <row r="32" ht="15.75" spans="1:20">
      <c r="A32" s="1927"/>
      <c r="B32" s="1927"/>
      <c r="C32" s="1927"/>
      <c r="D32" s="1927"/>
      <c r="E32" s="1927"/>
      <c r="F32" s="1927"/>
      <c r="G32" s="1930"/>
      <c r="H32" s="1303"/>
      <c r="I32" s="1303"/>
      <c r="J32" s="1303"/>
      <c r="K32" s="1303"/>
      <c r="L32" s="1303"/>
      <c r="M32" s="1303"/>
      <c r="N32" s="1303"/>
      <c r="O32" s="1303"/>
      <c r="P32" s="1303"/>
      <c r="Q32" s="1303"/>
      <c r="R32" s="1303"/>
      <c r="S32" s="1303"/>
      <c r="T32" s="1303"/>
    </row>
    <row r="33" ht="15.75" spans="1:20">
      <c r="A33" s="1931"/>
      <c r="B33" s="1931"/>
      <c r="C33" s="1931"/>
      <c r="D33" s="1931"/>
      <c r="E33" s="1931"/>
      <c r="F33" s="1931"/>
      <c r="G33" s="1930"/>
      <c r="H33" s="1303"/>
      <c r="I33" s="1303"/>
      <c r="J33" s="1303"/>
      <c r="K33" s="1303"/>
      <c r="L33" s="1303"/>
      <c r="M33" s="1303"/>
      <c r="N33" s="1303"/>
      <c r="O33" s="1303"/>
      <c r="P33" s="1303"/>
      <c r="Q33" s="1303"/>
      <c r="R33" s="1303"/>
      <c r="S33" s="1303"/>
      <c r="T33" s="1303"/>
    </row>
    <row r="34" ht="15.75" spans="1:20">
      <c r="A34" s="1927"/>
      <c r="B34" s="1927"/>
      <c r="C34" s="1927"/>
      <c r="D34" s="1927"/>
      <c r="E34" s="1927"/>
      <c r="F34" s="1927"/>
      <c r="G34" s="1932"/>
      <c r="H34" s="1303"/>
      <c r="I34" s="1303"/>
      <c r="J34" s="1303"/>
      <c r="K34" s="1303"/>
      <c r="L34" s="1303"/>
      <c r="M34" s="1303"/>
      <c r="N34" s="1303"/>
      <c r="O34" s="1303"/>
      <c r="P34" s="1303"/>
      <c r="Q34" s="1303"/>
      <c r="R34" s="1303"/>
      <c r="S34" s="1303"/>
      <c r="T34" s="1303"/>
    </row>
    <row r="35" ht="15.75" spans="1:20">
      <c r="A35" s="1927"/>
      <c r="B35" s="1927"/>
      <c r="C35" s="1927"/>
      <c r="D35" s="1927"/>
      <c r="E35" s="1927"/>
      <c r="F35" s="1927"/>
      <c r="G35" s="1932"/>
      <c r="H35" s="1322"/>
      <c r="I35" s="1322"/>
      <c r="J35" s="1990"/>
      <c r="K35" s="1303"/>
      <c r="L35" s="1303"/>
      <c r="M35" s="1303"/>
      <c r="N35" s="1303"/>
      <c r="O35" s="1303"/>
      <c r="P35" s="1303"/>
      <c r="Q35" s="1303"/>
      <c r="R35" s="1303"/>
      <c r="S35" s="1303"/>
      <c r="T35" s="1303"/>
    </row>
    <row r="36" ht="15.75" spans="1:20">
      <c r="A36" s="1933" t="s">
        <v>46</v>
      </c>
      <c r="B36" s="1934"/>
      <c r="C36" s="1935"/>
      <c r="D36" s="1936">
        <v>2896063</v>
      </c>
      <c r="E36" s="1937"/>
      <c r="F36" s="1937"/>
      <c r="G36" s="1938"/>
      <c r="H36" s="1938"/>
      <c r="I36" s="1322"/>
      <c r="J36" s="1303"/>
      <c r="K36" s="1303"/>
      <c r="L36" s="573"/>
      <c r="M36" s="1303"/>
      <c r="N36" s="573"/>
      <c r="O36" s="1303"/>
      <c r="P36" s="1303"/>
      <c r="Q36" s="1303"/>
      <c r="R36" s="1303"/>
      <c r="S36" s="2003">
        <f>T5-T18</f>
        <v>2896063</v>
      </c>
      <c r="T36" s="573"/>
    </row>
    <row r="37" ht="12" customHeight="1" spans="1:20">
      <c r="A37" s="1303"/>
      <c r="B37" s="1322"/>
      <c r="C37" s="1303"/>
      <c r="D37" s="1303"/>
      <c r="E37" s="1303"/>
      <c r="F37" s="1303"/>
      <c r="G37" s="1322"/>
      <c r="H37" s="1322"/>
      <c r="I37" s="1322"/>
      <c r="J37" s="1322"/>
      <c r="K37" s="1303"/>
      <c r="L37" s="573"/>
      <c r="M37" s="1303"/>
      <c r="N37" s="573"/>
      <c r="O37" s="573"/>
      <c r="P37" s="573"/>
      <c r="Q37" s="573"/>
      <c r="R37" s="1303"/>
      <c r="S37" s="1303"/>
      <c r="T37" s="1303"/>
    </row>
    <row r="38" ht="12" customHeight="1" spans="1:20">
      <c r="A38" s="1303"/>
      <c r="B38" s="1303"/>
      <c r="C38" s="1303"/>
      <c r="D38" s="1303"/>
      <c r="E38" s="1303"/>
      <c r="F38" s="1303"/>
      <c r="G38" s="1303"/>
      <c r="H38" s="1303"/>
      <c r="I38" s="1991"/>
      <c r="J38" s="1991"/>
      <c r="K38" s="1991"/>
      <c r="L38" s="1991"/>
      <c r="M38" s="1991"/>
      <c r="N38" s="1991"/>
      <c r="O38" s="1991"/>
      <c r="P38" s="1991"/>
      <c r="Q38" s="1991"/>
      <c r="R38" s="1991"/>
      <c r="S38" s="1991"/>
      <c r="T38" s="1435"/>
    </row>
    <row r="39" ht="12" customHeight="1" spans="1:20">
      <c r="A39" s="1303"/>
      <c r="B39" s="1303"/>
      <c r="C39" s="1303"/>
      <c r="D39" s="1303"/>
      <c r="E39" s="1303"/>
      <c r="F39" s="1303"/>
      <c r="G39" s="1303"/>
      <c r="H39" s="1303"/>
      <c r="I39" s="1303"/>
      <c r="J39" s="1303"/>
      <c r="K39" s="573"/>
      <c r="L39" s="573"/>
      <c r="M39" s="1303"/>
      <c r="N39" s="1303"/>
      <c r="O39" s="1303"/>
      <c r="P39" s="1303"/>
      <c r="Q39" s="1303"/>
      <c r="R39" s="1303"/>
      <c r="S39" s="1303"/>
      <c r="T39" s="1435"/>
    </row>
    <row r="40" ht="12" customHeight="1" spans="1:20">
      <c r="A40" s="1303"/>
      <c r="B40" s="1303"/>
      <c r="C40" s="1303"/>
      <c r="D40" s="1303"/>
      <c r="E40" s="1303"/>
      <c r="F40" s="1303"/>
      <c r="G40" s="1303"/>
      <c r="H40" s="1303"/>
      <c r="I40" s="1303"/>
      <c r="J40" s="1303"/>
      <c r="K40" s="1303"/>
      <c r="L40" s="573"/>
      <c r="M40" s="1303"/>
      <c r="N40" s="1303"/>
      <c r="O40" s="1303"/>
      <c r="P40" s="1303"/>
      <c r="Q40" s="1303"/>
      <c r="R40" s="1303"/>
      <c r="S40" s="1303"/>
      <c r="T40" s="1435"/>
    </row>
    <row r="41" ht="16.5" spans="1:20">
      <c r="A41" s="1303"/>
      <c r="B41" s="1303"/>
      <c r="C41" s="1303"/>
      <c r="D41" s="1303"/>
      <c r="E41" s="1303"/>
      <c r="F41" s="1303"/>
      <c r="G41" s="1303"/>
      <c r="H41" s="1303"/>
      <c r="I41" s="1444" t="s">
        <v>47</v>
      </c>
      <c r="J41" s="1445"/>
      <c r="K41" s="1445"/>
      <c r="L41" s="1445"/>
      <c r="M41" s="1445"/>
      <c r="N41" s="1445"/>
      <c r="O41" s="1445"/>
      <c r="P41" s="1445"/>
      <c r="Q41" s="1445"/>
      <c r="R41" s="1445"/>
      <c r="S41" s="1460"/>
      <c r="T41" s="1303"/>
    </row>
    <row r="53" spans="1:4">
      <c r="A53" s="1939"/>
      <c r="B53" s="1939"/>
      <c r="C53" s="1939"/>
      <c r="D53" s="1939"/>
    </row>
    <row r="54" spans="1:4">
      <c r="A54" s="1939"/>
      <c r="B54" s="1939"/>
      <c r="C54" s="1939"/>
      <c r="D54" s="1939"/>
    </row>
    <row r="55" spans="1:4">
      <c r="A55" s="1939"/>
      <c r="B55" s="1939"/>
      <c r="C55" s="1939"/>
      <c r="D55" s="1939"/>
    </row>
    <row r="56" spans="1:4">
      <c r="A56" s="1939"/>
      <c r="B56" s="1939"/>
      <c r="C56" s="1939"/>
      <c r="D56" s="1939"/>
    </row>
    <row r="57" spans="1:4">
      <c r="A57" s="1939"/>
      <c r="B57" s="1939"/>
      <c r="C57" s="1939"/>
      <c r="D57" s="1939"/>
    </row>
  </sheetData>
  <mergeCells count="34">
    <mergeCell ref="A1:T1"/>
    <mergeCell ref="A3:B3"/>
    <mergeCell ref="D3:G3"/>
    <mergeCell ref="H3:I3"/>
    <mergeCell ref="J3:R3"/>
    <mergeCell ref="A4:B4"/>
    <mergeCell ref="A5:B5"/>
    <mergeCell ref="D13:K13"/>
    <mergeCell ref="N13:O13"/>
    <mergeCell ref="F14:G14"/>
    <mergeCell ref="J14:K14"/>
    <mergeCell ref="N14:O14"/>
    <mergeCell ref="F15:G15"/>
    <mergeCell ref="J15:K15"/>
    <mergeCell ref="N15:O15"/>
    <mergeCell ref="D16:K16"/>
    <mergeCell ref="B24:D24"/>
    <mergeCell ref="B25:D25"/>
    <mergeCell ref="B26:D26"/>
    <mergeCell ref="B27:D27"/>
    <mergeCell ref="N27:O27"/>
    <mergeCell ref="N28:O28"/>
    <mergeCell ref="N29:O29"/>
    <mergeCell ref="A36:C36"/>
    <mergeCell ref="G36:H36"/>
    <mergeCell ref="I38:S38"/>
    <mergeCell ref="I41:S41"/>
    <mergeCell ref="B8:B10"/>
    <mergeCell ref="H24:H29"/>
    <mergeCell ref="J24:J29"/>
    <mergeCell ref="L24:L29"/>
    <mergeCell ref="T3:T4"/>
    <mergeCell ref="T13:T17"/>
    <mergeCell ref="N22:O26"/>
  </mergeCells>
  <pageMargins left="0.7" right="0.7" top="0.75" bottom="0.75" header="0.3" footer="0.3"/>
  <pageSetup paperSize="9" scale="38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8"/>
  <sheetViews>
    <sheetView view="pageBreakPreview" zoomScale="115" zoomScaleNormal="100" workbookViewId="0">
      <selection activeCell="F33" sqref="F33"/>
    </sheetView>
  </sheetViews>
  <sheetFormatPr defaultColWidth="9.14285714285714" defaultRowHeight="11.25"/>
  <cols>
    <col min="1" max="1" width="10" style="108" customWidth="1"/>
    <col min="2" max="3" width="14.8571428571429" style="108" customWidth="1"/>
    <col min="4" max="4" width="25.7142857142857" style="108" customWidth="1"/>
    <col min="5" max="5" width="31.4285714285714" style="108" customWidth="1"/>
    <col min="6" max="6" width="39.2857142857143" style="108" customWidth="1"/>
    <col min="7" max="7" width="30.7142857142857" style="108" customWidth="1"/>
    <col min="8" max="8" width="28.8571428571429" style="108" customWidth="1"/>
    <col min="9" max="9" width="19.8571428571429" style="108" customWidth="1"/>
    <col min="10" max="16384" width="9.14285714285714" style="108"/>
  </cols>
  <sheetData>
    <row r="1" ht="12" customHeight="1" spans="1:13">
      <c r="A1" s="820"/>
      <c r="B1" s="821"/>
      <c r="C1" s="821"/>
      <c r="D1" s="821"/>
      <c r="E1" s="821"/>
      <c r="F1" s="821"/>
      <c r="G1" s="821"/>
      <c r="H1" s="821"/>
      <c r="I1" s="891"/>
      <c r="J1" s="674"/>
      <c r="K1" s="674"/>
      <c r="L1" s="674"/>
      <c r="M1" s="674"/>
    </row>
    <row r="2" ht="41.45" customHeight="1" spans="1:11">
      <c r="A2" s="822">
        <v>2014</v>
      </c>
      <c r="B2" s="823" t="s">
        <v>928</v>
      </c>
      <c r="C2" s="823" t="s">
        <v>929</v>
      </c>
      <c r="D2" s="824" t="s">
        <v>930</v>
      </c>
      <c r="E2" s="824" t="s">
        <v>931</v>
      </c>
      <c r="F2" s="824" t="s">
        <v>932</v>
      </c>
      <c r="G2" s="824" t="s">
        <v>933</v>
      </c>
      <c r="H2" s="824" t="s">
        <v>934</v>
      </c>
      <c r="I2" s="892" t="s">
        <v>935</v>
      </c>
      <c r="J2" s="893"/>
      <c r="K2" s="893"/>
    </row>
    <row r="3" ht="21" customHeight="1" spans="1:9">
      <c r="A3" s="825"/>
      <c r="B3" s="826">
        <v>71374446.7264409</v>
      </c>
      <c r="C3" s="827"/>
      <c r="D3" s="827"/>
      <c r="E3" s="827"/>
      <c r="F3" s="827"/>
      <c r="G3" s="827"/>
      <c r="H3" s="827"/>
      <c r="I3" s="894"/>
    </row>
    <row r="4" ht="12" spans="1:9">
      <c r="A4" s="828"/>
      <c r="B4" s="829"/>
      <c r="C4" s="830">
        <v>2</v>
      </c>
      <c r="D4" s="831">
        <v>5</v>
      </c>
      <c r="E4" s="831">
        <v>7</v>
      </c>
      <c r="F4" s="831" t="s">
        <v>936</v>
      </c>
      <c r="G4" s="831" t="s">
        <v>937</v>
      </c>
      <c r="H4" s="831" t="s">
        <v>938</v>
      </c>
      <c r="I4" s="895" t="s">
        <v>939</v>
      </c>
    </row>
    <row r="5" spans="1:9">
      <c r="A5" s="832" t="s">
        <v>49</v>
      </c>
      <c r="B5" s="833">
        <f>B3+H5</f>
        <v>72385326.4275809</v>
      </c>
      <c r="C5" s="834">
        <v>4899949.28339999</v>
      </c>
      <c r="D5" s="835">
        <v>3593287.91119</v>
      </c>
      <c r="E5" s="835">
        <v>295781.67107</v>
      </c>
      <c r="F5" s="836">
        <v>3889070</v>
      </c>
      <c r="G5" s="837">
        <f t="shared" ref="G5:G16" si="0">C5-D5</f>
        <v>1306661.37220999</v>
      </c>
      <c r="H5" s="837">
        <f t="shared" ref="H5:H16" si="1">C5-D5-E5-I5</f>
        <v>1010879.70113999</v>
      </c>
      <c r="I5" s="896">
        <v>0</v>
      </c>
    </row>
    <row r="6" spans="1:9">
      <c r="A6" s="838" t="s">
        <v>50</v>
      </c>
      <c r="B6" s="839">
        <f>B5+H6</f>
        <v>73231147.8173578</v>
      </c>
      <c r="C6" s="840">
        <v>4623940.78584999</v>
      </c>
      <c r="D6" s="752">
        <v>1224858.21246</v>
      </c>
      <c r="E6" s="752">
        <v>2553261.18361311</v>
      </c>
      <c r="F6" s="837">
        <f t="shared" ref="F6:F16" si="2">D6+E6</f>
        <v>3778119.3960731</v>
      </c>
      <c r="G6" s="837">
        <f t="shared" si="0"/>
        <v>3399082.57338999</v>
      </c>
      <c r="H6" s="837">
        <f t="shared" si="1"/>
        <v>845821.389776884</v>
      </c>
      <c r="I6" s="896">
        <v>0</v>
      </c>
    </row>
    <row r="7" spans="1:9">
      <c r="A7" s="838" t="s">
        <v>51</v>
      </c>
      <c r="B7" s="839">
        <f>B6+H7</f>
        <v>73905561.6144326</v>
      </c>
      <c r="C7" s="840">
        <v>4645564.20399284</v>
      </c>
      <c r="D7" s="752">
        <v>3226835.580515</v>
      </c>
      <c r="E7" s="752">
        <v>744314.826403</v>
      </c>
      <c r="F7" s="837">
        <f t="shared" si="2"/>
        <v>3971150.406918</v>
      </c>
      <c r="G7" s="837">
        <f t="shared" si="0"/>
        <v>1418728.62347784</v>
      </c>
      <c r="H7" s="837">
        <f t="shared" si="1"/>
        <v>674413.797074839</v>
      </c>
      <c r="I7" s="896">
        <v>0</v>
      </c>
    </row>
    <row r="8" spans="1:9">
      <c r="A8" s="838" t="s">
        <v>52</v>
      </c>
      <c r="B8" s="839">
        <f t="shared" ref="B8:B16" si="3">B7+H8</f>
        <v>70676445.6144326</v>
      </c>
      <c r="C8" s="474">
        <v>4538921</v>
      </c>
      <c r="D8" s="474">
        <v>3291530</v>
      </c>
      <c r="E8" s="474">
        <v>680634</v>
      </c>
      <c r="F8" s="841">
        <f t="shared" si="2"/>
        <v>3972164</v>
      </c>
      <c r="G8" s="841">
        <f t="shared" si="0"/>
        <v>1247391</v>
      </c>
      <c r="H8" s="841">
        <f t="shared" si="1"/>
        <v>-3229116</v>
      </c>
      <c r="I8" s="896">
        <v>3795873</v>
      </c>
    </row>
    <row r="9" spans="1:9">
      <c r="A9" s="838" t="s">
        <v>908</v>
      </c>
      <c r="B9" s="839">
        <f t="shared" si="3"/>
        <v>71544529.6144326</v>
      </c>
      <c r="C9" s="842">
        <v>4190118</v>
      </c>
      <c r="D9" s="474">
        <v>3345044</v>
      </c>
      <c r="E9" s="474">
        <v>374413</v>
      </c>
      <c r="F9" s="841">
        <f t="shared" si="2"/>
        <v>3719457</v>
      </c>
      <c r="G9" s="841">
        <f t="shared" si="0"/>
        <v>845074</v>
      </c>
      <c r="H9" s="841">
        <f t="shared" si="1"/>
        <v>868084</v>
      </c>
      <c r="I9" s="897">
        <v>-397423</v>
      </c>
    </row>
    <row r="10" spans="1:9">
      <c r="A10" s="838" t="s">
        <v>909</v>
      </c>
      <c r="B10" s="843">
        <f t="shared" si="3"/>
        <v>72209336.6144326</v>
      </c>
      <c r="C10" s="474">
        <v>4025464</v>
      </c>
      <c r="D10" s="844">
        <v>3065523</v>
      </c>
      <c r="E10" s="474">
        <v>295134</v>
      </c>
      <c r="F10" s="841">
        <f t="shared" si="2"/>
        <v>3360657</v>
      </c>
      <c r="G10" s="841">
        <f t="shared" si="0"/>
        <v>959941</v>
      </c>
      <c r="H10" s="841">
        <f t="shared" si="1"/>
        <v>664807</v>
      </c>
      <c r="I10" s="896"/>
    </row>
    <row r="11" spans="1:9">
      <c r="A11" s="838" t="s">
        <v>910</v>
      </c>
      <c r="B11" s="845">
        <f t="shared" si="3"/>
        <v>72816892.6251662</v>
      </c>
      <c r="C11" s="474">
        <v>4097546.58296631</v>
      </c>
      <c r="D11" s="703">
        <v>3184902.3519406</v>
      </c>
      <c r="E11" s="846">
        <v>305088.220292168</v>
      </c>
      <c r="F11" s="837">
        <f t="shared" si="2"/>
        <v>3489990.57223277</v>
      </c>
      <c r="G11" s="837">
        <f t="shared" si="0"/>
        <v>912644.231025711</v>
      </c>
      <c r="H11" s="841">
        <f t="shared" si="1"/>
        <v>607556.010733543</v>
      </c>
      <c r="I11" s="896"/>
    </row>
    <row r="12" spans="1:9">
      <c r="A12" s="838" t="s">
        <v>911</v>
      </c>
      <c r="B12" s="845">
        <f t="shared" si="3"/>
        <v>73694774.116275</v>
      </c>
      <c r="C12" s="840">
        <v>4299884.94734</v>
      </c>
      <c r="D12" s="847">
        <v>3115140.6067506</v>
      </c>
      <c r="E12" s="752">
        <v>311466.849480601</v>
      </c>
      <c r="F12" s="837">
        <f t="shared" si="2"/>
        <v>3426607.4562312</v>
      </c>
      <c r="G12" s="837">
        <f t="shared" si="0"/>
        <v>1184744.3405894</v>
      </c>
      <c r="H12" s="841">
        <f t="shared" si="1"/>
        <v>877881.491108799</v>
      </c>
      <c r="I12" s="898">
        <v>-4604</v>
      </c>
    </row>
    <row r="13" spans="1:9">
      <c r="A13" s="838" t="s">
        <v>912</v>
      </c>
      <c r="B13" s="845">
        <f t="shared" si="3"/>
        <v>72527144.566365</v>
      </c>
      <c r="C13" s="840">
        <v>4065705.31199001</v>
      </c>
      <c r="D13" s="847">
        <v>3343187.7485699</v>
      </c>
      <c r="E13" s="752">
        <v>1069912.1133301</v>
      </c>
      <c r="F13" s="837">
        <f t="shared" si="2"/>
        <v>4413099.8619</v>
      </c>
      <c r="G13" s="837">
        <f t="shared" si="0"/>
        <v>722517.563420109</v>
      </c>
      <c r="H13" s="841">
        <f t="shared" si="1"/>
        <v>-1167629.54990999</v>
      </c>
      <c r="I13" s="896">
        <v>820235</v>
      </c>
    </row>
    <row r="14" spans="1:9">
      <c r="A14" s="848" t="s">
        <v>913</v>
      </c>
      <c r="B14" s="845">
        <f t="shared" si="3"/>
        <v>72630239.566365</v>
      </c>
      <c r="C14" s="849">
        <v>4280796</v>
      </c>
      <c r="D14" s="847">
        <v>3647110</v>
      </c>
      <c r="E14" s="752">
        <v>457224</v>
      </c>
      <c r="F14" s="837">
        <f t="shared" si="2"/>
        <v>4104334</v>
      </c>
      <c r="G14" s="837">
        <f t="shared" si="0"/>
        <v>633686</v>
      </c>
      <c r="H14" s="841">
        <f t="shared" si="1"/>
        <v>103095</v>
      </c>
      <c r="I14" s="896">
        <v>73367</v>
      </c>
    </row>
    <row r="15" spans="1:9">
      <c r="A15" s="838" t="s">
        <v>914</v>
      </c>
      <c r="B15" s="845">
        <f t="shared" si="3"/>
        <v>72771143.566365</v>
      </c>
      <c r="C15" s="850">
        <v>4504528</v>
      </c>
      <c r="D15" s="851">
        <v>3459192</v>
      </c>
      <c r="E15" s="852">
        <v>904432</v>
      </c>
      <c r="F15" s="837">
        <f t="shared" si="2"/>
        <v>4363624</v>
      </c>
      <c r="G15" s="837">
        <f t="shared" si="0"/>
        <v>1045336</v>
      </c>
      <c r="H15" s="841">
        <f t="shared" si="1"/>
        <v>140904</v>
      </c>
      <c r="I15" s="896"/>
    </row>
    <row r="16" spans="1:9">
      <c r="A16" s="838" t="s">
        <v>915</v>
      </c>
      <c r="B16" s="845">
        <f t="shared" si="3"/>
        <v>71406046.566365</v>
      </c>
      <c r="C16" s="841">
        <v>4985556</v>
      </c>
      <c r="D16" s="851">
        <v>4273473</v>
      </c>
      <c r="E16" s="837">
        <v>2077180</v>
      </c>
      <c r="F16" s="837">
        <f t="shared" si="2"/>
        <v>6350653</v>
      </c>
      <c r="G16" s="837">
        <f t="shared" si="0"/>
        <v>712083</v>
      </c>
      <c r="H16" s="841">
        <f t="shared" si="1"/>
        <v>-1365097</v>
      </c>
      <c r="I16" s="896"/>
    </row>
    <row r="17" ht="12" spans="1:9">
      <c r="A17" s="853" t="s">
        <v>817</v>
      </c>
      <c r="B17" s="854"/>
      <c r="C17" s="855">
        <f>SUM(C5:C16)</f>
        <v>53157974.1155391</v>
      </c>
      <c r="D17" s="856">
        <f>SUM(D5:D16)</f>
        <v>38770084.4114261</v>
      </c>
      <c r="E17" s="857">
        <f>SUM(E5:E16)</f>
        <v>10068841.864189</v>
      </c>
      <c r="F17" s="858">
        <f>SUM(F5:F16)</f>
        <v>48838926.6933551</v>
      </c>
      <c r="G17" s="858">
        <f>SUM(G5:G16)</f>
        <v>14387889.704113</v>
      </c>
      <c r="H17" s="859"/>
      <c r="I17" s="899">
        <f>SUM(I5:I16)</f>
        <v>4287448</v>
      </c>
    </row>
    <row r="18" ht="12" spans="2:9">
      <c r="B18" s="136"/>
      <c r="C18" s="472"/>
      <c r="D18" s="138"/>
      <c r="E18" s="138"/>
      <c r="F18" s="138"/>
      <c r="G18" s="138"/>
      <c r="I18" s="678"/>
    </row>
    <row r="19" ht="12" spans="1:9">
      <c r="A19" s="860" t="s">
        <v>940</v>
      </c>
      <c r="B19" s="861"/>
      <c r="C19" s="862"/>
      <c r="D19" s="863"/>
      <c r="E19" s="863"/>
      <c r="F19" s="863"/>
      <c r="G19" s="863"/>
      <c r="H19" s="864"/>
      <c r="I19" s="900"/>
    </row>
    <row r="20" ht="12.75" customHeight="1" spans="1:9">
      <c r="A20" s="822">
        <v>2015</v>
      </c>
      <c r="B20" s="865" t="s">
        <v>928</v>
      </c>
      <c r="C20" s="866" t="s">
        <v>941</v>
      </c>
      <c r="D20" s="867" t="s">
        <v>942</v>
      </c>
      <c r="E20" s="868" t="s">
        <v>943</v>
      </c>
      <c r="F20" s="868" t="s">
        <v>932</v>
      </c>
      <c r="G20" s="868" t="s">
        <v>944</v>
      </c>
      <c r="H20" s="824" t="s">
        <v>945</v>
      </c>
      <c r="I20" s="892" t="s">
        <v>946</v>
      </c>
    </row>
    <row r="21" ht="25.9" customHeight="1" spans="1:9">
      <c r="A21" s="825"/>
      <c r="B21" s="826"/>
      <c r="C21" s="869"/>
      <c r="D21" s="827"/>
      <c r="E21" s="827"/>
      <c r="F21" s="827"/>
      <c r="G21" s="827"/>
      <c r="H21" s="827"/>
      <c r="I21" s="894"/>
    </row>
    <row r="22" ht="12" spans="1:9">
      <c r="A22" s="828"/>
      <c r="B22" s="870">
        <v>71406046.566365</v>
      </c>
      <c r="C22" s="871">
        <v>2</v>
      </c>
      <c r="D22" s="872">
        <v>5</v>
      </c>
      <c r="E22" s="830">
        <v>7</v>
      </c>
      <c r="F22" s="830" t="s">
        <v>936</v>
      </c>
      <c r="G22" s="830" t="s">
        <v>937</v>
      </c>
      <c r="H22" s="830" t="s">
        <v>938</v>
      </c>
      <c r="I22" s="895" t="s">
        <v>939</v>
      </c>
    </row>
    <row r="23" spans="1:9">
      <c r="A23" s="832" t="s">
        <v>49</v>
      </c>
      <c r="B23" s="873">
        <f t="shared" ref="B23:B34" si="4">B22+H23</f>
        <v>65787460.0742949</v>
      </c>
      <c r="C23" s="830">
        <v>2</v>
      </c>
      <c r="D23" s="847">
        <v>58385.00093</v>
      </c>
      <c r="E23" s="835">
        <v>5560203.4911401</v>
      </c>
      <c r="F23" s="837">
        <f t="shared" ref="F23:F34" si="5">D23+E23</f>
        <v>5618588.4920701</v>
      </c>
      <c r="G23" s="837">
        <f t="shared" ref="G23:G34" si="6">C23-D23</f>
        <v>-58383.00093</v>
      </c>
      <c r="H23" s="841">
        <f t="shared" ref="H23:H34" si="7">C23-D23-E23-I23</f>
        <v>-5618586.4920701</v>
      </c>
      <c r="I23" s="896">
        <v>0</v>
      </c>
    </row>
    <row r="24" spans="1:9">
      <c r="A24" s="838" t="s">
        <v>50</v>
      </c>
      <c r="B24" s="845">
        <f t="shared" si="4"/>
        <v>59101173.4074848</v>
      </c>
      <c r="C24" s="830">
        <v>2</v>
      </c>
      <c r="D24" s="847">
        <v>4241483.66949</v>
      </c>
      <c r="E24" s="752">
        <v>2444804.9973201</v>
      </c>
      <c r="F24" s="837">
        <f t="shared" si="5"/>
        <v>6686288.6668101</v>
      </c>
      <c r="G24" s="837">
        <f t="shared" si="6"/>
        <v>-4241481.66949</v>
      </c>
      <c r="H24" s="841">
        <f t="shared" si="7"/>
        <v>-6686286.6668101</v>
      </c>
      <c r="I24" s="896">
        <v>0</v>
      </c>
    </row>
    <row r="25" spans="1:10">
      <c r="A25" s="838" t="s">
        <v>51</v>
      </c>
      <c r="B25" s="845">
        <f t="shared" si="4"/>
        <v>53303725.4387246</v>
      </c>
      <c r="C25" s="830">
        <v>2</v>
      </c>
      <c r="D25" s="847">
        <v>4663802.3094501</v>
      </c>
      <c r="E25" s="752">
        <v>1133647.6593101</v>
      </c>
      <c r="F25" s="837">
        <f t="shared" si="5"/>
        <v>5797449.9687602</v>
      </c>
      <c r="G25" s="837">
        <f t="shared" si="6"/>
        <v>-4663800.3094501</v>
      </c>
      <c r="H25" s="841">
        <f t="shared" si="7"/>
        <v>-5797447.9687602</v>
      </c>
      <c r="I25" s="896">
        <v>0</v>
      </c>
      <c r="J25" s="901"/>
    </row>
    <row r="26" spans="1:10">
      <c r="A26" s="838" t="s">
        <v>52</v>
      </c>
      <c r="B26" s="845">
        <f t="shared" si="4"/>
        <v>47129424.6171046</v>
      </c>
      <c r="C26" s="830">
        <v>2</v>
      </c>
      <c r="D26" s="847">
        <v>4470297.9732899</v>
      </c>
      <c r="E26" s="752">
        <v>366899.848330101</v>
      </c>
      <c r="F26" s="837">
        <f t="shared" si="5"/>
        <v>4837197.82162</v>
      </c>
      <c r="G26" s="837">
        <f t="shared" si="6"/>
        <v>-4470295.9732899</v>
      </c>
      <c r="H26" s="841">
        <f t="shared" si="7"/>
        <v>-6174300.82162</v>
      </c>
      <c r="I26" s="896">
        <v>1337105</v>
      </c>
      <c r="J26" s="901"/>
    </row>
    <row r="27" spans="1:10">
      <c r="A27" s="838" t="s">
        <v>908</v>
      </c>
      <c r="B27" s="845">
        <f t="shared" si="4"/>
        <v>40663646.4049846</v>
      </c>
      <c r="C27" s="830">
        <v>2</v>
      </c>
      <c r="D27" s="847">
        <v>4234873.3531699</v>
      </c>
      <c r="E27" s="752">
        <v>504755.858950101</v>
      </c>
      <c r="F27" s="837">
        <f t="shared" si="5"/>
        <v>4739629.21212</v>
      </c>
      <c r="G27" s="837">
        <f t="shared" si="6"/>
        <v>-4234871.3531699</v>
      </c>
      <c r="H27" s="841">
        <f t="shared" si="7"/>
        <v>-6465778.21212</v>
      </c>
      <c r="I27" s="896">
        <v>1726151</v>
      </c>
      <c r="J27" s="901"/>
    </row>
    <row r="28" spans="1:10">
      <c r="A28" s="838" t="s">
        <v>909</v>
      </c>
      <c r="B28" s="845">
        <f t="shared" si="4"/>
        <v>36200965.247807</v>
      </c>
      <c r="C28" s="830">
        <v>2</v>
      </c>
      <c r="D28" s="847">
        <v>4081633.16769495</v>
      </c>
      <c r="E28" s="752">
        <v>309419.9894826</v>
      </c>
      <c r="F28" s="837">
        <f t="shared" si="5"/>
        <v>4391053.15717755</v>
      </c>
      <c r="G28" s="837">
        <f t="shared" si="6"/>
        <v>-4081631.16769495</v>
      </c>
      <c r="H28" s="841">
        <f t="shared" si="7"/>
        <v>-4462681.15717755</v>
      </c>
      <c r="I28" s="896">
        <v>71630</v>
      </c>
      <c r="J28" s="901"/>
    </row>
    <row r="29" spans="1:9">
      <c r="A29" s="838" t="s">
        <v>910</v>
      </c>
      <c r="B29" s="845">
        <f t="shared" si="4"/>
        <v>31391091.2761469</v>
      </c>
      <c r="C29" s="830">
        <v>2</v>
      </c>
      <c r="D29" s="847">
        <v>4246166.7589599</v>
      </c>
      <c r="E29" s="846">
        <v>372576.212700197</v>
      </c>
      <c r="F29" s="837">
        <f t="shared" si="5"/>
        <v>4618742.9716601</v>
      </c>
      <c r="G29" s="837">
        <f t="shared" si="6"/>
        <v>-4246164.7589599</v>
      </c>
      <c r="H29" s="841">
        <f t="shared" si="7"/>
        <v>-4809873.9716601</v>
      </c>
      <c r="I29" s="896">
        <v>191133</v>
      </c>
    </row>
    <row r="30" spans="1:9">
      <c r="A30" s="838" t="s">
        <v>911</v>
      </c>
      <c r="B30" s="845">
        <f t="shared" si="4"/>
        <v>26213833.3699269</v>
      </c>
      <c r="C30" s="830">
        <v>2</v>
      </c>
      <c r="D30" s="847">
        <v>4481963.96433</v>
      </c>
      <c r="E30" s="752">
        <v>354382.941890001</v>
      </c>
      <c r="F30" s="837">
        <f t="shared" si="5"/>
        <v>4836346.90622</v>
      </c>
      <c r="G30" s="837">
        <f t="shared" si="6"/>
        <v>-4481961.96433</v>
      </c>
      <c r="H30" s="841">
        <f t="shared" si="7"/>
        <v>-5177257.90622</v>
      </c>
      <c r="I30" s="896">
        <v>340913</v>
      </c>
    </row>
    <row r="31" spans="1:9">
      <c r="A31" s="838" t="s">
        <v>912</v>
      </c>
      <c r="B31" s="843">
        <f t="shared" si="4"/>
        <v>21220539.9993469</v>
      </c>
      <c r="C31" s="830">
        <v>2</v>
      </c>
      <c r="D31" s="847">
        <v>4700033.11395981</v>
      </c>
      <c r="E31" s="752">
        <v>293262.256620198</v>
      </c>
      <c r="F31" s="837">
        <f t="shared" si="5"/>
        <v>4993295.37058001</v>
      </c>
      <c r="G31" s="837">
        <f t="shared" si="6"/>
        <v>-4700031.11395981</v>
      </c>
      <c r="H31" s="841">
        <f t="shared" si="7"/>
        <v>-4993293.37058001</v>
      </c>
      <c r="I31" s="896">
        <v>0</v>
      </c>
    </row>
    <row r="32" spans="1:9">
      <c r="A32" s="848" t="s">
        <v>913</v>
      </c>
      <c r="B32" s="839">
        <f t="shared" si="4"/>
        <v>21053851.4927068</v>
      </c>
      <c r="C32" s="874">
        <v>4683923.81060001</v>
      </c>
      <c r="D32" s="474">
        <v>4541794.3010299</v>
      </c>
      <c r="E32" s="474">
        <v>308818.016210202</v>
      </c>
      <c r="F32" s="841">
        <f t="shared" si="5"/>
        <v>4850612.3172401</v>
      </c>
      <c r="G32" s="841">
        <f t="shared" si="6"/>
        <v>142129.509570107</v>
      </c>
      <c r="H32" s="841">
        <f t="shared" si="7"/>
        <v>-166688.506640095</v>
      </c>
      <c r="I32" s="896">
        <v>0</v>
      </c>
    </row>
    <row r="33" spans="1:9">
      <c r="A33" s="838" t="s">
        <v>914</v>
      </c>
      <c r="B33" s="843">
        <f t="shared" si="4"/>
        <v>21726696.3614468</v>
      </c>
      <c r="C33" s="850">
        <v>4991543.02086</v>
      </c>
      <c r="D33" s="844">
        <v>4020207.8537899</v>
      </c>
      <c r="E33" s="850">
        <v>298490.2983301</v>
      </c>
      <c r="F33" s="841">
        <f t="shared" si="5"/>
        <v>4318698.15212</v>
      </c>
      <c r="G33" s="841">
        <f t="shared" si="6"/>
        <v>971335.167070106</v>
      </c>
      <c r="H33" s="841">
        <f t="shared" si="7"/>
        <v>672844.868740005</v>
      </c>
      <c r="I33" s="896">
        <v>0</v>
      </c>
    </row>
    <row r="34" spans="1:9">
      <c r="A34" s="838" t="s">
        <v>915</v>
      </c>
      <c r="B34" s="843">
        <f t="shared" si="4"/>
        <v>22570251.0381468</v>
      </c>
      <c r="C34" s="841">
        <v>5872242.52160999</v>
      </c>
      <c r="D34" s="844">
        <v>4750947.74767001</v>
      </c>
      <c r="E34" s="841">
        <v>277740.097239999</v>
      </c>
      <c r="F34" s="841">
        <f t="shared" si="5"/>
        <v>5028687.84491001</v>
      </c>
      <c r="G34" s="841">
        <f t="shared" si="6"/>
        <v>1121294.77393998</v>
      </c>
      <c r="H34" s="841">
        <f t="shared" si="7"/>
        <v>843554.676699983</v>
      </c>
      <c r="I34" s="896">
        <v>0</v>
      </c>
    </row>
    <row r="35" ht="12" spans="1:9">
      <c r="A35" s="853" t="s">
        <v>817</v>
      </c>
      <c r="B35" s="875"/>
      <c r="C35" s="855">
        <f>SUM(C23:C34)</f>
        <v>15547727.35307</v>
      </c>
      <c r="D35" s="876">
        <f>SUM(D23:D34)</f>
        <v>48491589.2137644</v>
      </c>
      <c r="E35" s="877">
        <f>SUM(E23:E34)</f>
        <v>12225001.6675238</v>
      </c>
      <c r="F35" s="859">
        <f>SUM(F23:F34)</f>
        <v>60716590.8812882</v>
      </c>
      <c r="G35" s="859">
        <f>SUM(G23:G34)</f>
        <v>-32943861.8606944</v>
      </c>
      <c r="H35" s="859"/>
      <c r="I35" s="902">
        <f>SUM(I23:I34)</f>
        <v>3666932</v>
      </c>
    </row>
    <row r="36" ht="12" spans="3:3">
      <c r="C36" s="472"/>
    </row>
    <row r="37" ht="12" spans="1:9">
      <c r="A37" s="860" t="s">
        <v>947</v>
      </c>
      <c r="B37" s="864"/>
      <c r="C37" s="862"/>
      <c r="D37" s="864"/>
      <c r="E37" s="864"/>
      <c r="F37" s="864"/>
      <c r="G37" s="864"/>
      <c r="H37" s="864"/>
      <c r="I37" s="900"/>
    </row>
    <row r="38" ht="12.75" customHeight="1" spans="1:9">
      <c r="A38" s="822">
        <v>2016</v>
      </c>
      <c r="B38" s="823" t="s">
        <v>928</v>
      </c>
      <c r="C38" s="827" t="s">
        <v>948</v>
      </c>
      <c r="D38" s="824" t="s">
        <v>949</v>
      </c>
      <c r="E38" s="824" t="s">
        <v>950</v>
      </c>
      <c r="F38" s="824" t="s">
        <v>932</v>
      </c>
      <c r="G38" s="824" t="s">
        <v>951</v>
      </c>
      <c r="H38" s="824" t="s">
        <v>952</v>
      </c>
      <c r="I38" s="892" t="s">
        <v>946</v>
      </c>
    </row>
    <row r="39" ht="22.5" customHeight="1" spans="1:9">
      <c r="A39" s="825"/>
      <c r="B39" s="826"/>
      <c r="C39" s="827"/>
      <c r="D39" s="827"/>
      <c r="E39" s="827"/>
      <c r="F39" s="827"/>
      <c r="G39" s="827"/>
      <c r="H39" s="827"/>
      <c r="I39" s="894"/>
    </row>
    <row r="40" spans="1:9">
      <c r="A40" s="878"/>
      <c r="B40" s="879">
        <v>68803188.8143368</v>
      </c>
      <c r="C40" s="830">
        <v>2</v>
      </c>
      <c r="D40" s="830">
        <v>5</v>
      </c>
      <c r="E40" s="830">
        <v>7</v>
      </c>
      <c r="F40" s="830" t="s">
        <v>936</v>
      </c>
      <c r="G40" s="830" t="s">
        <v>937</v>
      </c>
      <c r="H40" s="830"/>
      <c r="I40" s="903" t="s">
        <v>953</v>
      </c>
    </row>
    <row r="41" spans="1:9">
      <c r="A41" s="880" t="s">
        <v>49</v>
      </c>
      <c r="B41" s="841">
        <v>69383531.7249968</v>
      </c>
      <c r="C41" s="881">
        <v>5987971.31297</v>
      </c>
      <c r="D41" s="881">
        <v>11009.6465899</v>
      </c>
      <c r="E41" s="881">
        <v>5396618.75572009</v>
      </c>
      <c r="F41" s="882">
        <v>5407628.40230999</v>
      </c>
      <c r="G41" s="882">
        <v>5976961.6663801</v>
      </c>
      <c r="H41" s="882">
        <v>580342.91066001</v>
      </c>
      <c r="I41" s="904">
        <v>0</v>
      </c>
    </row>
    <row r="42" spans="1:9">
      <c r="A42" s="880" t="s">
        <v>50</v>
      </c>
      <c r="B42" s="839">
        <v>69618270.7202268</v>
      </c>
      <c r="C42" s="849">
        <v>5445503.35790998</v>
      </c>
      <c r="D42" s="849">
        <v>3744679.5188201</v>
      </c>
      <c r="E42" s="849">
        <v>1455075.19727</v>
      </c>
      <c r="F42" s="882">
        <v>5199754.7160901</v>
      </c>
      <c r="G42" s="882">
        <v>1700823.83908988</v>
      </c>
      <c r="H42" s="883">
        <v>234738.995229974</v>
      </c>
      <c r="I42" s="904">
        <v>0</v>
      </c>
    </row>
    <row r="43" spans="1:9">
      <c r="A43" s="880" t="s">
        <v>51</v>
      </c>
      <c r="B43" s="839">
        <v>69927157.8753764</v>
      </c>
      <c r="C43" s="849">
        <v>5513517.36165</v>
      </c>
      <c r="D43" s="849">
        <v>4673435.3827399</v>
      </c>
      <c r="E43" s="849">
        <v>531194.823760492</v>
      </c>
      <c r="F43" s="882">
        <v>5204630.20650039</v>
      </c>
      <c r="G43" s="882">
        <v>840081.978910101</v>
      </c>
      <c r="H43" s="882">
        <v>308887.155149609</v>
      </c>
      <c r="I43" s="904">
        <v>0</v>
      </c>
    </row>
    <row r="44" spans="1:9">
      <c r="A44" s="880" t="s">
        <v>52</v>
      </c>
      <c r="B44" s="839">
        <v>69788726.6898164</v>
      </c>
      <c r="C44" s="849">
        <v>4826976.94878999</v>
      </c>
      <c r="D44" s="849">
        <v>4641557.01726</v>
      </c>
      <c r="E44" s="849">
        <v>323851.117090002</v>
      </c>
      <c r="F44" s="882">
        <v>4965408.13435</v>
      </c>
      <c r="G44" s="882">
        <v>185419.931529991</v>
      </c>
      <c r="H44" s="882">
        <v>-138431.18556001</v>
      </c>
      <c r="I44" s="904">
        <v>0</v>
      </c>
    </row>
    <row r="45" spans="1:9">
      <c r="A45" s="880" t="s">
        <v>908</v>
      </c>
      <c r="B45" s="839">
        <v>67042794.8998184</v>
      </c>
      <c r="C45" s="884">
        <v>4835732.5724</v>
      </c>
      <c r="D45" s="884">
        <v>4504255.9182</v>
      </c>
      <c r="E45" s="884">
        <v>276918.43818</v>
      </c>
      <c r="F45" s="882">
        <v>4781174.35638</v>
      </c>
      <c r="G45" s="882">
        <v>331476.654200001</v>
      </c>
      <c r="H45" s="882">
        <v>-2745931.78999799</v>
      </c>
      <c r="I45" s="905">
        <v>2800490.00601799</v>
      </c>
    </row>
    <row r="46" spans="1:9">
      <c r="A46" s="880" t="s">
        <v>909</v>
      </c>
      <c r="B46" s="839">
        <v>67501588.8950283</v>
      </c>
      <c r="C46" s="884">
        <v>4525727.5681558</v>
      </c>
      <c r="D46" s="884">
        <v>4203846.83447</v>
      </c>
      <c r="E46" s="884">
        <v>245815.911470099</v>
      </c>
      <c r="F46" s="882">
        <v>4449662.7459401</v>
      </c>
      <c r="G46" s="882">
        <v>321880.733685795</v>
      </c>
      <c r="H46" s="883">
        <v>458793.995209895</v>
      </c>
      <c r="I46" s="904">
        <v>0</v>
      </c>
    </row>
    <row r="47" spans="1:9">
      <c r="A47" s="880" t="s">
        <v>910</v>
      </c>
      <c r="B47" s="839">
        <v>68121672.6298382</v>
      </c>
      <c r="C47" s="884">
        <v>5241459.14015001</v>
      </c>
      <c r="D47" s="884">
        <v>4390082.6641596</v>
      </c>
      <c r="E47" s="884">
        <v>231292.741180504</v>
      </c>
      <c r="F47" s="882">
        <v>4621375.4053401</v>
      </c>
      <c r="G47" s="882">
        <v>851376.475990411</v>
      </c>
      <c r="H47" s="882">
        <v>620083.734809907</v>
      </c>
      <c r="I47" s="904">
        <v>0</v>
      </c>
    </row>
    <row r="48" spans="1:9">
      <c r="A48" s="880" t="s">
        <v>911</v>
      </c>
      <c r="B48" s="839">
        <v>68364411.6298382</v>
      </c>
      <c r="C48" s="885">
        <v>5309834</v>
      </c>
      <c r="D48" s="885">
        <v>4799986</v>
      </c>
      <c r="E48" s="885">
        <v>267109</v>
      </c>
      <c r="F48" s="882">
        <v>5067095</v>
      </c>
      <c r="G48" s="882">
        <v>509848</v>
      </c>
      <c r="H48" s="882">
        <v>242739</v>
      </c>
      <c r="I48" s="904">
        <v>0</v>
      </c>
    </row>
    <row r="49" spans="1:9">
      <c r="A49" s="880" t="s">
        <v>912</v>
      </c>
      <c r="B49" s="839">
        <f>B48+H49</f>
        <v>68350353.9234177</v>
      </c>
      <c r="C49" s="886">
        <v>4844483.42696</v>
      </c>
      <c r="D49" s="886">
        <v>4650850.65815999</v>
      </c>
      <c r="E49" s="886">
        <v>207690.475220587</v>
      </c>
      <c r="F49" s="882">
        <f>SUM(D49:E49)</f>
        <v>4858541.13338058</v>
      </c>
      <c r="G49" s="882">
        <f>C49-D49</f>
        <v>193632.768800009</v>
      </c>
      <c r="H49" s="882">
        <f>C49-D49-E49-I49</f>
        <v>-14057.7064205781</v>
      </c>
      <c r="I49" s="904">
        <v>0</v>
      </c>
    </row>
    <row r="50" spans="1:9">
      <c r="A50" s="848" t="s">
        <v>913</v>
      </c>
      <c r="B50" s="839">
        <f>B49+H50</f>
        <v>68499704.5126777</v>
      </c>
      <c r="C50" s="886">
        <v>4834628.37988</v>
      </c>
      <c r="D50" s="886">
        <v>4480376.67261</v>
      </c>
      <c r="E50" s="886">
        <v>204901.118009999</v>
      </c>
      <c r="F50" s="882">
        <f>SUM(D50:E50)</f>
        <v>4685277.79062</v>
      </c>
      <c r="G50" s="882">
        <f>C50-D50</f>
        <v>354251.707269996</v>
      </c>
      <c r="H50" s="882">
        <f>C50-D50-E50-I50</f>
        <v>149350.589259997</v>
      </c>
      <c r="I50" s="904">
        <v>0</v>
      </c>
    </row>
    <row r="51" spans="1:9">
      <c r="A51" s="880" t="s">
        <v>914</v>
      </c>
      <c r="B51" s="839">
        <f>B50+H51</f>
        <v>69372495.5941075</v>
      </c>
      <c r="C51" s="886">
        <v>5236378.09954001</v>
      </c>
      <c r="D51" s="886">
        <v>4175054.18163002</v>
      </c>
      <c r="E51" s="886">
        <v>188532.836480103</v>
      </c>
      <c r="F51" s="882">
        <f>SUM(D51:E51)</f>
        <v>4363587.01811012</v>
      </c>
      <c r="G51" s="882">
        <f>C51-D51</f>
        <v>1061323.91790999</v>
      </c>
      <c r="H51" s="882">
        <f>C51-D51-E51-I51</f>
        <v>872791.081429891</v>
      </c>
      <c r="I51" s="904">
        <v>0</v>
      </c>
    </row>
    <row r="52" spans="1:9">
      <c r="A52" s="880" t="s">
        <v>915</v>
      </c>
      <c r="B52" s="839">
        <f>B51+H52</f>
        <v>70720060.9107475</v>
      </c>
      <c r="C52" s="886">
        <v>6410680.96595</v>
      </c>
      <c r="D52" s="886">
        <v>4854704.93952001</v>
      </c>
      <c r="E52" s="886">
        <v>208410.709790001</v>
      </c>
      <c r="F52" s="882">
        <f>SUM(D52:E52)</f>
        <v>5063115.64931001</v>
      </c>
      <c r="G52" s="882">
        <f>C52-D52</f>
        <v>1555976.02643</v>
      </c>
      <c r="H52" s="882">
        <f>C52-D52-E52-I52</f>
        <v>1347565.31664</v>
      </c>
      <c r="I52" s="904">
        <v>0</v>
      </c>
    </row>
    <row r="53" ht="12" spans="1:9">
      <c r="A53" s="887" t="s">
        <v>817</v>
      </c>
      <c r="B53" s="888"/>
      <c r="C53" s="889">
        <f>SUM(C41:C52)</f>
        <v>63012893.1343558</v>
      </c>
      <c r="D53" s="889">
        <f>SUM(D41:D52)</f>
        <v>49129839.4341595</v>
      </c>
      <c r="E53" s="889">
        <f>SUM(E41:E52)</f>
        <v>9537411.12417188</v>
      </c>
      <c r="F53" s="889">
        <f>SUM(F41:F52)</f>
        <v>58667250.5583314</v>
      </c>
      <c r="G53" s="889">
        <f>SUM(G41:G52)</f>
        <v>13883053.7001963</v>
      </c>
      <c r="H53" s="889"/>
      <c r="I53" s="906">
        <f>SUM(I41:I52)</f>
        <v>2800490.00601799</v>
      </c>
    </row>
    <row r="54" ht="12"/>
    <row r="55" ht="12" spans="1:9">
      <c r="A55" s="860" t="s">
        <v>954</v>
      </c>
      <c r="B55" s="864"/>
      <c r="C55" s="864"/>
      <c r="D55" s="864"/>
      <c r="E55" s="864"/>
      <c r="F55" s="864"/>
      <c r="G55" s="864"/>
      <c r="H55" s="864"/>
      <c r="I55" s="900"/>
    </row>
    <row r="56" ht="12.75" customHeight="1" spans="1:9">
      <c r="A56" s="822">
        <v>2017</v>
      </c>
      <c r="B56" s="823" t="s">
        <v>928</v>
      </c>
      <c r="C56" s="823" t="s">
        <v>955</v>
      </c>
      <c r="D56" s="824" t="s">
        <v>956</v>
      </c>
      <c r="E56" s="824" t="s">
        <v>957</v>
      </c>
      <c r="F56" s="824" t="s">
        <v>932</v>
      </c>
      <c r="G56" s="824" t="s">
        <v>958</v>
      </c>
      <c r="H56" s="824" t="s">
        <v>959</v>
      </c>
      <c r="I56" s="892" t="s">
        <v>946</v>
      </c>
    </row>
    <row r="57" ht="24.75" customHeight="1" spans="1:9">
      <c r="A57" s="825"/>
      <c r="B57" s="826"/>
      <c r="C57" s="827"/>
      <c r="D57" s="827"/>
      <c r="E57" s="827"/>
      <c r="F57" s="827"/>
      <c r="G57" s="827"/>
      <c r="H57" s="827"/>
      <c r="I57" s="894"/>
    </row>
    <row r="58" spans="1:9">
      <c r="A58" s="878"/>
      <c r="B58" s="879">
        <f>B52</f>
        <v>70720060.9107475</v>
      </c>
      <c r="C58" s="830">
        <v>2</v>
      </c>
      <c r="D58" s="830">
        <v>5</v>
      </c>
      <c r="E58" s="830">
        <v>7</v>
      </c>
      <c r="F58" s="830" t="s">
        <v>936</v>
      </c>
      <c r="G58" s="830" t="s">
        <v>937</v>
      </c>
      <c r="H58" s="830"/>
      <c r="I58" s="903"/>
    </row>
    <row r="59" spans="1:9">
      <c r="A59" s="880" t="s">
        <v>49</v>
      </c>
      <c r="B59" s="841">
        <f t="shared" ref="B59:B70" si="8">B58+H59</f>
        <v>71449570.9107475</v>
      </c>
      <c r="C59" s="881">
        <v>6192711</v>
      </c>
      <c r="D59" s="881">
        <v>2680</v>
      </c>
      <c r="E59" s="881">
        <v>5460521</v>
      </c>
      <c r="F59" s="882">
        <f>D59+E59</f>
        <v>5463201</v>
      </c>
      <c r="G59" s="882">
        <f>C59-D59</f>
        <v>6190031</v>
      </c>
      <c r="H59" s="882">
        <f>C59-D59-E59</f>
        <v>729510</v>
      </c>
      <c r="I59" s="907">
        <v>0</v>
      </c>
    </row>
    <row r="60" spans="1:9">
      <c r="A60" s="880" t="s">
        <v>50</v>
      </c>
      <c r="B60" s="839">
        <f t="shared" si="8"/>
        <v>71348178.9107475</v>
      </c>
      <c r="C60" s="849">
        <v>5323527</v>
      </c>
      <c r="D60" s="849">
        <v>3823606</v>
      </c>
      <c r="E60" s="849">
        <v>1601313</v>
      </c>
      <c r="F60" s="882">
        <f t="shared" ref="F60:F70" si="9">D60+E60</f>
        <v>5424919</v>
      </c>
      <c r="G60" s="882">
        <f t="shared" ref="G60:G70" si="10">C60-D60</f>
        <v>1499921</v>
      </c>
      <c r="H60" s="882">
        <f t="shared" ref="H60:H70" si="11">C60-D60-E60</f>
        <v>-101392</v>
      </c>
      <c r="I60" s="907">
        <v>0</v>
      </c>
    </row>
    <row r="61" spans="1:9">
      <c r="A61" s="880" t="s">
        <v>51</v>
      </c>
      <c r="B61" s="839">
        <f t="shared" si="8"/>
        <v>70863991.9107475</v>
      </c>
      <c r="C61" s="849">
        <v>5141318</v>
      </c>
      <c r="D61" s="849">
        <v>4963971</v>
      </c>
      <c r="E61" s="849">
        <v>661534</v>
      </c>
      <c r="F61" s="882">
        <f t="shared" si="9"/>
        <v>5625505</v>
      </c>
      <c r="G61" s="882">
        <f t="shared" si="10"/>
        <v>177347</v>
      </c>
      <c r="H61" s="882">
        <f t="shared" si="11"/>
        <v>-484187</v>
      </c>
      <c r="I61" s="907">
        <v>0</v>
      </c>
    </row>
    <row r="62" spans="1:9">
      <c r="A62" s="880" t="s">
        <v>52</v>
      </c>
      <c r="B62" s="839">
        <f t="shared" si="8"/>
        <v>70863941.9107475</v>
      </c>
      <c r="C62" s="849">
        <v>4857464</v>
      </c>
      <c r="D62" s="849">
        <v>4525615</v>
      </c>
      <c r="E62" s="849">
        <v>331899</v>
      </c>
      <c r="F62" s="882">
        <f t="shared" si="9"/>
        <v>4857514</v>
      </c>
      <c r="G62" s="882">
        <f t="shared" si="10"/>
        <v>331849</v>
      </c>
      <c r="H62" s="882">
        <f t="shared" si="11"/>
        <v>-50</v>
      </c>
      <c r="I62" s="907">
        <v>0</v>
      </c>
    </row>
    <row r="63" spans="1:9">
      <c r="A63" s="880" t="s">
        <v>908</v>
      </c>
      <c r="B63" s="839">
        <f t="shared" si="8"/>
        <v>70398535.115937</v>
      </c>
      <c r="C63" s="890">
        <v>4667810.03606</v>
      </c>
      <c r="D63" s="890">
        <v>4599520.0939599</v>
      </c>
      <c r="E63" s="890">
        <v>533696.736910583</v>
      </c>
      <c r="F63" s="882">
        <f t="shared" si="9"/>
        <v>5133216.83087049</v>
      </c>
      <c r="G63" s="882">
        <f t="shared" si="10"/>
        <v>68289.9421000946</v>
      </c>
      <c r="H63" s="882">
        <f t="shared" si="11"/>
        <v>-465406.794810489</v>
      </c>
      <c r="I63" s="905">
        <v>0</v>
      </c>
    </row>
    <row r="64" spans="1:9">
      <c r="A64" s="880" t="s">
        <v>909</v>
      </c>
      <c r="B64" s="839">
        <f t="shared" si="8"/>
        <v>70787602.887197</v>
      </c>
      <c r="C64" s="890">
        <v>4675924.26203</v>
      </c>
      <c r="D64" s="890">
        <v>4055719.96675989</v>
      </c>
      <c r="E64" s="890">
        <v>231136.524010196</v>
      </c>
      <c r="F64" s="882">
        <f t="shared" si="9"/>
        <v>4286856.49077009</v>
      </c>
      <c r="G64" s="882">
        <f t="shared" si="10"/>
        <v>620204.295270111</v>
      </c>
      <c r="H64" s="882">
        <f t="shared" si="11"/>
        <v>389067.771259915</v>
      </c>
      <c r="I64" s="907">
        <v>0</v>
      </c>
    </row>
    <row r="65" spans="1:9">
      <c r="A65" s="880" t="s">
        <v>910</v>
      </c>
      <c r="B65" s="839">
        <f t="shared" si="8"/>
        <v>71320867.866527</v>
      </c>
      <c r="C65" s="890">
        <v>5435008.84162</v>
      </c>
      <c r="D65" s="890">
        <v>4599634.03621992</v>
      </c>
      <c r="E65" s="890">
        <v>302109.82607008</v>
      </c>
      <c r="F65" s="882">
        <f t="shared" si="9"/>
        <v>4901743.86229</v>
      </c>
      <c r="G65" s="882">
        <f t="shared" si="10"/>
        <v>835374.805400081</v>
      </c>
      <c r="H65" s="882">
        <f t="shared" si="11"/>
        <v>533264.979330001</v>
      </c>
      <c r="I65" s="907">
        <v>0</v>
      </c>
    </row>
    <row r="66" spans="1:9">
      <c r="A66" s="880" t="s">
        <v>911</v>
      </c>
      <c r="B66" s="839">
        <f t="shared" si="8"/>
        <v>71661545.7176169</v>
      </c>
      <c r="C66" s="890">
        <v>5635938.71602999</v>
      </c>
      <c r="D66" s="890">
        <v>4996202.67448999</v>
      </c>
      <c r="E66" s="890">
        <v>299058.190450065</v>
      </c>
      <c r="F66" s="882">
        <f t="shared" si="9"/>
        <v>5295260.86494006</v>
      </c>
      <c r="G66" s="882">
        <f t="shared" si="10"/>
        <v>639736.041540001</v>
      </c>
      <c r="H66" s="882">
        <f t="shared" si="11"/>
        <v>340677.851089936</v>
      </c>
      <c r="I66" s="907">
        <v>0</v>
      </c>
    </row>
    <row r="67" spans="1:9">
      <c r="A67" s="880" t="s">
        <v>912</v>
      </c>
      <c r="B67" s="839">
        <f t="shared" si="8"/>
        <v>71152685.7033669</v>
      </c>
      <c r="C67" s="890">
        <v>4824463.07611</v>
      </c>
      <c r="D67" s="890">
        <v>5046488.93665998</v>
      </c>
      <c r="E67" s="890">
        <v>286834.153699988</v>
      </c>
      <c r="F67" s="882">
        <f t="shared" si="9"/>
        <v>5333323.09035997</v>
      </c>
      <c r="G67" s="882">
        <f t="shared" si="10"/>
        <v>-222025.860549979</v>
      </c>
      <c r="H67" s="882">
        <f t="shared" si="11"/>
        <v>-508860.014249967</v>
      </c>
      <c r="I67" s="907">
        <v>0</v>
      </c>
    </row>
    <row r="68" spans="1:9">
      <c r="A68" s="848" t="s">
        <v>913</v>
      </c>
      <c r="B68" s="839">
        <f t="shared" si="8"/>
        <v>71047596.7485969</v>
      </c>
      <c r="C68" s="886">
        <v>4902444.56209</v>
      </c>
      <c r="D68" s="886">
        <v>4759610.25273</v>
      </c>
      <c r="E68" s="886">
        <v>247923.264130021</v>
      </c>
      <c r="F68" s="882">
        <f t="shared" si="9"/>
        <v>5007533.51686003</v>
      </c>
      <c r="G68" s="882">
        <f t="shared" si="10"/>
        <v>142834.309359998</v>
      </c>
      <c r="H68" s="882">
        <f t="shared" si="11"/>
        <v>-105088.954770023</v>
      </c>
      <c r="I68" s="907">
        <v>0</v>
      </c>
    </row>
    <row r="69" spans="1:9">
      <c r="A69" s="880" t="s">
        <v>914</v>
      </c>
      <c r="B69" s="839">
        <f t="shared" si="8"/>
        <v>72031523.9620268</v>
      </c>
      <c r="C69" s="890">
        <v>5527305.94164</v>
      </c>
      <c r="D69" s="886">
        <v>4313656.50571004</v>
      </c>
      <c r="E69" s="886">
        <v>229722.222500114</v>
      </c>
      <c r="F69" s="882">
        <f t="shared" si="9"/>
        <v>4543378.72821015</v>
      </c>
      <c r="G69" s="882">
        <f t="shared" si="10"/>
        <v>1213649.43592996</v>
      </c>
      <c r="H69" s="882">
        <f t="shared" si="11"/>
        <v>983927.213429848</v>
      </c>
      <c r="I69" s="907">
        <v>0</v>
      </c>
    </row>
    <row r="70" spans="1:9">
      <c r="A70" s="880" t="s">
        <v>915</v>
      </c>
      <c r="B70" s="839">
        <f t="shared" si="8"/>
        <v>72848682.335741</v>
      </c>
      <c r="C70" s="890">
        <v>6347228.67571452</v>
      </c>
      <c r="D70" s="886">
        <v>5153618.08276985</v>
      </c>
      <c r="E70" s="886">
        <v>376452.219230404</v>
      </c>
      <c r="F70" s="882">
        <f t="shared" si="9"/>
        <v>5530070.30200025</v>
      </c>
      <c r="G70" s="882">
        <f t="shared" si="10"/>
        <v>1193610.59294467</v>
      </c>
      <c r="H70" s="882">
        <f t="shared" si="11"/>
        <v>817158.373714263</v>
      </c>
      <c r="I70" s="907">
        <v>0</v>
      </c>
    </row>
    <row r="71" ht="12" spans="1:9">
      <c r="A71" s="887" t="s">
        <v>817</v>
      </c>
      <c r="B71" s="888"/>
      <c r="C71" s="889"/>
      <c r="D71" s="889"/>
      <c r="E71" s="889"/>
      <c r="F71" s="889"/>
      <c r="G71" s="889"/>
      <c r="H71" s="889"/>
      <c r="I71" s="906"/>
    </row>
    <row r="72" ht="12"/>
    <row r="73" ht="12" spans="1:9">
      <c r="A73" s="860" t="s">
        <v>960</v>
      </c>
      <c r="B73" s="864"/>
      <c r="C73" s="864"/>
      <c r="D73" s="864"/>
      <c r="E73" s="864"/>
      <c r="F73" s="864"/>
      <c r="G73" s="864"/>
      <c r="H73" s="864"/>
      <c r="I73" s="900"/>
    </row>
    <row r="74" ht="12.75" customHeight="1" spans="1:9">
      <c r="A74" s="822">
        <v>2018</v>
      </c>
      <c r="B74" s="823" t="s">
        <v>928</v>
      </c>
      <c r="C74" s="823" t="s">
        <v>961</v>
      </c>
      <c r="D74" s="824" t="s">
        <v>962</v>
      </c>
      <c r="E74" s="824" t="s">
        <v>963</v>
      </c>
      <c r="F74" s="824" t="s">
        <v>932</v>
      </c>
      <c r="G74" s="824" t="s">
        <v>964</v>
      </c>
      <c r="H74" s="824" t="s">
        <v>965</v>
      </c>
      <c r="I74" s="892" t="s">
        <v>946</v>
      </c>
    </row>
    <row r="75" ht="12" spans="1:9">
      <c r="A75" s="825"/>
      <c r="B75" s="826"/>
      <c r="C75" s="827"/>
      <c r="D75" s="827"/>
      <c r="E75" s="827"/>
      <c r="F75" s="827"/>
      <c r="G75" s="827"/>
      <c r="H75" s="827"/>
      <c r="I75" s="894"/>
    </row>
    <row r="76" spans="1:9">
      <c r="A76" s="878"/>
      <c r="B76" s="879">
        <f>B70</f>
        <v>72848682.335741</v>
      </c>
      <c r="C76" s="830">
        <v>2</v>
      </c>
      <c r="D76" s="830">
        <v>5</v>
      </c>
      <c r="E76" s="830">
        <v>7</v>
      </c>
      <c r="F76" s="830" t="s">
        <v>936</v>
      </c>
      <c r="G76" s="830" t="s">
        <v>937</v>
      </c>
      <c r="H76" s="908"/>
      <c r="I76" s="903"/>
    </row>
    <row r="77" spans="1:9">
      <c r="A77" s="880" t="s">
        <v>49</v>
      </c>
      <c r="B77" s="841">
        <f t="shared" ref="B77:B88" si="12">B76+H77</f>
        <v>72669803.4657188</v>
      </c>
      <c r="C77" s="881">
        <v>5939299</v>
      </c>
      <c r="D77" s="909">
        <v>62279.9854515</v>
      </c>
      <c r="E77" s="909">
        <v>6055897.8845707</v>
      </c>
      <c r="F77" s="882">
        <f>D77+E77</f>
        <v>6118177.8700222</v>
      </c>
      <c r="G77" s="882">
        <f>C77-D77</f>
        <v>5877019.0145485</v>
      </c>
      <c r="H77" s="882">
        <f>C77-D77-E77</f>
        <v>-178878.870022202</v>
      </c>
      <c r="I77" s="907">
        <v>0</v>
      </c>
    </row>
    <row r="78" spans="1:9">
      <c r="A78" s="880" t="s">
        <v>50</v>
      </c>
      <c r="B78" s="839">
        <f t="shared" si="12"/>
        <v>72671708.8513207</v>
      </c>
      <c r="C78" s="849">
        <v>5685334</v>
      </c>
      <c r="D78" s="910">
        <v>3857605.4998839</v>
      </c>
      <c r="E78" s="910">
        <v>1825823.11451421</v>
      </c>
      <c r="F78" s="882">
        <f t="shared" ref="F78:F88" si="13">D78+E78</f>
        <v>5683428.61439811</v>
      </c>
      <c r="G78" s="882">
        <f t="shared" ref="G78:G88" si="14">C78-D78</f>
        <v>1827728.5001161</v>
      </c>
      <c r="H78" s="882">
        <f t="shared" ref="H78:H88" si="15">C78-D78-E78</f>
        <v>1905.38560189214</v>
      </c>
      <c r="I78" s="907">
        <v>0</v>
      </c>
    </row>
    <row r="79" spans="1:9">
      <c r="A79" s="880" t="s">
        <v>51</v>
      </c>
      <c r="B79" s="839">
        <f t="shared" si="12"/>
        <v>72336005.1808997</v>
      </c>
      <c r="C79" s="849">
        <v>5680352</v>
      </c>
      <c r="D79" s="910">
        <v>5325170.56648938</v>
      </c>
      <c r="E79" s="910">
        <v>690885.103931626</v>
      </c>
      <c r="F79" s="882">
        <f t="shared" si="13"/>
        <v>6016055.670421</v>
      </c>
      <c r="G79" s="882">
        <f t="shared" si="14"/>
        <v>355181.433510625</v>
      </c>
      <c r="H79" s="882">
        <f t="shared" si="15"/>
        <v>-335703.670421002</v>
      </c>
      <c r="I79" s="907">
        <v>0</v>
      </c>
    </row>
    <row r="80" spans="1:9">
      <c r="A80" s="880" t="s">
        <v>52</v>
      </c>
      <c r="B80" s="839">
        <f t="shared" si="12"/>
        <v>71388405.3967026</v>
      </c>
      <c r="C80" s="849">
        <v>4671224</v>
      </c>
      <c r="D80" s="910">
        <v>5191293.83716811</v>
      </c>
      <c r="E80" s="910">
        <v>427529.947029</v>
      </c>
      <c r="F80" s="882">
        <f t="shared" si="13"/>
        <v>5618823.78419711</v>
      </c>
      <c r="G80" s="882">
        <f t="shared" si="14"/>
        <v>-520069.837168107</v>
      </c>
      <c r="H80" s="882">
        <f t="shared" si="15"/>
        <v>-947599.784197107</v>
      </c>
      <c r="I80" s="907">
        <v>0</v>
      </c>
    </row>
    <row r="81" spans="1:9">
      <c r="A81" s="880" t="s">
        <v>908</v>
      </c>
      <c r="B81" s="839">
        <f t="shared" si="12"/>
        <v>70904608.8725266</v>
      </c>
      <c r="C81" s="840">
        <v>4731173.185304</v>
      </c>
      <c r="D81" s="910">
        <v>4839352.32004589</v>
      </c>
      <c r="E81" s="910">
        <v>375617.389434097</v>
      </c>
      <c r="F81" s="882">
        <f t="shared" si="13"/>
        <v>5214969.70947999</v>
      </c>
      <c r="G81" s="882">
        <f t="shared" si="14"/>
        <v>-108179.134741887</v>
      </c>
      <c r="H81" s="882">
        <f t="shared" si="15"/>
        <v>-483796.524175985</v>
      </c>
      <c r="I81" s="905">
        <v>0</v>
      </c>
    </row>
    <row r="82" spans="1:9">
      <c r="A82" s="880" t="s">
        <v>909</v>
      </c>
      <c r="B82" s="839">
        <f t="shared" si="12"/>
        <v>71142033.4672825</v>
      </c>
      <c r="C82" s="474">
        <v>4976161.389462</v>
      </c>
      <c r="D82" s="910">
        <v>4395221.10693591</v>
      </c>
      <c r="E82" s="910">
        <v>343515.687770201</v>
      </c>
      <c r="F82" s="882">
        <f t="shared" si="13"/>
        <v>4738736.79470611</v>
      </c>
      <c r="G82" s="882">
        <f t="shared" si="14"/>
        <v>580940.282526094</v>
      </c>
      <c r="H82" s="882">
        <f t="shared" si="15"/>
        <v>237424.594755894</v>
      </c>
      <c r="I82" s="907">
        <v>0</v>
      </c>
    </row>
    <row r="83" spans="1:9">
      <c r="A83" s="880" t="s">
        <v>910</v>
      </c>
      <c r="B83" s="839">
        <f t="shared" si="12"/>
        <v>71320916.5338735</v>
      </c>
      <c r="C83" s="890">
        <v>5403874</v>
      </c>
      <c r="D83" s="910">
        <v>4895796.091531</v>
      </c>
      <c r="E83" s="910">
        <v>329194.841878001</v>
      </c>
      <c r="F83" s="882">
        <f t="shared" si="13"/>
        <v>5224990.933409</v>
      </c>
      <c r="G83" s="882">
        <f t="shared" si="14"/>
        <v>508077.908468999</v>
      </c>
      <c r="H83" s="882">
        <f t="shared" si="15"/>
        <v>178883.066590998</v>
      </c>
      <c r="I83" s="907">
        <v>0</v>
      </c>
    </row>
    <row r="84" spans="1:9">
      <c r="A84" s="880" t="s">
        <v>911</v>
      </c>
      <c r="B84" s="839">
        <f t="shared" si="12"/>
        <v>71608055.3492425</v>
      </c>
      <c r="C84" s="890">
        <v>5805751</v>
      </c>
      <c r="D84" s="910">
        <v>5141751.27968671</v>
      </c>
      <c r="E84" s="910">
        <v>376860.904944301</v>
      </c>
      <c r="F84" s="882">
        <f t="shared" si="13"/>
        <v>5518612.18463101</v>
      </c>
      <c r="G84" s="882">
        <f t="shared" si="14"/>
        <v>663999.720313292</v>
      </c>
      <c r="H84" s="882">
        <f t="shared" si="15"/>
        <v>287138.815368991</v>
      </c>
      <c r="I84" s="907">
        <v>0</v>
      </c>
    </row>
    <row r="85" spans="1:9">
      <c r="A85" s="880" t="s">
        <v>912</v>
      </c>
      <c r="B85" s="839">
        <f t="shared" si="12"/>
        <v>71254994.7610525</v>
      </c>
      <c r="C85" s="890">
        <v>5047858.63759001</v>
      </c>
      <c r="D85" s="910">
        <v>5088650.13461981</v>
      </c>
      <c r="E85" s="910">
        <v>312269.091160199</v>
      </c>
      <c r="F85" s="882">
        <f t="shared" si="13"/>
        <v>5400919.22578001</v>
      </c>
      <c r="G85" s="882">
        <f t="shared" si="14"/>
        <v>-40791.4970297962</v>
      </c>
      <c r="H85" s="882">
        <f t="shared" si="15"/>
        <v>-353060.588189995</v>
      </c>
      <c r="I85" s="907">
        <v>0</v>
      </c>
    </row>
    <row r="86" spans="1:9">
      <c r="A86" s="848" t="s">
        <v>913</v>
      </c>
      <c r="B86" s="839">
        <f t="shared" si="12"/>
        <v>70741012.3335613</v>
      </c>
      <c r="C86" s="890">
        <v>4975892.92006078</v>
      </c>
      <c r="D86" s="910">
        <v>5162026.40206518</v>
      </c>
      <c r="E86" s="910">
        <v>327848.945486804</v>
      </c>
      <c r="F86" s="882">
        <f t="shared" si="13"/>
        <v>5489875.34755198</v>
      </c>
      <c r="G86" s="882">
        <f t="shared" si="14"/>
        <v>-186133.482004397</v>
      </c>
      <c r="H86" s="882">
        <f t="shared" si="15"/>
        <v>-513982.427491201</v>
      </c>
      <c r="I86" s="907">
        <v>0</v>
      </c>
    </row>
    <row r="87" spans="1:9">
      <c r="A87" s="880" t="s">
        <v>914</v>
      </c>
      <c r="B87" s="839">
        <f t="shared" si="12"/>
        <v>71270659.2010233</v>
      </c>
      <c r="C87" s="890">
        <v>5318349.98568501</v>
      </c>
      <c r="D87" s="910">
        <v>4317123.56773172</v>
      </c>
      <c r="E87" s="910">
        <v>471579.550491299</v>
      </c>
      <c r="F87" s="882">
        <f t="shared" si="13"/>
        <v>4788703.11822302</v>
      </c>
      <c r="G87" s="882">
        <f t="shared" si="14"/>
        <v>1001226.41795329</v>
      </c>
      <c r="H87" s="882">
        <f t="shared" si="15"/>
        <v>529646.867461991</v>
      </c>
      <c r="I87" s="907">
        <v>0</v>
      </c>
    </row>
    <row r="88" spans="1:9">
      <c r="A88" s="880" t="s">
        <v>915</v>
      </c>
      <c r="B88" s="839">
        <f t="shared" si="12"/>
        <v>71896707.2500006</v>
      </c>
      <c r="C88" s="890">
        <v>6625288.898328</v>
      </c>
      <c r="D88" s="910">
        <v>5579121.21601471</v>
      </c>
      <c r="E88" s="910">
        <v>420119.633336</v>
      </c>
      <c r="F88" s="882">
        <f t="shared" si="13"/>
        <v>5999240.84935071</v>
      </c>
      <c r="G88" s="882">
        <f t="shared" si="14"/>
        <v>1046167.68231329</v>
      </c>
      <c r="H88" s="882">
        <f t="shared" si="15"/>
        <v>626048.048977293</v>
      </c>
      <c r="I88" s="907">
        <v>0</v>
      </c>
    </row>
    <row r="89" ht="12" spans="1:9">
      <c r="A89" s="887" t="s">
        <v>817</v>
      </c>
      <c r="B89" s="888"/>
      <c r="C89" s="889"/>
      <c r="D89" s="889"/>
      <c r="E89" s="889"/>
      <c r="F89" s="889"/>
      <c r="G89" s="889"/>
      <c r="H89" s="889"/>
      <c r="I89" s="906"/>
    </row>
    <row r="91" ht="12" spans="8:9">
      <c r="H91" s="911"/>
      <c r="I91" s="922"/>
    </row>
    <row r="92" ht="12" spans="1:9">
      <c r="A92" s="860" t="s">
        <v>966</v>
      </c>
      <c r="B92" s="864"/>
      <c r="C92" s="864"/>
      <c r="D92" s="864"/>
      <c r="E92" s="864"/>
      <c r="F92" s="864"/>
      <c r="G92" s="864"/>
      <c r="H92" s="864"/>
      <c r="I92" s="900"/>
    </row>
    <row r="93" ht="12.75" customHeight="1" spans="1:9">
      <c r="A93" s="822">
        <v>2019</v>
      </c>
      <c r="B93" s="823" t="s">
        <v>928</v>
      </c>
      <c r="C93" s="823" t="s">
        <v>967</v>
      </c>
      <c r="D93" s="824" t="s">
        <v>968</v>
      </c>
      <c r="E93" s="824" t="s">
        <v>969</v>
      </c>
      <c r="F93" s="824" t="s">
        <v>932</v>
      </c>
      <c r="G93" s="824" t="s">
        <v>970</v>
      </c>
      <c r="H93" s="824" t="s">
        <v>971</v>
      </c>
      <c r="I93" s="892" t="s">
        <v>946</v>
      </c>
    </row>
    <row r="94" ht="12" spans="1:9">
      <c r="A94" s="825"/>
      <c r="B94" s="826"/>
      <c r="C94" s="827"/>
      <c r="D94" s="827"/>
      <c r="E94" s="827"/>
      <c r="F94" s="827"/>
      <c r="G94" s="827"/>
      <c r="H94" s="827"/>
      <c r="I94" s="894"/>
    </row>
    <row r="95" spans="1:9">
      <c r="A95" s="878"/>
      <c r="B95" s="839">
        <v>71896707.2500006</v>
      </c>
      <c r="C95" s="830">
        <v>2</v>
      </c>
      <c r="D95" s="830">
        <v>5</v>
      </c>
      <c r="E95" s="830">
        <v>7</v>
      </c>
      <c r="F95" s="830" t="s">
        <v>936</v>
      </c>
      <c r="G95" s="830" t="s">
        <v>937</v>
      </c>
      <c r="H95" s="908"/>
      <c r="I95" s="903"/>
    </row>
    <row r="96" spans="1:9">
      <c r="A96" s="880" t="s">
        <v>49</v>
      </c>
      <c r="B96" s="841">
        <f t="shared" ref="B96:B107" si="16">B95+H96</f>
        <v>72594758.3312885</v>
      </c>
      <c r="C96" s="474">
        <v>6710113.95863</v>
      </c>
      <c r="D96" s="912">
        <v>11907.65276</v>
      </c>
      <c r="E96" s="474">
        <v>6000155.22458212</v>
      </c>
      <c r="F96" s="882">
        <f>D96+E96</f>
        <v>6012062.87734212</v>
      </c>
      <c r="G96" s="882">
        <f>C96-D96</f>
        <v>6698206.30587</v>
      </c>
      <c r="H96" s="882">
        <f>C96-D96-E96</f>
        <v>698051.081287882</v>
      </c>
      <c r="I96" s="907">
        <v>0</v>
      </c>
    </row>
    <row r="97" spans="1:9">
      <c r="A97" s="880" t="s">
        <v>50</v>
      </c>
      <c r="B97" s="839">
        <f t="shared" si="16"/>
        <v>72200340.0843885</v>
      </c>
      <c r="C97" s="474">
        <v>5819929.301358</v>
      </c>
      <c r="D97" s="474">
        <v>4371736.3295</v>
      </c>
      <c r="E97" s="474">
        <v>1842611.218758</v>
      </c>
      <c r="F97" s="882">
        <f t="shared" ref="F97:F107" si="17">D97+E97</f>
        <v>6214347.548258</v>
      </c>
      <c r="G97" s="882">
        <f t="shared" ref="G97:G107" si="18">C97-D97</f>
        <v>1448192.971858</v>
      </c>
      <c r="H97" s="882">
        <f t="shared" ref="H97:H107" si="19">C97-D97-E97</f>
        <v>-394418.246900002</v>
      </c>
      <c r="I97" s="907">
        <v>0</v>
      </c>
    </row>
    <row r="98" spans="1:9">
      <c r="A98" s="880" t="s">
        <v>51</v>
      </c>
      <c r="B98" s="839">
        <f t="shared" si="16"/>
        <v>71887839.9944737</v>
      </c>
      <c r="C98" s="474">
        <v>5496920.219824</v>
      </c>
      <c r="D98" s="912">
        <v>5066375.560702</v>
      </c>
      <c r="E98" s="912">
        <v>743044.749036801</v>
      </c>
      <c r="F98" s="882">
        <f t="shared" si="17"/>
        <v>5809420.3097388</v>
      </c>
      <c r="G98" s="882">
        <f t="shared" si="18"/>
        <v>430544.659122001</v>
      </c>
      <c r="H98" s="882">
        <f t="shared" si="19"/>
        <v>-312500.0899148</v>
      </c>
      <c r="I98" s="907">
        <v>0</v>
      </c>
    </row>
    <row r="99" spans="1:9">
      <c r="A99" s="880" t="s">
        <v>52</v>
      </c>
      <c r="B99" s="839">
        <f t="shared" si="16"/>
        <v>71416559.1291948</v>
      </c>
      <c r="C99" s="474">
        <v>5155721.926522</v>
      </c>
      <c r="D99" s="474">
        <v>5183085.57285399</v>
      </c>
      <c r="E99" s="912">
        <v>443917.218946902</v>
      </c>
      <c r="F99" s="882">
        <f t="shared" si="17"/>
        <v>5627002.79180089</v>
      </c>
      <c r="G99" s="882">
        <f t="shared" si="18"/>
        <v>-27363.6463319864</v>
      </c>
      <c r="H99" s="882">
        <f t="shared" si="19"/>
        <v>-471280.865278888</v>
      </c>
      <c r="I99" s="907">
        <v>0</v>
      </c>
    </row>
    <row r="100" spans="1:9">
      <c r="A100" s="880" t="s">
        <v>908</v>
      </c>
      <c r="B100" s="839">
        <f t="shared" si="16"/>
        <v>71210144.1291948</v>
      </c>
      <c r="C100" s="840">
        <v>5075626</v>
      </c>
      <c r="D100" s="913">
        <v>4909283</v>
      </c>
      <c r="E100" s="913">
        <v>372758</v>
      </c>
      <c r="F100" s="882">
        <f t="shared" si="17"/>
        <v>5282041</v>
      </c>
      <c r="G100" s="882">
        <f t="shared" si="18"/>
        <v>166343</v>
      </c>
      <c r="H100" s="882">
        <f t="shared" si="19"/>
        <v>-206415</v>
      </c>
      <c r="I100" s="905">
        <v>0</v>
      </c>
    </row>
    <row r="101" spans="1:9">
      <c r="A101" s="880" t="s">
        <v>909</v>
      </c>
      <c r="B101" s="839">
        <f t="shared" si="16"/>
        <v>71763430.1291948</v>
      </c>
      <c r="C101" s="474">
        <v>5324553</v>
      </c>
      <c r="D101" s="913">
        <v>4464984</v>
      </c>
      <c r="E101" s="913">
        <v>306283</v>
      </c>
      <c r="F101" s="882">
        <f t="shared" si="17"/>
        <v>4771267</v>
      </c>
      <c r="G101" s="882">
        <f t="shared" si="18"/>
        <v>859569</v>
      </c>
      <c r="H101" s="882">
        <f t="shared" si="19"/>
        <v>553286</v>
      </c>
      <c r="I101" s="907">
        <v>0</v>
      </c>
    </row>
    <row r="102" spans="1:9">
      <c r="A102" s="880" t="s">
        <v>910</v>
      </c>
      <c r="B102" s="839">
        <f t="shared" si="16"/>
        <v>71886698.1291948</v>
      </c>
      <c r="C102" s="474">
        <v>5684531</v>
      </c>
      <c r="D102" s="913">
        <v>5061596</v>
      </c>
      <c r="E102" s="913">
        <v>499667</v>
      </c>
      <c r="F102" s="882">
        <f t="shared" si="17"/>
        <v>5561263</v>
      </c>
      <c r="G102" s="882">
        <f t="shared" si="18"/>
        <v>622935</v>
      </c>
      <c r="H102" s="882">
        <f t="shared" si="19"/>
        <v>123268</v>
      </c>
      <c r="I102" s="907">
        <v>0</v>
      </c>
    </row>
    <row r="103" spans="1:9">
      <c r="A103" s="880" t="s">
        <v>911</v>
      </c>
      <c r="B103" s="839">
        <f t="shared" si="16"/>
        <v>72343495.9268869</v>
      </c>
      <c r="C103" s="474">
        <v>6100923.543438</v>
      </c>
      <c r="D103" s="474">
        <v>5315416.57927201</v>
      </c>
      <c r="E103" s="474">
        <v>328709.166473899</v>
      </c>
      <c r="F103" s="882">
        <f t="shared" si="17"/>
        <v>5644125.7457459</v>
      </c>
      <c r="G103" s="882">
        <f t="shared" si="18"/>
        <v>785506.964165989</v>
      </c>
      <c r="H103" s="882">
        <f t="shared" si="19"/>
        <v>456797.79769209</v>
      </c>
      <c r="I103" s="907">
        <v>0</v>
      </c>
    </row>
    <row r="104" spans="1:9">
      <c r="A104" s="880" t="s">
        <v>912</v>
      </c>
      <c r="B104" s="839">
        <f t="shared" si="16"/>
        <v>71822037.5836019</v>
      </c>
      <c r="C104" s="914">
        <v>5207416.855498</v>
      </c>
      <c r="D104" s="914">
        <v>5446624.78574999</v>
      </c>
      <c r="E104" s="914">
        <v>282250.413033001</v>
      </c>
      <c r="F104" s="882">
        <f t="shared" si="17"/>
        <v>5728875.19878299</v>
      </c>
      <c r="G104" s="882">
        <f t="shared" si="18"/>
        <v>-239207.930251986</v>
      </c>
      <c r="H104" s="882">
        <f t="shared" si="19"/>
        <v>-521458.343284987</v>
      </c>
      <c r="I104" s="907">
        <v>0</v>
      </c>
    </row>
    <row r="105" spans="1:9">
      <c r="A105" s="848" t="s">
        <v>913</v>
      </c>
      <c r="B105" s="839">
        <f t="shared" si="16"/>
        <v>71361842.5836019</v>
      </c>
      <c r="C105" s="915">
        <v>4992973</v>
      </c>
      <c r="D105" s="916">
        <v>5051814</v>
      </c>
      <c r="E105" s="915">
        <v>401354</v>
      </c>
      <c r="F105" s="882">
        <f>C105+E105</f>
        <v>5394327</v>
      </c>
      <c r="G105" s="882">
        <f t="shared" si="18"/>
        <v>-58841</v>
      </c>
      <c r="H105" s="882">
        <f t="shared" si="19"/>
        <v>-460195</v>
      </c>
      <c r="I105" s="907">
        <v>0</v>
      </c>
    </row>
    <row r="106" spans="1:9">
      <c r="A106" s="880" t="s">
        <v>914</v>
      </c>
      <c r="B106" s="839">
        <f t="shared" si="16"/>
        <v>72178115.7139151</v>
      </c>
      <c r="C106" s="474">
        <v>5292443.364</v>
      </c>
      <c r="D106" s="474">
        <v>4247863.32046001</v>
      </c>
      <c r="E106" s="912">
        <v>228306.913226802</v>
      </c>
      <c r="F106" s="882">
        <f t="shared" si="17"/>
        <v>4476170.23368681</v>
      </c>
      <c r="G106" s="882">
        <f t="shared" si="18"/>
        <v>1044580.04353999</v>
      </c>
      <c r="H106" s="882">
        <f t="shared" si="19"/>
        <v>816273.130313192</v>
      </c>
      <c r="I106" s="907">
        <v>0</v>
      </c>
    </row>
    <row r="107" spans="1:9">
      <c r="A107" s="880" t="s">
        <v>915</v>
      </c>
      <c r="B107" s="839">
        <f t="shared" si="16"/>
        <v>72573674.9116501</v>
      </c>
      <c r="C107" s="840">
        <v>6251767.33500001</v>
      </c>
      <c r="D107" s="840">
        <v>5518117.911774</v>
      </c>
      <c r="E107" s="840">
        <v>338090.225490998</v>
      </c>
      <c r="F107" s="882">
        <f t="shared" si="17"/>
        <v>5856208.137265</v>
      </c>
      <c r="G107" s="882">
        <f t="shared" si="18"/>
        <v>733649.423226006</v>
      </c>
      <c r="H107" s="882">
        <f t="shared" si="19"/>
        <v>395559.197735008</v>
      </c>
      <c r="I107" s="907">
        <v>0</v>
      </c>
    </row>
    <row r="108" ht="12" spans="1:9">
      <c r="A108" s="887" t="s">
        <v>817</v>
      </c>
      <c r="B108" s="888"/>
      <c r="C108" s="889"/>
      <c r="D108" s="889"/>
      <c r="E108" s="889"/>
      <c r="F108" s="889"/>
      <c r="G108" s="889"/>
      <c r="H108" s="889"/>
      <c r="I108" s="906"/>
    </row>
    <row r="110" ht="12"/>
    <row r="111" ht="12" spans="1:9">
      <c r="A111" s="860" t="s">
        <v>972</v>
      </c>
      <c r="B111" s="864"/>
      <c r="C111" s="864"/>
      <c r="D111" s="864"/>
      <c r="E111" s="864"/>
      <c r="F111" s="864"/>
      <c r="G111" s="864"/>
      <c r="H111" s="864"/>
      <c r="I111" s="900"/>
    </row>
    <row r="112" ht="12.75" customHeight="1" spans="1:9">
      <c r="A112" s="822">
        <v>2020</v>
      </c>
      <c r="B112" s="823" t="s">
        <v>928</v>
      </c>
      <c r="C112" s="823" t="s">
        <v>973</v>
      </c>
      <c r="D112" s="824" t="s">
        <v>974</v>
      </c>
      <c r="E112" s="824" t="s">
        <v>975</v>
      </c>
      <c r="F112" s="824" t="s">
        <v>932</v>
      </c>
      <c r="G112" s="824" t="s">
        <v>976</v>
      </c>
      <c r="H112" s="824" t="s">
        <v>977</v>
      </c>
      <c r="I112" s="892" t="s">
        <v>946</v>
      </c>
    </row>
    <row r="113" ht="12" spans="1:9">
      <c r="A113" s="825"/>
      <c r="B113" s="826"/>
      <c r="C113" s="827"/>
      <c r="D113" s="827"/>
      <c r="E113" s="827"/>
      <c r="F113" s="827"/>
      <c r="G113" s="827"/>
      <c r="H113" s="827"/>
      <c r="I113" s="894"/>
    </row>
    <row r="114" spans="1:9">
      <c r="A114" s="878"/>
      <c r="B114" s="839">
        <v>72573657</v>
      </c>
      <c r="C114" s="830">
        <v>2</v>
      </c>
      <c r="D114" s="830">
        <v>5</v>
      </c>
      <c r="E114" s="830">
        <v>7</v>
      </c>
      <c r="F114" s="830" t="s">
        <v>936</v>
      </c>
      <c r="G114" s="830" t="s">
        <v>937</v>
      </c>
      <c r="H114" s="908"/>
      <c r="I114" s="903"/>
    </row>
    <row r="115" spans="1:9">
      <c r="A115" s="880" t="s">
        <v>49</v>
      </c>
      <c r="B115" s="841">
        <f t="shared" ref="B115:B126" si="20">B114+H115</f>
        <v>73370006.045706</v>
      </c>
      <c r="C115" s="883">
        <v>6508770.433</v>
      </c>
      <c r="D115" s="883">
        <v>16408.511884</v>
      </c>
      <c r="E115" s="883">
        <v>5696012.87540999</v>
      </c>
      <c r="F115" s="882">
        <f>D115+E115</f>
        <v>5712421.38729399</v>
      </c>
      <c r="G115" s="882">
        <f>C115-D115</f>
        <v>6492361.921116</v>
      </c>
      <c r="H115" s="882">
        <f>C115-D115-E115</f>
        <v>796349.045706009</v>
      </c>
      <c r="I115" s="907">
        <v>0</v>
      </c>
    </row>
    <row r="116" spans="1:9">
      <c r="A116" s="880" t="s">
        <v>50</v>
      </c>
      <c r="B116" s="839">
        <f t="shared" si="20"/>
        <v>73517038.790296</v>
      </c>
      <c r="C116" s="849">
        <v>6106516.391</v>
      </c>
      <c r="D116" s="917">
        <v>4215767.289936</v>
      </c>
      <c r="E116" s="917">
        <v>1743716.35647401</v>
      </c>
      <c r="F116" s="882">
        <f t="shared" ref="F116:F123" si="21">D116+E116</f>
        <v>5959483.64641001</v>
      </c>
      <c r="G116" s="882">
        <f t="shared" ref="G116:G126" si="22">C116-D116</f>
        <v>1890749.101064</v>
      </c>
      <c r="H116" s="882">
        <f t="shared" ref="H116:H126" si="23">C116-D116-E116</f>
        <v>147032.744589993</v>
      </c>
      <c r="I116" s="907">
        <v>0</v>
      </c>
    </row>
    <row r="117" spans="1:9">
      <c r="A117" s="880" t="s">
        <v>51</v>
      </c>
      <c r="B117" s="839">
        <f t="shared" si="20"/>
        <v>73916688.4810501</v>
      </c>
      <c r="C117" s="849">
        <v>5129481.053</v>
      </c>
      <c r="D117" s="849">
        <v>4299340.910564</v>
      </c>
      <c r="E117" s="849">
        <v>430490.451681901</v>
      </c>
      <c r="F117" s="882">
        <f t="shared" si="21"/>
        <v>4729831.3622459</v>
      </c>
      <c r="G117" s="882">
        <f t="shared" si="22"/>
        <v>830140.142436001</v>
      </c>
      <c r="H117" s="882">
        <f t="shared" si="23"/>
        <v>399649.690754101</v>
      </c>
      <c r="I117" s="907">
        <v>0</v>
      </c>
    </row>
    <row r="118" spans="1:9">
      <c r="A118" s="880" t="s">
        <v>52</v>
      </c>
      <c r="B118" s="839">
        <f t="shared" si="20"/>
        <v>73467700.5886581</v>
      </c>
      <c r="C118" s="849">
        <v>5029218.604</v>
      </c>
      <c r="D118" s="917">
        <v>5202265.622894</v>
      </c>
      <c r="E118" s="917">
        <v>275940.873497999</v>
      </c>
      <c r="F118" s="882">
        <f t="shared" si="21"/>
        <v>5478206.496392</v>
      </c>
      <c r="G118" s="882">
        <f t="shared" si="22"/>
        <v>-173047.018893996</v>
      </c>
      <c r="H118" s="882">
        <f t="shared" si="23"/>
        <v>-448987.892391996</v>
      </c>
      <c r="I118" s="907">
        <v>0</v>
      </c>
    </row>
    <row r="119" spans="1:9">
      <c r="A119" s="880" t="s">
        <v>908</v>
      </c>
      <c r="B119" s="839">
        <f t="shared" si="20"/>
        <v>73234253.2020741</v>
      </c>
      <c r="C119" s="918">
        <v>4885187.448</v>
      </c>
      <c r="D119" s="919">
        <v>4856458.496524</v>
      </c>
      <c r="E119" s="919">
        <v>262176.338060001</v>
      </c>
      <c r="F119" s="882">
        <f t="shared" si="21"/>
        <v>5118634.834584</v>
      </c>
      <c r="G119" s="882">
        <f t="shared" si="22"/>
        <v>28728.9514759984</v>
      </c>
      <c r="H119" s="882">
        <f t="shared" si="23"/>
        <v>-233447.386584003</v>
      </c>
      <c r="I119" s="905">
        <v>0</v>
      </c>
    </row>
    <row r="120" spans="1:9">
      <c r="A120" s="880" t="s">
        <v>909</v>
      </c>
      <c r="B120" s="839">
        <f t="shared" si="20"/>
        <v>73005446.06859</v>
      </c>
      <c r="C120" s="918">
        <v>4763565.197</v>
      </c>
      <c r="D120" s="919">
        <v>4633611.225608</v>
      </c>
      <c r="E120" s="919">
        <v>358761.104876103</v>
      </c>
      <c r="F120" s="882">
        <f t="shared" si="21"/>
        <v>4992372.3304841</v>
      </c>
      <c r="G120" s="882">
        <f t="shared" si="22"/>
        <v>129953.971392002</v>
      </c>
      <c r="H120" s="882">
        <f t="shared" si="23"/>
        <v>-228807.133484101</v>
      </c>
      <c r="I120" s="907">
        <v>0</v>
      </c>
    </row>
    <row r="121" spans="1:9">
      <c r="A121" s="880" t="s">
        <v>910</v>
      </c>
      <c r="B121" s="839">
        <f t="shared" si="20"/>
        <v>73865820.146507</v>
      </c>
      <c r="C121" s="920">
        <v>5588061</v>
      </c>
      <c r="D121" s="890">
        <v>4444693.922083</v>
      </c>
      <c r="E121" s="890">
        <v>282993</v>
      </c>
      <c r="F121" s="882">
        <f t="shared" si="21"/>
        <v>4727686.922083</v>
      </c>
      <c r="G121" s="882">
        <f t="shared" si="22"/>
        <v>1143367.077917</v>
      </c>
      <c r="H121" s="882">
        <f t="shared" si="23"/>
        <v>860374.077916998</v>
      </c>
      <c r="I121" s="907">
        <v>0</v>
      </c>
    </row>
    <row r="122" spans="1:9">
      <c r="A122" s="880" t="s">
        <v>911</v>
      </c>
      <c r="B122" s="839">
        <f t="shared" si="20"/>
        <v>74144785.8864512</v>
      </c>
      <c r="C122" s="920">
        <v>5606759.796</v>
      </c>
      <c r="D122" s="890">
        <v>5058891.552502</v>
      </c>
      <c r="E122" s="890">
        <v>268902.503553798</v>
      </c>
      <c r="F122" s="882">
        <f t="shared" si="21"/>
        <v>5327794.0560558</v>
      </c>
      <c r="G122" s="882">
        <f t="shared" si="22"/>
        <v>547868.243498005</v>
      </c>
      <c r="H122" s="882">
        <f t="shared" si="23"/>
        <v>278965.739944207</v>
      </c>
      <c r="I122" s="907">
        <v>0</v>
      </c>
    </row>
    <row r="123" spans="1:9">
      <c r="A123" s="880" t="s">
        <v>912</v>
      </c>
      <c r="B123" s="839">
        <f t="shared" si="20"/>
        <v>74000808.8150103</v>
      </c>
      <c r="C123" s="921">
        <v>5327559.109</v>
      </c>
      <c r="D123" s="921">
        <v>5096601.64755</v>
      </c>
      <c r="E123" s="921">
        <v>374934.532890897</v>
      </c>
      <c r="F123" s="882">
        <f t="shared" si="21"/>
        <v>5471536.1804409</v>
      </c>
      <c r="G123" s="882">
        <f t="shared" si="22"/>
        <v>230957.461449996</v>
      </c>
      <c r="H123" s="882">
        <f t="shared" si="23"/>
        <v>-143977.071440902</v>
      </c>
      <c r="I123" s="907">
        <v>0</v>
      </c>
    </row>
    <row r="124" spans="1:9">
      <c r="A124" s="848" t="s">
        <v>913</v>
      </c>
      <c r="B124" s="839">
        <f t="shared" si="20"/>
        <v>73790738.4910553</v>
      </c>
      <c r="C124" s="921">
        <v>5174313.632</v>
      </c>
      <c r="D124" s="921">
        <v>5025381.873101</v>
      </c>
      <c r="E124" s="921">
        <v>359002.082854003</v>
      </c>
      <c r="F124" s="882">
        <f>C124+E124</f>
        <v>5533315.714854</v>
      </c>
      <c r="G124" s="882">
        <f t="shared" si="22"/>
        <v>148931.758899003</v>
      </c>
      <c r="H124" s="882">
        <f t="shared" si="23"/>
        <v>-210070.323954999</v>
      </c>
      <c r="I124" s="907">
        <v>0</v>
      </c>
    </row>
    <row r="125" spans="1:9">
      <c r="A125" s="880" t="s">
        <v>914</v>
      </c>
      <c r="B125" s="839">
        <f t="shared" si="20"/>
        <v>74671973.8330803</v>
      </c>
      <c r="C125" s="921">
        <v>5615129.237</v>
      </c>
      <c r="D125" s="921">
        <v>4483129.53043701</v>
      </c>
      <c r="E125" s="921">
        <v>250764.364538001</v>
      </c>
      <c r="F125" s="882">
        <f>D125+E125</f>
        <v>4733893.89497501</v>
      </c>
      <c r="G125" s="882">
        <f t="shared" si="22"/>
        <v>1131999.706563</v>
      </c>
      <c r="H125" s="882">
        <f t="shared" si="23"/>
        <v>881235.342024995</v>
      </c>
      <c r="I125" s="907">
        <v>0</v>
      </c>
    </row>
    <row r="126" spans="1:9">
      <c r="A126" s="880" t="s">
        <v>915</v>
      </c>
      <c r="B126" s="839">
        <f t="shared" si="20"/>
        <v>75609638.7417853</v>
      </c>
      <c r="C126" s="921">
        <v>6641070.99299999</v>
      </c>
      <c r="D126" s="921">
        <v>5412844.670286</v>
      </c>
      <c r="E126" s="921">
        <v>290561.414008999</v>
      </c>
      <c r="F126" s="882">
        <f>D126+E126</f>
        <v>5703406.084295</v>
      </c>
      <c r="G126" s="882">
        <f t="shared" si="22"/>
        <v>1228226.32271399</v>
      </c>
      <c r="H126" s="882">
        <f t="shared" si="23"/>
        <v>937664.908704994</v>
      </c>
      <c r="I126" s="907">
        <v>0</v>
      </c>
    </row>
    <row r="127" ht="12" spans="1:9">
      <c r="A127" s="887" t="s">
        <v>817</v>
      </c>
      <c r="B127" s="888"/>
      <c r="C127" s="889"/>
      <c r="D127" s="889"/>
      <c r="E127" s="889"/>
      <c r="F127" s="889"/>
      <c r="G127" s="889"/>
      <c r="H127" s="889"/>
      <c r="I127" s="906"/>
    </row>
    <row r="129" ht="12"/>
    <row r="130" ht="12" spans="1:9">
      <c r="A130" s="860" t="s">
        <v>978</v>
      </c>
      <c r="B130" s="864"/>
      <c r="C130" s="864"/>
      <c r="D130" s="864"/>
      <c r="E130" s="864"/>
      <c r="F130" s="864"/>
      <c r="G130" s="864"/>
      <c r="H130" s="864"/>
      <c r="I130" s="900"/>
    </row>
    <row r="131" ht="12.75" customHeight="1" spans="1:9">
      <c r="A131" s="822">
        <v>2021</v>
      </c>
      <c r="B131" s="823" t="s">
        <v>928</v>
      </c>
      <c r="C131" s="823" t="s">
        <v>979</v>
      </c>
      <c r="D131" s="824" t="s">
        <v>980</v>
      </c>
      <c r="E131" s="824" t="s">
        <v>981</v>
      </c>
      <c r="F131" s="824" t="s">
        <v>932</v>
      </c>
      <c r="G131" s="824" t="s">
        <v>982</v>
      </c>
      <c r="H131" s="824" t="s">
        <v>983</v>
      </c>
      <c r="I131" s="892" t="s">
        <v>946</v>
      </c>
    </row>
    <row r="132" ht="27" customHeight="1" spans="1:9">
      <c r="A132" s="825"/>
      <c r="B132" s="826"/>
      <c r="C132" s="827"/>
      <c r="D132" s="827"/>
      <c r="E132" s="827"/>
      <c r="F132" s="827"/>
      <c r="G132" s="827"/>
      <c r="H132" s="827"/>
      <c r="I132" s="894"/>
    </row>
    <row r="133" spans="1:9">
      <c r="A133" s="878"/>
      <c r="B133" s="839">
        <v>75609638.7417853</v>
      </c>
      <c r="C133" s="830">
        <v>2</v>
      </c>
      <c r="D133" s="830">
        <v>5</v>
      </c>
      <c r="E133" s="830">
        <v>7</v>
      </c>
      <c r="F133" s="830" t="s">
        <v>936</v>
      </c>
      <c r="G133" s="830" t="s">
        <v>937</v>
      </c>
      <c r="H133" s="908"/>
      <c r="I133" s="903"/>
    </row>
    <row r="134" spans="1:9">
      <c r="A134" s="880" t="s">
        <v>49</v>
      </c>
      <c r="B134" s="841">
        <f t="shared" ref="B134:B145" si="24">B133+H134</f>
        <v>76272476.5553483</v>
      </c>
      <c r="C134" s="474">
        <v>6400369.516</v>
      </c>
      <c r="D134" s="474">
        <v>19638.54361</v>
      </c>
      <c r="E134" s="474">
        <v>5717893.158827</v>
      </c>
      <c r="F134" s="882">
        <f t="shared" ref="F134:F145" si="25">D134+E134</f>
        <v>5737531.702437</v>
      </c>
      <c r="G134" s="882">
        <f t="shared" ref="G134:G145" si="26">C134-D134</f>
        <v>6380730.97239</v>
      </c>
      <c r="H134" s="882">
        <f t="shared" ref="H134:H145" si="27">C134-D134-E134</f>
        <v>662837.813562997</v>
      </c>
      <c r="I134" s="907">
        <v>0</v>
      </c>
    </row>
    <row r="135" spans="1:9">
      <c r="A135" s="880" t="s">
        <v>50</v>
      </c>
      <c r="B135" s="839">
        <f t="shared" si="24"/>
        <v>76826390.9138683</v>
      </c>
      <c r="C135" s="474">
        <v>6245452.75329</v>
      </c>
      <c r="D135" s="474">
        <v>3770254.273124</v>
      </c>
      <c r="E135" s="474">
        <v>1921284.121646</v>
      </c>
      <c r="F135" s="882">
        <f t="shared" si="25"/>
        <v>5691538.39477</v>
      </c>
      <c r="G135" s="882">
        <f t="shared" si="26"/>
        <v>2475198.480166</v>
      </c>
      <c r="H135" s="882">
        <f t="shared" si="27"/>
        <v>553914.358520001</v>
      </c>
      <c r="I135" s="907">
        <v>0</v>
      </c>
    </row>
    <row r="136" spans="1:9">
      <c r="A136" s="880" t="s">
        <v>51</v>
      </c>
      <c r="B136" s="839">
        <f t="shared" si="24"/>
        <v>76605802.8101054</v>
      </c>
      <c r="C136" s="474">
        <v>6158373.314</v>
      </c>
      <c r="D136" s="474">
        <v>5690523.895832</v>
      </c>
      <c r="E136" s="474">
        <v>688437.521930899</v>
      </c>
      <c r="F136" s="882">
        <f t="shared" si="25"/>
        <v>6378961.4177629</v>
      </c>
      <c r="G136" s="882">
        <f t="shared" si="26"/>
        <v>467849.418168001</v>
      </c>
      <c r="H136" s="882">
        <f t="shared" si="27"/>
        <v>-220588.103762899</v>
      </c>
      <c r="I136" s="907">
        <v>0</v>
      </c>
    </row>
    <row r="137" spans="1:9">
      <c r="A137" s="880" t="s">
        <v>52</v>
      </c>
      <c r="B137" s="839">
        <f t="shared" si="24"/>
        <v>76818750.2235734</v>
      </c>
      <c r="C137" s="474">
        <v>5817547.949</v>
      </c>
      <c r="D137" s="474">
        <v>5302815.809164</v>
      </c>
      <c r="E137" s="474">
        <v>301784.726368</v>
      </c>
      <c r="F137" s="882">
        <f t="shared" si="25"/>
        <v>5604600.53553199</v>
      </c>
      <c r="G137" s="882">
        <f t="shared" si="26"/>
        <v>514732.139836006</v>
      </c>
      <c r="H137" s="882">
        <f t="shared" si="27"/>
        <v>212947.413468006</v>
      </c>
      <c r="I137" s="907">
        <v>0</v>
      </c>
    </row>
    <row r="138" spans="1:9">
      <c r="A138" s="880" t="s">
        <v>908</v>
      </c>
      <c r="B138" s="839">
        <f t="shared" si="24"/>
        <v>76122769.7858705</v>
      </c>
      <c r="C138" s="840">
        <v>5190837.178828</v>
      </c>
      <c r="D138" s="840">
        <v>5558138.106528</v>
      </c>
      <c r="E138" s="840">
        <v>328679.5100029</v>
      </c>
      <c r="F138" s="882">
        <f t="shared" si="25"/>
        <v>5886817.6165309</v>
      </c>
      <c r="G138" s="882">
        <f t="shared" si="26"/>
        <v>-367300.927699996</v>
      </c>
      <c r="H138" s="882">
        <f t="shared" si="27"/>
        <v>-695980.437702896</v>
      </c>
      <c r="I138" s="905">
        <v>0</v>
      </c>
    </row>
    <row r="139" spans="1:9">
      <c r="A139" s="880" t="s">
        <v>909</v>
      </c>
      <c r="B139" s="839">
        <f t="shared" si="24"/>
        <v>75924650.5238648</v>
      </c>
      <c r="C139" s="840">
        <v>5548298.027</v>
      </c>
      <c r="D139" s="840">
        <v>5417458.02325601</v>
      </c>
      <c r="E139" s="840">
        <v>328959.2657497</v>
      </c>
      <c r="F139" s="882">
        <f t="shared" si="25"/>
        <v>5746417.28900571</v>
      </c>
      <c r="G139" s="882">
        <f t="shared" si="26"/>
        <v>130840.003743988</v>
      </c>
      <c r="H139" s="882">
        <f t="shared" si="27"/>
        <v>-198119.262005713</v>
      </c>
      <c r="I139" s="907">
        <v>0</v>
      </c>
    </row>
    <row r="140" spans="1:9">
      <c r="A140" s="880" t="s">
        <v>910</v>
      </c>
      <c r="B140" s="839">
        <f t="shared" si="24"/>
        <v>76924743.2036508</v>
      </c>
      <c r="C140" s="840">
        <v>6377974.33385</v>
      </c>
      <c r="D140" s="840">
        <v>5053269.81102</v>
      </c>
      <c r="E140" s="840">
        <v>324611.843044002</v>
      </c>
      <c r="F140" s="882">
        <f t="shared" si="25"/>
        <v>5377881.654064</v>
      </c>
      <c r="G140" s="882">
        <f t="shared" si="26"/>
        <v>1324704.52283001</v>
      </c>
      <c r="H140" s="882">
        <f t="shared" si="27"/>
        <v>1000092.679786</v>
      </c>
      <c r="I140" s="907">
        <v>0</v>
      </c>
    </row>
    <row r="141" spans="1:9">
      <c r="A141" s="880" t="s">
        <v>911</v>
      </c>
      <c r="B141" s="839">
        <f t="shared" si="24"/>
        <v>77478064.4021039</v>
      </c>
      <c r="C141" s="840">
        <v>6554951.568</v>
      </c>
      <c r="D141" s="840">
        <v>5648399.830138</v>
      </c>
      <c r="E141" s="840">
        <v>353230.5394089</v>
      </c>
      <c r="F141" s="882">
        <f t="shared" si="25"/>
        <v>6001630.3695469</v>
      </c>
      <c r="G141" s="882">
        <f t="shared" si="26"/>
        <v>906551.737861995</v>
      </c>
      <c r="H141" s="882">
        <f t="shared" si="27"/>
        <v>553321.198453095</v>
      </c>
      <c r="I141" s="907">
        <v>0</v>
      </c>
    </row>
    <row r="142" spans="1:9">
      <c r="A142" s="880" t="s">
        <v>912</v>
      </c>
      <c r="B142" s="839">
        <f t="shared" si="24"/>
        <v>76933232.6761811</v>
      </c>
      <c r="C142" s="923">
        <v>5401031.81199999</v>
      </c>
      <c r="D142" s="923">
        <v>5687761.54497399</v>
      </c>
      <c r="E142" s="923">
        <v>258101.9929488</v>
      </c>
      <c r="F142" s="882">
        <f t="shared" si="25"/>
        <v>5945863.53792279</v>
      </c>
      <c r="G142" s="882">
        <f t="shared" si="26"/>
        <v>-286729.732974</v>
      </c>
      <c r="H142" s="882">
        <f t="shared" si="27"/>
        <v>-544831.725922801</v>
      </c>
      <c r="I142" s="907">
        <v>0</v>
      </c>
    </row>
    <row r="143" spans="1:9">
      <c r="A143" s="848" t="s">
        <v>913</v>
      </c>
      <c r="B143" s="839">
        <f t="shared" si="24"/>
        <v>76284525.4915121</v>
      </c>
      <c r="C143" s="840">
        <v>5544031.630956</v>
      </c>
      <c r="D143" s="840">
        <v>5739825.83485001</v>
      </c>
      <c r="E143" s="840">
        <v>452912.980774999</v>
      </c>
      <c r="F143" s="882">
        <f t="shared" si="25"/>
        <v>6192738.81562501</v>
      </c>
      <c r="G143" s="882">
        <f t="shared" si="26"/>
        <v>-195794.203894012</v>
      </c>
      <c r="H143" s="882">
        <f t="shared" si="27"/>
        <v>-648707.18466901</v>
      </c>
      <c r="I143" s="907">
        <v>0</v>
      </c>
    </row>
    <row r="144" spans="1:9">
      <c r="A144" s="880" t="s">
        <v>914</v>
      </c>
      <c r="B144" s="839">
        <f t="shared" si="24"/>
        <v>76704823.3952725</v>
      </c>
      <c r="C144" s="840">
        <v>5794415.914594</v>
      </c>
      <c r="D144" s="840">
        <v>5080753.978411</v>
      </c>
      <c r="E144" s="840">
        <v>293364.0324226</v>
      </c>
      <c r="F144" s="882">
        <f t="shared" si="25"/>
        <v>5374118.0108336</v>
      </c>
      <c r="G144" s="882">
        <f t="shared" si="26"/>
        <v>713661.936183006</v>
      </c>
      <c r="H144" s="882">
        <f t="shared" si="27"/>
        <v>420297.903760405</v>
      </c>
      <c r="I144" s="907">
        <v>0</v>
      </c>
    </row>
    <row r="145" spans="1:9">
      <c r="A145" s="880" t="s">
        <v>915</v>
      </c>
      <c r="B145" s="839">
        <f t="shared" si="24"/>
        <v>78394396.9752918</v>
      </c>
      <c r="C145" s="840">
        <v>7572743.836202</v>
      </c>
      <c r="D145" s="840">
        <v>5583186.345014</v>
      </c>
      <c r="E145" s="840">
        <v>299983.9111687</v>
      </c>
      <c r="F145" s="882">
        <f t="shared" si="25"/>
        <v>5883170.2561827</v>
      </c>
      <c r="G145" s="882">
        <f t="shared" si="26"/>
        <v>1989557.491188</v>
      </c>
      <c r="H145" s="882">
        <f t="shared" si="27"/>
        <v>1689573.5800193</v>
      </c>
      <c r="I145" s="907">
        <v>0</v>
      </c>
    </row>
    <row r="146" ht="12" spans="1:9">
      <c r="A146" s="887" t="s">
        <v>817</v>
      </c>
      <c r="B146" s="888"/>
      <c r="C146" s="889"/>
      <c r="D146" s="889"/>
      <c r="E146" s="889"/>
      <c r="F146" s="889"/>
      <c r="G146" s="889"/>
      <c r="H146" s="889"/>
      <c r="I146" s="906"/>
    </row>
    <row r="148" ht="12"/>
    <row r="149" ht="12" spans="1:9">
      <c r="A149" s="860" t="s">
        <v>984</v>
      </c>
      <c r="B149" s="864"/>
      <c r="C149" s="864"/>
      <c r="D149" s="864"/>
      <c r="E149" s="864"/>
      <c r="F149" s="864"/>
      <c r="G149" s="864"/>
      <c r="H149" s="864"/>
      <c r="I149" s="900"/>
    </row>
    <row r="150" spans="1:9">
      <c r="A150" s="822">
        <v>2022</v>
      </c>
      <c r="B150" s="823" t="s">
        <v>928</v>
      </c>
      <c r="C150" s="823" t="s">
        <v>985</v>
      </c>
      <c r="D150" s="824" t="s">
        <v>986</v>
      </c>
      <c r="E150" s="824" t="s">
        <v>987</v>
      </c>
      <c r="F150" s="824" t="s">
        <v>932</v>
      </c>
      <c r="G150" s="824" t="s">
        <v>988</v>
      </c>
      <c r="H150" s="824" t="s">
        <v>989</v>
      </c>
      <c r="I150" s="892" t="s">
        <v>946</v>
      </c>
    </row>
    <row r="151" ht="24.75" customHeight="1" spans="1:9">
      <c r="A151" s="825"/>
      <c r="B151" s="826"/>
      <c r="C151" s="827"/>
      <c r="D151" s="827"/>
      <c r="E151" s="827"/>
      <c r="F151" s="827"/>
      <c r="G151" s="827"/>
      <c r="H151" s="827"/>
      <c r="I151" s="894"/>
    </row>
    <row r="152" spans="1:9">
      <c r="A152" s="878"/>
      <c r="B152" s="839">
        <f>B145</f>
        <v>78394396.9752918</v>
      </c>
      <c r="C152" s="830">
        <v>2</v>
      </c>
      <c r="D152" s="830">
        <v>5</v>
      </c>
      <c r="E152" s="830">
        <v>7</v>
      </c>
      <c r="F152" s="830" t="s">
        <v>936</v>
      </c>
      <c r="G152" s="830" t="s">
        <v>937</v>
      </c>
      <c r="H152" s="908"/>
      <c r="I152" s="903"/>
    </row>
    <row r="153" spans="1:9">
      <c r="A153" s="880" t="s">
        <v>49</v>
      </c>
      <c r="B153" s="841">
        <f t="shared" ref="B153:B164" si="28">B152+H153</f>
        <v>79437475.9037999</v>
      </c>
      <c r="C153" s="474">
        <v>7902271.863152</v>
      </c>
      <c r="D153" s="474">
        <v>4793435.887776</v>
      </c>
      <c r="E153" s="474">
        <v>2065757.04686789</v>
      </c>
      <c r="F153" s="882">
        <f t="shared" ref="F153:F164" si="29">D153+E153</f>
        <v>6859192.93464389</v>
      </c>
      <c r="G153" s="882">
        <f t="shared" ref="G153:G164" si="30">C153-D153</f>
        <v>3108835.975376</v>
      </c>
      <c r="H153" s="882">
        <f t="shared" ref="H153:H164" si="31">C153-D153-E153</f>
        <v>1043078.92850811</v>
      </c>
      <c r="I153" s="907">
        <v>0</v>
      </c>
    </row>
    <row r="154" spans="1:9">
      <c r="A154" s="880" t="s">
        <v>50</v>
      </c>
      <c r="B154" s="839">
        <f t="shared" si="28"/>
        <v>80288828.5749139</v>
      </c>
      <c r="C154" s="840">
        <v>7515728.455634</v>
      </c>
      <c r="D154" s="840">
        <v>4569541.012954</v>
      </c>
      <c r="E154" s="840">
        <v>2094834.771566</v>
      </c>
      <c r="F154" s="882">
        <f t="shared" si="29"/>
        <v>6664375.78452</v>
      </c>
      <c r="G154" s="882">
        <f t="shared" si="30"/>
        <v>2946187.44268</v>
      </c>
      <c r="H154" s="882">
        <f t="shared" si="31"/>
        <v>851352.671114004</v>
      </c>
      <c r="I154" s="907">
        <v>0</v>
      </c>
    </row>
    <row r="155" spans="1:9">
      <c r="A155" s="880" t="s">
        <v>51</v>
      </c>
      <c r="B155" s="839">
        <f t="shared" si="28"/>
        <v>80426272.6847769</v>
      </c>
      <c r="C155" s="840">
        <v>7857071.26174</v>
      </c>
      <c r="D155" s="840">
        <v>6691412.81247</v>
      </c>
      <c r="E155" s="840">
        <v>1028214.339407</v>
      </c>
      <c r="F155" s="882">
        <f t="shared" si="29"/>
        <v>7719627.151877</v>
      </c>
      <c r="G155" s="882">
        <f t="shared" si="30"/>
        <v>1165658.44927</v>
      </c>
      <c r="H155" s="882">
        <f t="shared" si="31"/>
        <v>137444.109863</v>
      </c>
      <c r="I155" s="907">
        <v>0</v>
      </c>
    </row>
    <row r="156" spans="1:9">
      <c r="A156" s="880" t="s">
        <v>52</v>
      </c>
      <c r="B156" s="839">
        <f t="shared" si="28"/>
        <v>79617379.6847769</v>
      </c>
      <c r="C156" s="924">
        <v>6186945</v>
      </c>
      <c r="D156" s="924">
        <v>6531117</v>
      </c>
      <c r="E156" s="924">
        <v>464721</v>
      </c>
      <c r="F156" s="882">
        <f t="shared" si="29"/>
        <v>6995838</v>
      </c>
      <c r="G156" s="882">
        <f t="shared" si="30"/>
        <v>-344172</v>
      </c>
      <c r="H156" s="882">
        <f t="shared" si="31"/>
        <v>-808893</v>
      </c>
      <c r="I156" s="907">
        <v>0</v>
      </c>
    </row>
    <row r="157" spans="1:9">
      <c r="A157" s="880" t="s">
        <v>908</v>
      </c>
      <c r="B157" s="839">
        <f t="shared" si="28"/>
        <v>79499358.535899</v>
      </c>
      <c r="C157" s="849">
        <v>6188302.736056</v>
      </c>
      <c r="D157" s="849">
        <v>5969487.90843803</v>
      </c>
      <c r="E157" s="849">
        <v>336835.9764959</v>
      </c>
      <c r="F157" s="882">
        <f t="shared" si="29"/>
        <v>6306323.88493393</v>
      </c>
      <c r="G157" s="882">
        <f t="shared" si="30"/>
        <v>218814.827617969</v>
      </c>
      <c r="H157" s="882">
        <f t="shared" si="31"/>
        <v>-118021.148877931</v>
      </c>
      <c r="I157" s="905">
        <v>0</v>
      </c>
    </row>
    <row r="158" spans="1:9">
      <c r="A158" s="880" t="s">
        <v>909</v>
      </c>
      <c r="B158" s="839">
        <f t="shared" si="28"/>
        <v>79997520.2789351</v>
      </c>
      <c r="C158" s="849">
        <v>6553744.284214</v>
      </c>
      <c r="D158" s="849">
        <v>5610348.88426796</v>
      </c>
      <c r="E158" s="849">
        <v>445233.656909901</v>
      </c>
      <c r="F158" s="882">
        <f t="shared" si="29"/>
        <v>6055582.54117786</v>
      </c>
      <c r="G158" s="882">
        <f t="shared" si="30"/>
        <v>943395.399946045</v>
      </c>
      <c r="H158" s="882">
        <f t="shared" si="31"/>
        <v>498161.743036144</v>
      </c>
      <c r="I158" s="907">
        <v>0</v>
      </c>
    </row>
    <row r="159" spans="1:9">
      <c r="A159" s="925" t="s">
        <v>910</v>
      </c>
      <c r="B159" s="926">
        <f t="shared" si="28"/>
        <v>80005681.3643874</v>
      </c>
      <c r="C159" s="473">
        <v>6553744.284214</v>
      </c>
      <c r="D159" s="473">
        <v>6230846.14685202</v>
      </c>
      <c r="E159" s="473">
        <v>314737.051909702</v>
      </c>
      <c r="F159" s="927">
        <f t="shared" si="29"/>
        <v>6545583.19876172</v>
      </c>
      <c r="G159" s="927">
        <f t="shared" si="30"/>
        <v>322898.137361981</v>
      </c>
      <c r="H159" s="927">
        <f t="shared" si="31"/>
        <v>8161.08545227908</v>
      </c>
      <c r="I159" s="935">
        <v>0</v>
      </c>
    </row>
    <row r="160" spans="1:9">
      <c r="A160" s="925" t="s">
        <v>911</v>
      </c>
      <c r="B160" s="926">
        <f t="shared" si="28"/>
        <v>79791652.9626835</v>
      </c>
      <c r="C160" s="473">
        <v>7358491.039474</v>
      </c>
      <c r="D160" s="473">
        <v>7103149.69201</v>
      </c>
      <c r="E160" s="473">
        <v>469369.7491679</v>
      </c>
      <c r="F160" s="927">
        <f t="shared" si="29"/>
        <v>7572519.4411779</v>
      </c>
      <c r="G160" s="927">
        <f t="shared" si="30"/>
        <v>255341.347464003</v>
      </c>
      <c r="H160" s="927">
        <f t="shared" si="31"/>
        <v>-214028.401703897</v>
      </c>
      <c r="I160" s="935">
        <v>0</v>
      </c>
    </row>
    <row r="161" spans="1:9">
      <c r="A161" s="925" t="s">
        <v>912</v>
      </c>
      <c r="B161" s="926">
        <f t="shared" si="28"/>
        <v>78554733.5373407</v>
      </c>
      <c r="C161" s="928">
        <v>6162924.833488</v>
      </c>
      <c r="D161" s="928">
        <v>7005111.688818</v>
      </c>
      <c r="E161" s="928">
        <v>394732.570012799</v>
      </c>
      <c r="F161" s="927">
        <f t="shared" si="29"/>
        <v>7399844.2588308</v>
      </c>
      <c r="G161" s="927">
        <f t="shared" si="30"/>
        <v>-842186.855329998</v>
      </c>
      <c r="H161" s="927">
        <f t="shared" si="31"/>
        <v>-1236919.4253428</v>
      </c>
      <c r="I161" s="935">
        <v>0</v>
      </c>
    </row>
    <row r="162" spans="1:9">
      <c r="A162" s="848" t="s">
        <v>913</v>
      </c>
      <c r="B162" s="926">
        <f t="shared" si="28"/>
        <v>77962798.1394715</v>
      </c>
      <c r="C162" s="473">
        <v>5848662.99789201</v>
      </c>
      <c r="D162" s="473">
        <v>6104849.747636</v>
      </c>
      <c r="E162" s="473">
        <v>335748.6481252</v>
      </c>
      <c r="F162" s="927">
        <f t="shared" si="29"/>
        <v>6440598.3957612</v>
      </c>
      <c r="G162" s="927">
        <f t="shared" si="30"/>
        <v>-256186.749743991</v>
      </c>
      <c r="H162" s="927">
        <f t="shared" si="31"/>
        <v>-591935.39786919</v>
      </c>
      <c r="I162" s="935">
        <v>0</v>
      </c>
    </row>
    <row r="163" spans="1:9">
      <c r="A163" s="880" t="s">
        <v>914</v>
      </c>
      <c r="B163" s="926">
        <f t="shared" si="28"/>
        <v>78481014.1749297</v>
      </c>
      <c r="C163" s="928">
        <v>6502314.57545999</v>
      </c>
      <c r="D163" s="928">
        <v>798011.290742047</v>
      </c>
      <c r="E163" s="928">
        <v>5186087.24925981</v>
      </c>
      <c r="F163" s="927">
        <f t="shared" si="29"/>
        <v>5984098.54000186</v>
      </c>
      <c r="G163" s="927">
        <f t="shared" si="30"/>
        <v>5704303.28471794</v>
      </c>
      <c r="H163" s="927">
        <f t="shared" si="31"/>
        <v>518216.035458131</v>
      </c>
      <c r="I163" s="935">
        <v>0</v>
      </c>
    </row>
    <row r="164" spans="1:9">
      <c r="A164" s="880" t="s">
        <v>915</v>
      </c>
      <c r="B164" s="926">
        <f t="shared" si="28"/>
        <v>79249437.6701576</v>
      </c>
      <c r="C164" s="928">
        <v>7458985.66832201</v>
      </c>
      <c r="D164" s="928">
        <v>6200688.06628998</v>
      </c>
      <c r="E164" s="928">
        <v>489874.106804145</v>
      </c>
      <c r="F164" s="927">
        <f t="shared" si="29"/>
        <v>6690562.17309412</v>
      </c>
      <c r="G164" s="927">
        <f t="shared" si="30"/>
        <v>1258297.60203204</v>
      </c>
      <c r="H164" s="927">
        <f t="shared" si="31"/>
        <v>768423.49522789</v>
      </c>
      <c r="I164" s="935">
        <v>0</v>
      </c>
    </row>
    <row r="165" ht="12" spans="1:9">
      <c r="A165" s="887" t="s">
        <v>817</v>
      </c>
      <c r="B165" s="929"/>
      <c r="C165" s="930">
        <f>SUM(C153:C164)</f>
        <v>82089186.999646</v>
      </c>
      <c r="D165" s="930"/>
      <c r="E165" s="930"/>
      <c r="F165" s="930">
        <f>SUM(F153:F164)</f>
        <v>81234146.3047803</v>
      </c>
      <c r="G165" s="930"/>
      <c r="H165" s="930"/>
      <c r="I165" s="936"/>
    </row>
    <row r="167" ht="12"/>
    <row r="168" ht="12" spans="1:9">
      <c r="A168" s="860" t="s">
        <v>990</v>
      </c>
      <c r="B168" s="864"/>
      <c r="C168" s="864"/>
      <c r="D168" s="864"/>
      <c r="E168" s="864"/>
      <c r="F168" s="864"/>
      <c r="G168" s="864"/>
      <c r="H168" s="864"/>
      <c r="I168" s="900"/>
    </row>
    <row r="169" spans="1:9">
      <c r="A169" s="822">
        <v>2023</v>
      </c>
      <c r="B169" s="823" t="s">
        <v>928</v>
      </c>
      <c r="C169" s="823" t="s">
        <v>991</v>
      </c>
      <c r="D169" s="824" t="s">
        <v>992</v>
      </c>
      <c r="E169" s="824" t="s">
        <v>993</v>
      </c>
      <c r="F169" s="824" t="s">
        <v>932</v>
      </c>
      <c r="G169" s="824" t="s">
        <v>994</v>
      </c>
      <c r="H169" s="824" t="s">
        <v>989</v>
      </c>
      <c r="I169" s="892" t="s">
        <v>946</v>
      </c>
    </row>
    <row r="170" ht="12" spans="1:9">
      <c r="A170" s="825"/>
      <c r="B170" s="826"/>
      <c r="C170" s="827"/>
      <c r="D170" s="827"/>
      <c r="E170" s="827"/>
      <c r="F170" s="827"/>
      <c r="G170" s="827"/>
      <c r="H170" s="827"/>
      <c r="I170" s="894"/>
    </row>
    <row r="171" spans="1:9">
      <c r="A171" s="878"/>
      <c r="B171" s="931">
        <v>79910252</v>
      </c>
      <c r="C171" s="830">
        <v>2</v>
      </c>
      <c r="D171" s="830">
        <v>5</v>
      </c>
      <c r="E171" s="830">
        <v>7</v>
      </c>
      <c r="F171" s="830" t="s">
        <v>936</v>
      </c>
      <c r="G171" s="830" t="s">
        <v>937</v>
      </c>
      <c r="H171" s="908"/>
      <c r="I171" s="903"/>
    </row>
    <row r="172" spans="1:9">
      <c r="A172" s="880" t="s">
        <v>49</v>
      </c>
      <c r="B172" s="841">
        <f t="shared" ref="B172:B183" si="32">B171+H172</f>
        <v>80265490.440966</v>
      </c>
      <c r="C172" s="840">
        <v>7236859.743406</v>
      </c>
      <c r="D172" s="840">
        <v>17571.253622</v>
      </c>
      <c r="E172" s="932">
        <v>6864050.04881801</v>
      </c>
      <c r="F172" s="882">
        <f t="shared" ref="F172:F183" si="33">D172+E172</f>
        <v>6881621.30244001</v>
      </c>
      <c r="G172" s="882">
        <f t="shared" ref="G172:G180" si="34">C172-D172</f>
        <v>7219288.489784</v>
      </c>
      <c r="H172" s="882">
        <f t="shared" ref="H172:H183" si="35">C172-D172-E172</f>
        <v>355238.440965994</v>
      </c>
      <c r="I172" s="907">
        <v>0</v>
      </c>
    </row>
    <row r="173" spans="1:9">
      <c r="A173" s="880" t="s">
        <v>50</v>
      </c>
      <c r="B173" s="839">
        <f t="shared" si="32"/>
        <v>80928746.536706</v>
      </c>
      <c r="C173" s="840">
        <v>7477014.379662</v>
      </c>
      <c r="D173" s="840">
        <v>4674205.63177</v>
      </c>
      <c r="E173" s="840">
        <v>2139552.652152</v>
      </c>
      <c r="F173" s="882">
        <f t="shared" si="33"/>
        <v>6813758.283922</v>
      </c>
      <c r="G173" s="882">
        <f t="shared" si="34"/>
        <v>2802808.747892</v>
      </c>
      <c r="H173" s="882">
        <f t="shared" si="35"/>
        <v>663256.095739996</v>
      </c>
      <c r="I173" s="907">
        <v>0</v>
      </c>
    </row>
    <row r="174" spans="1:9">
      <c r="A174" s="880" t="s">
        <v>51</v>
      </c>
      <c r="B174" s="839">
        <f t="shared" si="32"/>
        <v>80025934.6606614</v>
      </c>
      <c r="C174" s="840">
        <v>6588875.107088</v>
      </c>
      <c r="D174" s="840">
        <v>6660084.41587</v>
      </c>
      <c r="E174" s="840">
        <v>831602.56726261</v>
      </c>
      <c r="F174" s="882">
        <f t="shared" si="33"/>
        <v>7491686.98313261</v>
      </c>
      <c r="G174" s="882">
        <f t="shared" si="34"/>
        <v>-71209.3087819992</v>
      </c>
      <c r="H174" s="882">
        <f t="shared" si="35"/>
        <v>-902811.87604461</v>
      </c>
      <c r="I174" s="907">
        <v>0</v>
      </c>
    </row>
    <row r="175" spans="1:9">
      <c r="A175" s="925" t="s">
        <v>52</v>
      </c>
      <c r="B175" s="839">
        <f t="shared" si="32"/>
        <v>80223224.6606614</v>
      </c>
      <c r="C175" s="924">
        <v>6321511</v>
      </c>
      <c r="D175" s="924">
        <v>5757211</v>
      </c>
      <c r="E175" s="924">
        <v>367010</v>
      </c>
      <c r="F175" s="882">
        <f t="shared" si="33"/>
        <v>6124221</v>
      </c>
      <c r="G175" s="882">
        <f t="shared" si="34"/>
        <v>564300</v>
      </c>
      <c r="H175" s="882">
        <f t="shared" si="35"/>
        <v>197290</v>
      </c>
      <c r="I175" s="907">
        <v>0</v>
      </c>
    </row>
    <row r="176" spans="1:9">
      <c r="A176" s="925" t="s">
        <v>908</v>
      </c>
      <c r="B176" s="839">
        <f t="shared" si="32"/>
        <v>79402800.5314586</v>
      </c>
      <c r="C176" s="840">
        <v>5993171.932384</v>
      </c>
      <c r="D176" s="840">
        <v>6505113.168964</v>
      </c>
      <c r="E176" s="840">
        <v>308482.892622797</v>
      </c>
      <c r="F176" s="882">
        <f t="shared" si="33"/>
        <v>6813596.0615868</v>
      </c>
      <c r="G176" s="882">
        <f t="shared" si="34"/>
        <v>-511941.236579996</v>
      </c>
      <c r="H176" s="882">
        <f t="shared" si="35"/>
        <v>-820424.129202792</v>
      </c>
      <c r="I176" s="907">
        <v>0</v>
      </c>
    </row>
    <row r="177" spans="1:9">
      <c r="A177" s="925" t="s">
        <v>909</v>
      </c>
      <c r="B177" s="839">
        <f t="shared" si="32"/>
        <v>79665072.8636526</v>
      </c>
      <c r="C177" s="840">
        <v>6074125.180675</v>
      </c>
      <c r="D177" s="840">
        <v>5550743.051202</v>
      </c>
      <c r="E177" s="840">
        <v>261109.797279</v>
      </c>
      <c r="F177" s="882">
        <f t="shared" si="33"/>
        <v>5811852.848481</v>
      </c>
      <c r="G177" s="882">
        <f t="shared" si="34"/>
        <v>523382.129473004</v>
      </c>
      <c r="H177" s="882">
        <f t="shared" si="35"/>
        <v>262272.332194004</v>
      </c>
      <c r="I177" s="907">
        <v>0</v>
      </c>
    </row>
    <row r="178" spans="1:9">
      <c r="A178" s="925" t="s">
        <v>910</v>
      </c>
      <c r="B178" s="839">
        <f t="shared" si="32"/>
        <v>81307081.5449309</v>
      </c>
      <c r="C178" s="933">
        <v>7326635.122</v>
      </c>
      <c r="D178" s="933">
        <v>5416994.817246</v>
      </c>
      <c r="E178" s="933">
        <v>267631.623475619</v>
      </c>
      <c r="F178" s="882">
        <f t="shared" si="33"/>
        <v>5684626.44072162</v>
      </c>
      <c r="G178" s="882">
        <f t="shared" si="34"/>
        <v>1909640.304754</v>
      </c>
      <c r="H178" s="882">
        <f t="shared" si="35"/>
        <v>1642008.68127838</v>
      </c>
      <c r="I178" s="907">
        <v>0</v>
      </c>
    </row>
    <row r="179" spans="1:9">
      <c r="A179" s="925" t="s">
        <v>911</v>
      </c>
      <c r="B179" s="839">
        <f t="shared" si="32"/>
        <v>81148340.360635</v>
      </c>
      <c r="C179" s="933">
        <v>7281460.28557</v>
      </c>
      <c r="D179" s="933">
        <v>6976104.11628412</v>
      </c>
      <c r="E179" s="933">
        <v>464097.353581872</v>
      </c>
      <c r="F179" s="882">
        <f t="shared" si="33"/>
        <v>7440201.469866</v>
      </c>
      <c r="G179" s="882">
        <f t="shared" si="34"/>
        <v>305356.169285879</v>
      </c>
      <c r="H179" s="882">
        <f t="shared" si="35"/>
        <v>-158741.184295993</v>
      </c>
      <c r="I179" s="907">
        <v>0</v>
      </c>
    </row>
    <row r="180" spans="1:9">
      <c r="A180" s="925" t="s">
        <v>912</v>
      </c>
      <c r="B180" s="839">
        <f t="shared" si="32"/>
        <v>80122628.8844903</v>
      </c>
      <c r="C180" s="840">
        <v>6339551.43763799</v>
      </c>
      <c r="D180" s="840">
        <v>6941810.530187</v>
      </c>
      <c r="E180" s="840">
        <v>423452.383595698</v>
      </c>
      <c r="F180" s="882">
        <f t="shared" si="33"/>
        <v>7365262.91378269</v>
      </c>
      <c r="G180" s="882">
        <f t="shared" si="34"/>
        <v>-602259.092549004</v>
      </c>
      <c r="H180" s="882">
        <f t="shared" si="35"/>
        <v>-1025711.4761447</v>
      </c>
      <c r="I180" s="907">
        <v>0</v>
      </c>
    </row>
    <row r="181" spans="1:9">
      <c r="A181" s="925" t="s">
        <v>913</v>
      </c>
      <c r="B181" s="839">
        <f t="shared" si="32"/>
        <v>78896287.6461835</v>
      </c>
      <c r="C181" s="923">
        <v>5987457.77914601</v>
      </c>
      <c r="D181" s="923">
        <v>6799333.666258</v>
      </c>
      <c r="E181" s="923">
        <v>414465.351194803</v>
      </c>
      <c r="F181" s="927">
        <f t="shared" si="33"/>
        <v>7213799.0174528</v>
      </c>
      <c r="G181" s="927">
        <f>C181-E181</f>
        <v>5572992.42795121</v>
      </c>
      <c r="H181" s="882">
        <f t="shared" si="35"/>
        <v>-1226341.23830679</v>
      </c>
      <c r="I181" s="907">
        <v>0</v>
      </c>
    </row>
    <row r="182" spans="1:9">
      <c r="A182" s="925" t="s">
        <v>914</v>
      </c>
      <c r="B182" s="839">
        <f t="shared" si="32"/>
        <v>79489985.6461835</v>
      </c>
      <c r="C182" s="928">
        <v>6806859</v>
      </c>
      <c r="D182" s="928">
        <v>5995279</v>
      </c>
      <c r="E182" s="928">
        <v>217882</v>
      </c>
      <c r="F182" s="927">
        <f t="shared" si="33"/>
        <v>6213161</v>
      </c>
      <c r="G182" s="927">
        <f>C182-E182</f>
        <v>6588977</v>
      </c>
      <c r="H182" s="882">
        <f t="shared" si="35"/>
        <v>593698</v>
      </c>
      <c r="I182" s="907">
        <v>0</v>
      </c>
    </row>
    <row r="183" spans="1:9">
      <c r="A183" s="925" t="s">
        <v>915</v>
      </c>
      <c r="B183" s="839">
        <f t="shared" si="32"/>
        <v>80898724.6461835</v>
      </c>
      <c r="C183" s="928">
        <v>7990009</v>
      </c>
      <c r="D183" s="928">
        <v>6461676</v>
      </c>
      <c r="E183" s="928">
        <v>119594</v>
      </c>
      <c r="F183" s="927">
        <f t="shared" si="33"/>
        <v>6581270</v>
      </c>
      <c r="G183" s="927">
        <f>C183-E183</f>
        <v>7870415</v>
      </c>
      <c r="H183" s="882">
        <f t="shared" si="35"/>
        <v>1408739</v>
      </c>
      <c r="I183" s="907">
        <v>0</v>
      </c>
    </row>
    <row r="184" ht="12" spans="1:9">
      <c r="A184" s="887" t="s">
        <v>817</v>
      </c>
      <c r="B184" s="839"/>
      <c r="C184" s="930">
        <f>C172+C173+C174+C175+C176+C177+C178+C179+C180+C181+C182+C183</f>
        <v>81423529.967569</v>
      </c>
      <c r="D184" s="930"/>
      <c r="E184" s="930"/>
      <c r="F184" s="930">
        <f>F172+F173+F174+F175+F176+F177+F178+F179+F180+F181+F182+F183</f>
        <v>80435057.3213855</v>
      </c>
      <c r="G184" s="930"/>
      <c r="H184" s="930"/>
      <c r="I184" s="936"/>
    </row>
    <row r="186" ht="12" spans="5:10">
      <c r="E186" s="485" t="s">
        <v>995</v>
      </c>
      <c r="F186" s="479"/>
      <c r="G186" s="636"/>
      <c r="H186" s="636"/>
      <c r="I186" s="636"/>
      <c r="J186" s="636"/>
    </row>
    <row r="187" spans="1:9">
      <c r="A187" s="822">
        <v>2024</v>
      </c>
      <c r="B187" s="823" t="s">
        <v>928</v>
      </c>
      <c r="C187" s="823" t="s">
        <v>996</v>
      </c>
      <c r="D187" s="824" t="s">
        <v>997</v>
      </c>
      <c r="E187" s="869" t="s">
        <v>998</v>
      </c>
      <c r="F187" s="869" t="s">
        <v>932</v>
      </c>
      <c r="G187" s="824" t="s">
        <v>999</v>
      </c>
      <c r="H187" s="824" t="s">
        <v>989</v>
      </c>
      <c r="I187" s="892" t="s">
        <v>946</v>
      </c>
    </row>
    <row r="188" ht="12" spans="1:9">
      <c r="A188" s="825"/>
      <c r="B188" s="826"/>
      <c r="C188" s="827"/>
      <c r="D188" s="827"/>
      <c r="E188" s="827"/>
      <c r="F188" s="827"/>
      <c r="G188" s="827"/>
      <c r="H188" s="827"/>
      <c r="I188" s="894"/>
    </row>
    <row r="189" spans="1:9">
      <c r="A189" s="878"/>
      <c r="B189" s="839">
        <v>80898724.6461835</v>
      </c>
      <c r="C189" s="830">
        <v>2</v>
      </c>
      <c r="D189" s="830">
        <v>5</v>
      </c>
      <c r="E189" s="830">
        <v>7</v>
      </c>
      <c r="F189" s="830" t="s">
        <v>936</v>
      </c>
      <c r="G189" s="830" t="s">
        <v>937</v>
      </c>
      <c r="H189" s="908"/>
      <c r="I189" s="903"/>
    </row>
    <row r="190" spans="1:9">
      <c r="A190" s="934" t="s">
        <v>49</v>
      </c>
      <c r="B190" s="850">
        <f>B189-H190</f>
        <v>80868781.6461835</v>
      </c>
      <c r="C190" s="840">
        <v>7374630</v>
      </c>
      <c r="D190" s="840">
        <v>43814</v>
      </c>
      <c r="E190" s="932">
        <v>7300873</v>
      </c>
      <c r="F190" s="882">
        <f t="shared" ref="F190:F201" si="36">D190+E190</f>
        <v>7344687</v>
      </c>
      <c r="G190" s="882">
        <f t="shared" ref="G190:G198" si="37">C190-D190</f>
        <v>7330816</v>
      </c>
      <c r="H190" s="882">
        <f t="shared" ref="H190:H201" si="38">C190-D190-E190</f>
        <v>29943</v>
      </c>
      <c r="I190" s="907">
        <v>0</v>
      </c>
    </row>
    <row r="191" spans="1:9">
      <c r="A191" s="934" t="s">
        <v>50</v>
      </c>
      <c r="B191" s="850">
        <f>B190+H191</f>
        <v>80512065.6461835</v>
      </c>
      <c r="C191" s="840">
        <v>6650006</v>
      </c>
      <c r="D191" s="840">
        <v>4919897</v>
      </c>
      <c r="E191" s="840">
        <v>2086825</v>
      </c>
      <c r="F191" s="882">
        <f t="shared" si="36"/>
        <v>7006722</v>
      </c>
      <c r="G191" s="882">
        <f t="shared" si="37"/>
        <v>1730109</v>
      </c>
      <c r="H191" s="882">
        <f t="shared" si="38"/>
        <v>-356716</v>
      </c>
      <c r="I191" s="907">
        <v>0</v>
      </c>
    </row>
    <row r="192" spans="1:9">
      <c r="A192" s="934" t="s">
        <v>51</v>
      </c>
      <c r="B192" s="850">
        <f>B191+H192</f>
        <v>79792095.6461835</v>
      </c>
      <c r="C192" s="840">
        <v>6078325</v>
      </c>
      <c r="D192" s="840">
        <v>5882823</v>
      </c>
      <c r="E192" s="840">
        <v>915472</v>
      </c>
      <c r="F192" s="882">
        <f t="shared" si="36"/>
        <v>6798295</v>
      </c>
      <c r="G192" s="882">
        <f t="shared" si="37"/>
        <v>195502</v>
      </c>
      <c r="H192" s="882">
        <f t="shared" si="38"/>
        <v>-719970</v>
      </c>
      <c r="I192" s="907">
        <v>0</v>
      </c>
    </row>
    <row r="193" spans="1:9">
      <c r="A193" s="934" t="s">
        <v>52</v>
      </c>
      <c r="B193" s="850">
        <f>B192+H193</f>
        <v>78750196.6461835</v>
      </c>
      <c r="C193" s="924">
        <v>5298149</v>
      </c>
      <c r="D193" s="924">
        <v>5791231</v>
      </c>
      <c r="E193" s="924">
        <v>548817</v>
      </c>
      <c r="F193" s="882">
        <f t="shared" si="36"/>
        <v>6340048</v>
      </c>
      <c r="G193" s="882">
        <f t="shared" si="37"/>
        <v>-493082</v>
      </c>
      <c r="H193" s="882">
        <f t="shared" si="38"/>
        <v>-1041899</v>
      </c>
      <c r="I193" s="907">
        <v>0</v>
      </c>
    </row>
    <row r="194" spans="1:9">
      <c r="A194" s="934" t="s">
        <v>908</v>
      </c>
      <c r="B194" s="850">
        <f t="shared" ref="B194:B201" si="39">B193+H194</f>
        <v>78164922.1616466</v>
      </c>
      <c r="C194" s="840">
        <v>5291465.548532</v>
      </c>
      <c r="D194" s="840">
        <v>5330755.520605</v>
      </c>
      <c r="E194" s="840">
        <v>545984.512463899</v>
      </c>
      <c r="F194" s="882">
        <f t="shared" si="36"/>
        <v>5876740.0330689</v>
      </c>
      <c r="G194" s="882">
        <f t="shared" si="37"/>
        <v>-39289.9720729981</v>
      </c>
      <c r="H194" s="882">
        <f t="shared" si="38"/>
        <v>-585274.484536897</v>
      </c>
      <c r="I194" s="907">
        <v>0</v>
      </c>
    </row>
    <row r="195" spans="1:9">
      <c r="A195" s="934" t="s">
        <v>909</v>
      </c>
      <c r="B195" s="850">
        <f t="shared" si="39"/>
        <v>78955725.8346276</v>
      </c>
      <c r="C195" s="840">
        <v>5903682.016836</v>
      </c>
      <c r="D195" s="840">
        <v>4859817.26511601</v>
      </c>
      <c r="E195" s="840">
        <v>253061.078739</v>
      </c>
      <c r="F195" s="882">
        <f t="shared" si="36"/>
        <v>5112878.34385501</v>
      </c>
      <c r="G195" s="882">
        <f t="shared" si="37"/>
        <v>1043864.75171999</v>
      </c>
      <c r="H195" s="882">
        <f t="shared" si="38"/>
        <v>790803.672980992</v>
      </c>
      <c r="I195" s="907">
        <v>0</v>
      </c>
    </row>
    <row r="196" spans="1:9">
      <c r="A196" s="934" t="s">
        <v>910</v>
      </c>
      <c r="B196" s="850">
        <f t="shared" si="39"/>
        <v>79959319.8346276</v>
      </c>
      <c r="C196" s="933">
        <v>7200506</v>
      </c>
      <c r="D196" s="933">
        <v>5762477</v>
      </c>
      <c r="E196" s="933">
        <v>434435</v>
      </c>
      <c r="F196" s="882">
        <f t="shared" si="36"/>
        <v>6196912</v>
      </c>
      <c r="G196" s="882">
        <f t="shared" si="37"/>
        <v>1438029</v>
      </c>
      <c r="H196" s="882">
        <f t="shared" si="38"/>
        <v>1003594</v>
      </c>
      <c r="I196" s="907">
        <v>0</v>
      </c>
    </row>
    <row r="197" spans="1:9">
      <c r="A197" s="934" t="s">
        <v>911</v>
      </c>
      <c r="B197" s="850">
        <f t="shared" si="39"/>
        <v>80757167.8346276</v>
      </c>
      <c r="C197" s="933">
        <v>7524914</v>
      </c>
      <c r="D197" s="933">
        <v>6460912</v>
      </c>
      <c r="E197" s="933">
        <v>266154</v>
      </c>
      <c r="F197" s="882">
        <f t="shared" si="36"/>
        <v>6727066</v>
      </c>
      <c r="G197" s="882">
        <f t="shared" si="37"/>
        <v>1064002</v>
      </c>
      <c r="H197" s="882">
        <f t="shared" si="38"/>
        <v>797848</v>
      </c>
      <c r="I197" s="907">
        <v>0</v>
      </c>
    </row>
    <row r="198" spans="1:9">
      <c r="A198" s="934" t="s">
        <v>912</v>
      </c>
      <c r="B198" s="850">
        <f t="shared" si="39"/>
        <v>79508724.6564186</v>
      </c>
      <c r="C198" s="840">
        <v>5852054.501698</v>
      </c>
      <c r="D198" s="840">
        <v>6768560.044904</v>
      </c>
      <c r="E198" s="840">
        <v>331937.635003</v>
      </c>
      <c r="F198" s="882">
        <f t="shared" si="36"/>
        <v>7100497.679907</v>
      </c>
      <c r="G198" s="882">
        <f t="shared" si="37"/>
        <v>-916505.543205999</v>
      </c>
      <c r="H198" s="882">
        <f t="shared" si="38"/>
        <v>-1248443.178209</v>
      </c>
      <c r="I198" s="907">
        <v>0</v>
      </c>
    </row>
    <row r="199" spans="1:9">
      <c r="A199" s="934" t="s">
        <v>913</v>
      </c>
      <c r="B199" s="850">
        <f t="shared" si="39"/>
        <v>78494007.6720127</v>
      </c>
      <c r="C199" s="923">
        <v>5427014.690668</v>
      </c>
      <c r="D199" s="923">
        <v>6215716.94727</v>
      </c>
      <c r="E199" s="744">
        <v>226014.727803903</v>
      </c>
      <c r="F199" s="927">
        <f t="shared" si="36"/>
        <v>6441731.6750739</v>
      </c>
      <c r="G199" s="927">
        <f>C199-E199</f>
        <v>5200999.9628641</v>
      </c>
      <c r="H199" s="882">
        <f t="shared" si="38"/>
        <v>-1014716.9844059</v>
      </c>
      <c r="I199" s="907">
        <v>0</v>
      </c>
    </row>
    <row r="200" spans="1:9">
      <c r="A200" s="934" t="s">
        <v>914</v>
      </c>
      <c r="B200" s="850">
        <f t="shared" si="39"/>
        <v>79443101.0294957</v>
      </c>
      <c r="C200" s="928">
        <v>6491712.74707599</v>
      </c>
      <c r="D200" s="928">
        <v>5190199.916351</v>
      </c>
      <c r="E200" s="928">
        <v>352419.473241998</v>
      </c>
      <c r="F200" s="927">
        <f t="shared" si="36"/>
        <v>5542619.389593</v>
      </c>
      <c r="G200" s="927">
        <f>C200-E200</f>
        <v>6139293.27383399</v>
      </c>
      <c r="H200" s="882">
        <f t="shared" si="38"/>
        <v>949093.357482994</v>
      </c>
      <c r="I200" s="907">
        <v>0</v>
      </c>
    </row>
    <row r="201" spans="1:9">
      <c r="A201" s="934" t="s">
        <v>915</v>
      </c>
      <c r="B201" s="850">
        <f t="shared" si="39"/>
        <v>80374096.4090941</v>
      </c>
      <c r="C201" s="928">
        <v>7870276.55048801</v>
      </c>
      <c r="D201" s="928">
        <v>6674929.48040061</v>
      </c>
      <c r="E201" s="928">
        <v>264351.690489</v>
      </c>
      <c r="F201" s="927">
        <f t="shared" si="36"/>
        <v>6939281.17088961</v>
      </c>
      <c r="G201" s="927">
        <f>C201-E201</f>
        <v>7605924.85999901</v>
      </c>
      <c r="H201" s="882">
        <f t="shared" si="38"/>
        <v>930995.379598396</v>
      </c>
      <c r="I201" s="907">
        <v>0</v>
      </c>
    </row>
    <row r="202" ht="12" spans="1:9">
      <c r="A202" s="887" t="s">
        <v>817</v>
      </c>
      <c r="B202" s="839"/>
      <c r="C202" s="930">
        <f>C190+C191+C192+C193+C194+C195+C196+C197+C198+C199+C200+C201</f>
        <v>76962736.055298</v>
      </c>
      <c r="D202" s="930"/>
      <c r="E202" s="930"/>
      <c r="F202" s="930">
        <f>F190+F191+F192+F193+F194+F195+F196+F197+F198+F199+F200+F201</f>
        <v>77427478.2923874</v>
      </c>
      <c r="G202" s="930"/>
      <c r="H202" s="930"/>
      <c r="I202" s="936"/>
    </row>
    <row r="204" spans="2:2">
      <c r="B204" s="901"/>
    </row>
    <row r="205" ht="16.5" spans="2:8">
      <c r="B205" s="678"/>
      <c r="C205" s="901"/>
      <c r="G205" s="937"/>
      <c r="H205" s="938"/>
    </row>
    <row r="206" spans="1:9">
      <c r="A206" s="822">
        <v>2025</v>
      </c>
      <c r="B206" s="823" t="s">
        <v>928</v>
      </c>
      <c r="C206" s="823" t="s">
        <v>1000</v>
      </c>
      <c r="D206" s="824" t="s">
        <v>1001</v>
      </c>
      <c r="E206" s="869" t="s">
        <v>1002</v>
      </c>
      <c r="F206" s="869" t="s">
        <v>932</v>
      </c>
      <c r="G206" s="824" t="s">
        <v>1003</v>
      </c>
      <c r="H206" s="824" t="s">
        <v>989</v>
      </c>
      <c r="I206" s="892" t="s">
        <v>946</v>
      </c>
    </row>
    <row r="207" ht="12" spans="1:9">
      <c r="A207" s="825"/>
      <c r="B207" s="826"/>
      <c r="C207" s="827"/>
      <c r="D207" s="827"/>
      <c r="E207" s="827"/>
      <c r="F207" s="827"/>
      <c r="G207" s="827"/>
      <c r="H207" s="827"/>
      <c r="I207" s="894"/>
    </row>
    <row r="208" spans="1:9">
      <c r="A208" s="878"/>
      <c r="B208" s="850">
        <v>80374096</v>
      </c>
      <c r="C208" s="830">
        <v>2</v>
      </c>
      <c r="D208" s="830">
        <v>5</v>
      </c>
      <c r="E208" s="830">
        <v>7</v>
      </c>
      <c r="F208" s="830" t="s">
        <v>936</v>
      </c>
      <c r="G208" s="830" t="s">
        <v>937</v>
      </c>
      <c r="H208" s="908"/>
      <c r="I208" s="903"/>
    </row>
    <row r="209" spans="1:9">
      <c r="A209" s="934" t="s">
        <v>49</v>
      </c>
      <c r="B209" s="850">
        <f>B208-H209</f>
        <v>80216107</v>
      </c>
      <c r="C209" s="840">
        <v>7613214</v>
      </c>
      <c r="D209" s="840">
        <v>37177</v>
      </c>
      <c r="E209" s="932">
        <v>7418048</v>
      </c>
      <c r="F209" s="882">
        <f t="shared" ref="F209:F212" si="40">D209+E209</f>
        <v>7455225</v>
      </c>
      <c r="G209" s="882">
        <f t="shared" ref="G209:G212" si="41">C209-D209</f>
        <v>7576037</v>
      </c>
      <c r="H209" s="882">
        <f t="shared" ref="H209:H212" si="42">C209-D209-E209</f>
        <v>157989</v>
      </c>
      <c r="I209" s="907">
        <v>0</v>
      </c>
    </row>
    <row r="210" spans="1:9">
      <c r="A210" s="934" t="s">
        <v>50</v>
      </c>
      <c r="B210" s="850">
        <f t="shared" ref="B210:B212" si="43">B209-H210</f>
        <v>80471404</v>
      </c>
      <c r="C210" s="840">
        <v>6856520</v>
      </c>
      <c r="D210" s="840">
        <v>5080295</v>
      </c>
      <c r="E210" s="840">
        <v>2031522</v>
      </c>
      <c r="F210" s="882">
        <f t="shared" si="40"/>
        <v>7111817</v>
      </c>
      <c r="G210" s="882">
        <f t="shared" si="41"/>
        <v>1776225</v>
      </c>
      <c r="H210" s="882">
        <f t="shared" si="42"/>
        <v>-255297</v>
      </c>
      <c r="I210" s="907">
        <v>0</v>
      </c>
    </row>
    <row r="211" spans="1:9">
      <c r="A211" s="934" t="s">
        <v>51</v>
      </c>
      <c r="B211" s="850">
        <f t="shared" si="43"/>
        <v>80806862</v>
      </c>
      <c r="C211" s="840">
        <v>6220273</v>
      </c>
      <c r="D211" s="840">
        <v>5748897</v>
      </c>
      <c r="E211" s="840">
        <v>806834</v>
      </c>
      <c r="F211" s="882">
        <f t="shared" si="40"/>
        <v>6555731</v>
      </c>
      <c r="G211" s="882">
        <f t="shared" si="41"/>
        <v>471376</v>
      </c>
      <c r="H211" s="882">
        <f t="shared" si="42"/>
        <v>-335458</v>
      </c>
      <c r="I211" s="907">
        <v>0</v>
      </c>
    </row>
    <row r="212" spans="1:9">
      <c r="A212" s="934" t="s">
        <v>52</v>
      </c>
      <c r="B212" s="850">
        <f t="shared" si="43"/>
        <v>81479612</v>
      </c>
      <c r="C212" s="924">
        <v>5608594</v>
      </c>
      <c r="D212" s="924">
        <v>5883563</v>
      </c>
      <c r="E212" s="924">
        <v>397781</v>
      </c>
      <c r="F212" s="882">
        <f t="shared" si="40"/>
        <v>6281344</v>
      </c>
      <c r="G212" s="882">
        <f t="shared" si="41"/>
        <v>-274969</v>
      </c>
      <c r="H212" s="882">
        <f t="shared" si="42"/>
        <v>-672750</v>
      </c>
      <c r="I212" s="907">
        <v>0</v>
      </c>
    </row>
    <row r="217" ht="12"/>
    <row r="218" ht="13.5" spans="7:10">
      <c r="G218" s="939" t="s">
        <v>1004</v>
      </c>
      <c r="H218" s="940"/>
      <c r="I218" s="940"/>
      <c r="J218" s="941"/>
    </row>
  </sheetData>
  <mergeCells count="98">
    <mergeCell ref="A1:I1"/>
    <mergeCell ref="A19:I19"/>
    <mergeCell ref="A37:I37"/>
    <mergeCell ref="A55:I55"/>
    <mergeCell ref="A73:I73"/>
    <mergeCell ref="A92:I92"/>
    <mergeCell ref="A111:I111"/>
    <mergeCell ref="A130:I130"/>
    <mergeCell ref="A149:I149"/>
    <mergeCell ref="A168:I168"/>
    <mergeCell ref="E186:F186"/>
    <mergeCell ref="G186:J186"/>
    <mergeCell ref="G205:H205"/>
    <mergeCell ref="G218:J218"/>
    <mergeCell ref="A2:A3"/>
    <mergeCell ref="A20:A21"/>
    <mergeCell ref="A38:A39"/>
    <mergeCell ref="A56:A57"/>
    <mergeCell ref="A74:A75"/>
    <mergeCell ref="A93:A94"/>
    <mergeCell ref="A112:A113"/>
    <mergeCell ref="A131:A132"/>
    <mergeCell ref="A150:A151"/>
    <mergeCell ref="A169:A170"/>
    <mergeCell ref="A187:A188"/>
    <mergeCell ref="A206:A207"/>
    <mergeCell ref="D2:D3"/>
    <mergeCell ref="D20:D21"/>
    <mergeCell ref="D38:D39"/>
    <mergeCell ref="D56:D57"/>
    <mergeCell ref="D74:D75"/>
    <mergeCell ref="D93:D94"/>
    <mergeCell ref="D112:D113"/>
    <mergeCell ref="D131:D132"/>
    <mergeCell ref="D150:D151"/>
    <mergeCell ref="D169:D170"/>
    <mergeCell ref="D187:D188"/>
    <mergeCell ref="D206:D207"/>
    <mergeCell ref="E2:E3"/>
    <mergeCell ref="E20:E21"/>
    <mergeCell ref="E38:E39"/>
    <mergeCell ref="E56:E57"/>
    <mergeCell ref="E74:E75"/>
    <mergeCell ref="E93:E94"/>
    <mergeCell ref="E112:E113"/>
    <mergeCell ref="E131:E132"/>
    <mergeCell ref="E150:E151"/>
    <mergeCell ref="E169:E170"/>
    <mergeCell ref="E187:E188"/>
    <mergeCell ref="E206:E207"/>
    <mergeCell ref="F2:F3"/>
    <mergeCell ref="F20:F21"/>
    <mergeCell ref="F38:F39"/>
    <mergeCell ref="F56:F57"/>
    <mergeCell ref="F74:F75"/>
    <mergeCell ref="F93:F94"/>
    <mergeCell ref="F112:F113"/>
    <mergeCell ref="F131:F132"/>
    <mergeCell ref="F150:F151"/>
    <mergeCell ref="F169:F170"/>
    <mergeCell ref="F187:F188"/>
    <mergeCell ref="F206:F207"/>
    <mergeCell ref="G2:G3"/>
    <mergeCell ref="G20:G21"/>
    <mergeCell ref="G38:G39"/>
    <mergeCell ref="G56:G57"/>
    <mergeCell ref="G74:G75"/>
    <mergeCell ref="G93:G94"/>
    <mergeCell ref="G112:G113"/>
    <mergeCell ref="G131:G132"/>
    <mergeCell ref="G150:G151"/>
    <mergeCell ref="G169:G170"/>
    <mergeCell ref="G187:G188"/>
    <mergeCell ref="G206:G207"/>
    <mergeCell ref="H2:H3"/>
    <mergeCell ref="H20:H21"/>
    <mergeCell ref="H38:H39"/>
    <mergeCell ref="H56:H57"/>
    <mergeCell ref="H74:H75"/>
    <mergeCell ref="H93:H94"/>
    <mergeCell ref="H112:H113"/>
    <mergeCell ref="H131:H132"/>
    <mergeCell ref="H150:H151"/>
    <mergeCell ref="H169:H170"/>
    <mergeCell ref="H187:H188"/>
    <mergeCell ref="H206:H207"/>
    <mergeCell ref="I2:I3"/>
    <mergeCell ref="I20:I21"/>
    <mergeCell ref="I38:I39"/>
    <mergeCell ref="I56:I57"/>
    <mergeCell ref="I74:I75"/>
    <mergeCell ref="I93:I94"/>
    <mergeCell ref="I112:I113"/>
    <mergeCell ref="I131:I132"/>
    <mergeCell ref="I150:I151"/>
    <mergeCell ref="I169:I170"/>
    <mergeCell ref="I187:I188"/>
    <mergeCell ref="I206:I207"/>
  </mergeCells>
  <pageMargins left="0.25" right="0.25" top="0.75" bottom="0.75" header="0.3" footer="0.3"/>
  <pageSetup paperSize="1" scale="45" fitToHeight="2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D123"/>
  <sheetViews>
    <sheetView view="pageBreakPreview" zoomScale="80" zoomScaleNormal="100" topLeftCell="A67" workbookViewId="0">
      <selection activeCell="EL123" sqref="EL123:FE123"/>
    </sheetView>
  </sheetViews>
  <sheetFormatPr defaultColWidth="9.14285714285714" defaultRowHeight="11.25"/>
  <cols>
    <col min="1" max="1" width="4.85714285714286" style="776" customWidth="1"/>
    <col min="2" max="8" width="2.85714285714286" style="776" customWidth="1"/>
    <col min="9" max="97" width="1.71428571428571" style="776" customWidth="1"/>
    <col min="98" max="98" width="1.85714285714286" style="776" customWidth="1"/>
    <col min="99" max="117" width="1.71428571428571" style="776" customWidth="1"/>
    <col min="118" max="118" width="2.14285714285714" style="776" customWidth="1"/>
    <col min="119" max="133" width="1.71428571428571" style="776" customWidth="1"/>
    <col min="134" max="138" width="2.28571428571429" style="776" customWidth="1"/>
    <col min="139" max="139" width="3" style="776" customWidth="1"/>
    <col min="140" max="145" width="2.28571428571429" style="776" customWidth="1"/>
    <col min="146" max="157" width="2.71428571428571" style="776" customWidth="1"/>
    <col min="158" max="158" width="3" style="776" customWidth="1"/>
    <col min="159" max="159" width="2.57142857142857" style="776" customWidth="1"/>
    <col min="160" max="160" width="2.42857142857143" style="776" customWidth="1"/>
    <col min="161" max="161" width="2.71428571428571" style="776" customWidth="1"/>
    <col min="162" max="162" width="2.85714285714286" style="776" customWidth="1"/>
    <col min="163" max="170" width="2.71428571428571" style="776" customWidth="1"/>
    <col min="171" max="171" width="3.28571428571429" style="776" customWidth="1"/>
    <col min="172" max="173" width="2.71428571428571" style="776" customWidth="1"/>
    <col min="174" max="174" width="2.28571428571429" style="776" customWidth="1"/>
    <col min="175" max="175" width="2.57142857142857" style="776" customWidth="1"/>
    <col min="176" max="176" width="2.85714285714286" style="776" customWidth="1"/>
    <col min="177" max="177" width="4" style="776" customWidth="1"/>
    <col min="178" max="178" width="5" style="776" customWidth="1"/>
    <col min="179" max="179" width="4.85714285714286" style="776" customWidth="1"/>
    <col min="180" max="180" width="5.71428571428571" style="776" customWidth="1"/>
    <col min="181" max="181" width="4.85714285714286" style="776" customWidth="1"/>
    <col min="182" max="182" width="5.28571428571429" style="776" customWidth="1"/>
    <col min="183" max="183" width="6.28571428571429" style="776" customWidth="1"/>
    <col min="184" max="185" width="5.71428571428571" style="776" customWidth="1"/>
    <col min="186" max="186" width="5.28571428571429" style="776" customWidth="1"/>
    <col min="187" max="187" width="6.85714285714286" style="776" customWidth="1"/>
    <col min="188" max="188" width="7.28571428571429" style="776" customWidth="1"/>
    <col min="189" max="16384" width="9.14285714285714" style="776"/>
  </cols>
  <sheetData>
    <row r="1" ht="33" customHeight="1" spans="1:169">
      <c r="A1" s="777"/>
      <c r="B1" s="778" t="s">
        <v>1005</v>
      </c>
      <c r="C1" s="779"/>
      <c r="D1" s="779"/>
      <c r="E1" s="779"/>
      <c r="F1" s="779"/>
      <c r="G1" s="779"/>
      <c r="H1" s="779"/>
      <c r="I1" s="779"/>
      <c r="J1" s="779"/>
      <c r="K1" s="779"/>
      <c r="L1" s="779"/>
      <c r="M1" s="779"/>
      <c r="N1" s="779"/>
      <c r="O1" s="779"/>
      <c r="P1" s="779"/>
      <c r="Q1" s="779"/>
      <c r="R1" s="779"/>
      <c r="S1" s="779"/>
      <c r="T1" s="779"/>
      <c r="U1" s="779"/>
      <c r="V1" s="779"/>
      <c r="W1" s="779"/>
      <c r="X1" s="779"/>
      <c r="Y1" s="779"/>
      <c r="Z1" s="779"/>
      <c r="AA1" s="779"/>
      <c r="AB1" s="779"/>
      <c r="AC1" s="779"/>
      <c r="AD1" s="779"/>
      <c r="AE1" s="779"/>
      <c r="AF1" s="779"/>
      <c r="AG1" s="779"/>
      <c r="AH1" s="779"/>
      <c r="AI1" s="779"/>
      <c r="AJ1" s="779"/>
      <c r="AK1" s="779"/>
      <c r="AL1" s="779"/>
      <c r="AM1" s="779"/>
      <c r="AN1" s="779"/>
      <c r="AO1" s="779"/>
      <c r="AP1" s="779"/>
      <c r="AQ1" s="779"/>
      <c r="AR1" s="779"/>
      <c r="AS1" s="779"/>
      <c r="AT1" s="779"/>
      <c r="AU1" s="779"/>
      <c r="AV1" s="779"/>
      <c r="AW1" s="779"/>
      <c r="AX1" s="779"/>
      <c r="AY1" s="779"/>
      <c r="AZ1" s="779"/>
      <c r="BA1" s="779"/>
      <c r="BB1" s="779"/>
      <c r="BC1" s="779"/>
      <c r="BD1" s="779"/>
      <c r="BE1" s="779"/>
      <c r="BF1" s="779"/>
      <c r="BG1" s="779"/>
      <c r="BH1" s="779"/>
      <c r="BI1" s="779"/>
      <c r="BJ1" s="779"/>
      <c r="BK1" s="779"/>
      <c r="BL1" s="779"/>
      <c r="BM1" s="779"/>
      <c r="BN1" s="779"/>
      <c r="BO1" s="779"/>
      <c r="BP1" s="779"/>
      <c r="BQ1" s="779"/>
      <c r="BR1" s="779"/>
      <c r="BS1" s="779"/>
      <c r="BT1" s="779"/>
      <c r="BU1" s="779"/>
      <c r="BV1" s="779"/>
      <c r="BW1" s="779"/>
      <c r="BX1" s="779"/>
      <c r="BY1" s="779"/>
      <c r="BZ1" s="779"/>
      <c r="CA1" s="779"/>
      <c r="CB1" s="779"/>
      <c r="CC1" s="779"/>
      <c r="CD1" s="779"/>
      <c r="CE1" s="779"/>
      <c r="CF1" s="779"/>
      <c r="CG1" s="779"/>
      <c r="CH1" s="779"/>
      <c r="CI1" s="779"/>
      <c r="CJ1" s="779"/>
      <c r="CK1" s="779"/>
      <c r="CL1" s="779"/>
      <c r="CM1" s="779"/>
      <c r="CN1" s="779"/>
      <c r="CO1" s="779"/>
      <c r="CP1" s="779"/>
      <c r="CQ1" s="779"/>
      <c r="CR1" s="779"/>
      <c r="CS1" s="779"/>
      <c r="CT1" s="779"/>
      <c r="CU1" s="779"/>
      <c r="CV1" s="779"/>
      <c r="CW1" s="779"/>
      <c r="CX1" s="779"/>
      <c r="CY1" s="779"/>
      <c r="CZ1" s="779"/>
      <c r="DA1" s="779"/>
      <c r="DB1" s="779"/>
      <c r="DC1" s="779"/>
      <c r="DD1" s="779"/>
      <c r="DE1" s="779"/>
      <c r="DF1" s="779"/>
      <c r="DG1" s="779"/>
      <c r="DH1" s="779"/>
      <c r="DI1" s="779"/>
      <c r="DJ1" s="779"/>
      <c r="DK1" s="779"/>
      <c r="DL1" s="779"/>
      <c r="DM1" s="779"/>
      <c r="DN1" s="779"/>
      <c r="DO1" s="779"/>
      <c r="DP1" s="779"/>
      <c r="DQ1" s="779"/>
      <c r="DR1" s="779"/>
      <c r="DS1" s="779"/>
      <c r="DT1" s="779"/>
      <c r="DU1" s="779"/>
      <c r="DV1" s="779"/>
      <c r="DW1" s="779"/>
      <c r="DX1" s="779"/>
      <c r="DY1" s="779"/>
      <c r="DZ1" s="779"/>
      <c r="EA1" s="779"/>
      <c r="EB1" s="779"/>
      <c r="EC1" s="779"/>
      <c r="ED1" s="779"/>
      <c r="EE1" s="779"/>
      <c r="EF1" s="779"/>
      <c r="EG1" s="779"/>
      <c r="EH1" s="779"/>
      <c r="EI1" s="779"/>
      <c r="EJ1" s="779"/>
      <c r="EK1" s="779"/>
      <c r="EL1" s="779"/>
      <c r="EM1" s="779"/>
      <c r="EN1" s="779"/>
      <c r="EO1" s="779"/>
      <c r="EP1" s="779"/>
      <c r="EQ1" s="779"/>
      <c r="ER1" s="779"/>
      <c r="ES1" s="779"/>
      <c r="ET1" s="779"/>
      <c r="EU1" s="779"/>
      <c r="EV1" s="779"/>
      <c r="EW1" s="779"/>
      <c r="EX1" s="779"/>
      <c r="EY1" s="779"/>
      <c r="EZ1" s="779"/>
      <c r="FA1" s="779"/>
      <c r="FB1" s="779"/>
      <c r="FC1" s="779"/>
      <c r="FD1" s="779"/>
      <c r="FE1" s="779"/>
      <c r="FF1" s="779"/>
      <c r="FG1" s="779"/>
      <c r="FH1" s="779"/>
      <c r="FI1" s="779"/>
      <c r="FJ1" s="779"/>
      <c r="FK1" s="779"/>
      <c r="FL1" s="779"/>
      <c r="FM1" s="779"/>
    </row>
    <row r="2" spans="2:185">
      <c r="B2" s="780">
        <v>2010</v>
      </c>
      <c r="C2" s="781"/>
      <c r="D2" s="781"/>
      <c r="E2" s="781"/>
      <c r="F2" s="781"/>
      <c r="G2" s="781"/>
      <c r="H2" s="781"/>
      <c r="I2" s="781"/>
      <c r="J2" s="781"/>
      <c r="K2" s="781"/>
      <c r="L2" s="781"/>
      <c r="M2" s="666"/>
      <c r="N2" s="780">
        <v>2011</v>
      </c>
      <c r="O2" s="781"/>
      <c r="P2" s="781"/>
      <c r="Q2" s="781"/>
      <c r="R2" s="781"/>
      <c r="S2" s="781"/>
      <c r="T2" s="781"/>
      <c r="U2" s="781"/>
      <c r="V2" s="781"/>
      <c r="W2" s="781"/>
      <c r="X2" s="781"/>
      <c r="Y2" s="666"/>
      <c r="Z2" s="780">
        <v>2012</v>
      </c>
      <c r="AA2" s="781"/>
      <c r="AB2" s="781"/>
      <c r="AC2" s="781"/>
      <c r="AD2" s="781"/>
      <c r="AE2" s="781"/>
      <c r="AF2" s="781"/>
      <c r="AG2" s="781"/>
      <c r="AH2" s="781"/>
      <c r="AI2" s="781"/>
      <c r="AJ2" s="781"/>
      <c r="AK2" s="666"/>
      <c r="AL2" s="780">
        <v>2013</v>
      </c>
      <c r="AM2" s="781"/>
      <c r="AN2" s="781"/>
      <c r="AO2" s="781"/>
      <c r="AP2" s="781"/>
      <c r="AQ2" s="781"/>
      <c r="AR2" s="781"/>
      <c r="AS2" s="781"/>
      <c r="AT2" s="781"/>
      <c r="AU2" s="781"/>
      <c r="AV2" s="781"/>
      <c r="AW2" s="666"/>
      <c r="AX2" s="780">
        <v>2014</v>
      </c>
      <c r="AY2" s="781"/>
      <c r="AZ2" s="781"/>
      <c r="BA2" s="781"/>
      <c r="BB2" s="781"/>
      <c r="BC2" s="781"/>
      <c r="BD2" s="781"/>
      <c r="BE2" s="781"/>
      <c r="BF2" s="781"/>
      <c r="BG2" s="781"/>
      <c r="BH2" s="781"/>
      <c r="BI2" s="666"/>
      <c r="BJ2" s="780">
        <v>2015</v>
      </c>
      <c r="BK2" s="781"/>
      <c r="BL2" s="781"/>
      <c r="BM2" s="781"/>
      <c r="BN2" s="781"/>
      <c r="BO2" s="781"/>
      <c r="BP2" s="781"/>
      <c r="BQ2" s="781"/>
      <c r="BR2" s="781"/>
      <c r="BS2" s="781"/>
      <c r="BT2" s="781"/>
      <c r="BU2" s="666"/>
      <c r="BV2" s="780">
        <v>2016</v>
      </c>
      <c r="BW2" s="781"/>
      <c r="BX2" s="781"/>
      <c r="BY2" s="781"/>
      <c r="BZ2" s="781"/>
      <c r="CA2" s="781"/>
      <c r="CB2" s="781"/>
      <c r="CC2" s="781"/>
      <c r="CD2" s="781"/>
      <c r="CE2" s="781"/>
      <c r="CF2" s="781"/>
      <c r="CG2" s="666"/>
      <c r="CH2" s="780">
        <v>2017</v>
      </c>
      <c r="CI2" s="781"/>
      <c r="CJ2" s="781"/>
      <c r="CK2" s="781"/>
      <c r="CL2" s="781"/>
      <c r="CM2" s="781"/>
      <c r="CN2" s="781"/>
      <c r="CO2" s="781"/>
      <c r="CP2" s="781"/>
      <c r="CQ2" s="781"/>
      <c r="CR2" s="781"/>
      <c r="CS2" s="666"/>
      <c r="CT2" s="780">
        <v>2018</v>
      </c>
      <c r="CU2" s="781"/>
      <c r="CV2" s="781"/>
      <c r="CW2" s="781"/>
      <c r="CX2" s="781"/>
      <c r="CY2" s="781"/>
      <c r="CZ2" s="781"/>
      <c r="DA2" s="781"/>
      <c r="DB2" s="781"/>
      <c r="DC2" s="781"/>
      <c r="DD2" s="781"/>
      <c r="DE2" s="666"/>
      <c r="DF2" s="638">
        <v>2019</v>
      </c>
      <c r="DG2" s="638"/>
      <c r="DH2" s="638"/>
      <c r="DI2" s="638"/>
      <c r="DJ2" s="638"/>
      <c r="DK2" s="638"/>
      <c r="DL2" s="638"/>
      <c r="DM2" s="638"/>
      <c r="DN2" s="638"/>
      <c r="DO2" s="638"/>
      <c r="DP2" s="638"/>
      <c r="DQ2" s="638"/>
      <c r="DR2" s="638">
        <v>2020</v>
      </c>
      <c r="DS2" s="638"/>
      <c r="DT2" s="638"/>
      <c r="DU2" s="638"/>
      <c r="DV2" s="638"/>
      <c r="DW2" s="638"/>
      <c r="DX2" s="638"/>
      <c r="DY2" s="638"/>
      <c r="DZ2" s="638"/>
      <c r="EA2" s="638"/>
      <c r="EB2" s="638"/>
      <c r="EC2" s="638"/>
      <c r="ED2" s="638">
        <v>2021</v>
      </c>
      <c r="EE2" s="638"/>
      <c r="EF2" s="638"/>
      <c r="EG2" s="638"/>
      <c r="EH2" s="638"/>
      <c r="EI2" s="638"/>
      <c r="EJ2" s="638"/>
      <c r="EK2" s="638"/>
      <c r="EL2" s="638"/>
      <c r="EM2" s="638"/>
      <c r="EN2" s="638"/>
      <c r="EO2" s="638"/>
      <c r="EP2" s="638">
        <v>2022</v>
      </c>
      <c r="EQ2" s="638"/>
      <c r="ER2" s="638"/>
      <c r="ES2" s="638"/>
      <c r="ET2" s="638"/>
      <c r="EU2" s="638"/>
      <c r="EV2" s="638"/>
      <c r="EW2" s="638"/>
      <c r="EX2" s="638"/>
      <c r="EY2" s="638"/>
      <c r="EZ2" s="638"/>
      <c r="FA2" s="638"/>
      <c r="FB2" s="638">
        <v>2023</v>
      </c>
      <c r="FC2" s="638"/>
      <c r="FD2" s="638"/>
      <c r="FE2" s="638"/>
      <c r="FF2" s="638"/>
      <c r="FG2" s="638"/>
      <c r="FH2" s="638"/>
      <c r="FI2" s="638"/>
      <c r="FJ2" s="638"/>
      <c r="FK2" s="638"/>
      <c r="FL2" s="638"/>
      <c r="FM2" s="638"/>
      <c r="FN2" s="470">
        <v>2024</v>
      </c>
      <c r="FO2" s="470"/>
      <c r="FP2" s="470"/>
      <c r="FQ2" s="470"/>
      <c r="FR2" s="470"/>
      <c r="FS2" s="470"/>
      <c r="FT2" s="470"/>
      <c r="FU2" s="470"/>
      <c r="FV2" s="470"/>
      <c r="FW2" s="470"/>
      <c r="FX2" s="470"/>
      <c r="FY2" s="470"/>
      <c r="FZ2" s="811">
        <v>2025</v>
      </c>
      <c r="GA2" s="812"/>
      <c r="GB2" s="812"/>
      <c r="GC2" s="815"/>
    </row>
    <row r="3" ht="45.8" spans="2:186">
      <c r="B3" s="782" t="s">
        <v>49</v>
      </c>
      <c r="C3" s="782" t="s">
        <v>50</v>
      </c>
      <c r="D3" s="782" t="s">
        <v>51</v>
      </c>
      <c r="E3" s="782" t="s">
        <v>52</v>
      </c>
      <c r="F3" s="782" t="s">
        <v>908</v>
      </c>
      <c r="G3" s="782" t="s">
        <v>909</v>
      </c>
      <c r="H3" s="782" t="s">
        <v>910</v>
      </c>
      <c r="I3" s="782" t="s">
        <v>911</v>
      </c>
      <c r="J3" s="782" t="s">
        <v>912</v>
      </c>
      <c r="K3" s="782" t="s">
        <v>913</v>
      </c>
      <c r="L3" s="782" t="s">
        <v>914</v>
      </c>
      <c r="M3" s="782" t="s">
        <v>915</v>
      </c>
      <c r="N3" s="782" t="s">
        <v>49</v>
      </c>
      <c r="O3" s="782" t="s">
        <v>50</v>
      </c>
      <c r="P3" s="782" t="s">
        <v>51</v>
      </c>
      <c r="Q3" s="782" t="s">
        <v>52</v>
      </c>
      <c r="R3" s="782" t="s">
        <v>908</v>
      </c>
      <c r="S3" s="782" t="s">
        <v>909</v>
      </c>
      <c r="T3" s="782" t="s">
        <v>910</v>
      </c>
      <c r="U3" s="782" t="s">
        <v>911</v>
      </c>
      <c r="V3" s="782" t="s">
        <v>912</v>
      </c>
      <c r="W3" s="782" t="s">
        <v>913</v>
      </c>
      <c r="X3" s="782" t="s">
        <v>914</v>
      </c>
      <c r="Y3" s="782" t="s">
        <v>915</v>
      </c>
      <c r="Z3" s="782" t="s">
        <v>49</v>
      </c>
      <c r="AA3" s="782" t="s">
        <v>50</v>
      </c>
      <c r="AB3" s="782" t="s">
        <v>51</v>
      </c>
      <c r="AC3" s="782" t="s">
        <v>52</v>
      </c>
      <c r="AD3" s="782" t="s">
        <v>908</v>
      </c>
      <c r="AE3" s="782" t="s">
        <v>909</v>
      </c>
      <c r="AF3" s="782" t="s">
        <v>910</v>
      </c>
      <c r="AG3" s="782" t="s">
        <v>1006</v>
      </c>
      <c r="AH3" s="782" t="s">
        <v>912</v>
      </c>
      <c r="AI3" s="782" t="s">
        <v>913</v>
      </c>
      <c r="AJ3" s="782" t="s">
        <v>914</v>
      </c>
      <c r="AK3" s="782" t="s">
        <v>915</v>
      </c>
      <c r="AL3" s="782" t="s">
        <v>49</v>
      </c>
      <c r="AM3" s="782" t="s">
        <v>50</v>
      </c>
      <c r="AN3" s="782" t="s">
        <v>51</v>
      </c>
      <c r="AO3" s="782" t="s">
        <v>52</v>
      </c>
      <c r="AP3" s="782" t="s">
        <v>908</v>
      </c>
      <c r="AQ3" s="782" t="s">
        <v>909</v>
      </c>
      <c r="AR3" s="782" t="s">
        <v>910</v>
      </c>
      <c r="AS3" s="782" t="s">
        <v>911</v>
      </c>
      <c r="AT3" s="782" t="s">
        <v>912</v>
      </c>
      <c r="AU3" s="782" t="s">
        <v>913</v>
      </c>
      <c r="AV3" s="782" t="s">
        <v>914</v>
      </c>
      <c r="AW3" s="782" t="s">
        <v>915</v>
      </c>
      <c r="AX3" s="782" t="s">
        <v>49</v>
      </c>
      <c r="AY3" s="782" t="s">
        <v>50</v>
      </c>
      <c r="AZ3" s="782" t="s">
        <v>51</v>
      </c>
      <c r="BA3" s="782" t="s">
        <v>52</v>
      </c>
      <c r="BB3" s="782" t="s">
        <v>908</v>
      </c>
      <c r="BC3" s="782" t="s">
        <v>909</v>
      </c>
      <c r="BD3" s="782" t="s">
        <v>910</v>
      </c>
      <c r="BE3" s="782" t="s">
        <v>911</v>
      </c>
      <c r="BF3" s="782" t="s">
        <v>912</v>
      </c>
      <c r="BG3" s="782" t="s">
        <v>913</v>
      </c>
      <c r="BH3" s="782" t="s">
        <v>914</v>
      </c>
      <c r="BI3" s="782" t="s">
        <v>915</v>
      </c>
      <c r="BJ3" s="782" t="s">
        <v>49</v>
      </c>
      <c r="BK3" s="782" t="s">
        <v>50</v>
      </c>
      <c r="BL3" s="782" t="s">
        <v>51</v>
      </c>
      <c r="BM3" s="782" t="s">
        <v>52</v>
      </c>
      <c r="BN3" s="782" t="s">
        <v>908</v>
      </c>
      <c r="BO3" s="782" t="s">
        <v>909</v>
      </c>
      <c r="BP3" s="782" t="s">
        <v>910</v>
      </c>
      <c r="BQ3" s="782" t="s">
        <v>911</v>
      </c>
      <c r="BR3" s="782" t="s">
        <v>912</v>
      </c>
      <c r="BS3" s="782" t="s">
        <v>913</v>
      </c>
      <c r="BT3" s="782" t="s">
        <v>914</v>
      </c>
      <c r="BU3" s="782" t="s">
        <v>915</v>
      </c>
      <c r="BV3" s="782" t="s">
        <v>49</v>
      </c>
      <c r="BW3" s="782" t="s">
        <v>50</v>
      </c>
      <c r="BX3" s="782" t="s">
        <v>51</v>
      </c>
      <c r="BY3" s="782" t="s">
        <v>52</v>
      </c>
      <c r="BZ3" s="782" t="s">
        <v>908</v>
      </c>
      <c r="CA3" s="782" t="s">
        <v>909</v>
      </c>
      <c r="CB3" s="782" t="s">
        <v>910</v>
      </c>
      <c r="CC3" s="782" t="s">
        <v>911</v>
      </c>
      <c r="CD3" s="782" t="s">
        <v>912</v>
      </c>
      <c r="CE3" s="782" t="s">
        <v>913</v>
      </c>
      <c r="CF3" s="782" t="s">
        <v>914</v>
      </c>
      <c r="CG3" s="782" t="s">
        <v>915</v>
      </c>
      <c r="CH3" s="782" t="s">
        <v>49</v>
      </c>
      <c r="CI3" s="782" t="s">
        <v>50</v>
      </c>
      <c r="CJ3" s="782" t="s">
        <v>51</v>
      </c>
      <c r="CK3" s="782" t="s">
        <v>52</v>
      </c>
      <c r="CL3" s="782" t="s">
        <v>908</v>
      </c>
      <c r="CM3" s="782" t="s">
        <v>909</v>
      </c>
      <c r="CN3" s="782" t="s">
        <v>910</v>
      </c>
      <c r="CO3" s="782" t="s">
        <v>911</v>
      </c>
      <c r="CP3" s="782" t="s">
        <v>912</v>
      </c>
      <c r="CQ3" s="782" t="s">
        <v>913</v>
      </c>
      <c r="CR3" s="782" t="s">
        <v>914</v>
      </c>
      <c r="CS3" s="782" t="s">
        <v>915</v>
      </c>
      <c r="CT3" s="782" t="s">
        <v>49</v>
      </c>
      <c r="CU3" s="782" t="s">
        <v>50</v>
      </c>
      <c r="CV3" s="782" t="s">
        <v>51</v>
      </c>
      <c r="CW3" s="782" t="s">
        <v>52</v>
      </c>
      <c r="CX3" s="782" t="s">
        <v>908</v>
      </c>
      <c r="CY3" s="782" t="s">
        <v>909</v>
      </c>
      <c r="CZ3" s="782" t="s">
        <v>910</v>
      </c>
      <c r="DA3" s="782" t="s">
        <v>911</v>
      </c>
      <c r="DB3" s="782" t="s">
        <v>912</v>
      </c>
      <c r="DC3" s="782" t="s">
        <v>913</v>
      </c>
      <c r="DD3" s="782" t="s">
        <v>914</v>
      </c>
      <c r="DE3" s="782" t="s">
        <v>915</v>
      </c>
      <c r="DF3" s="782" t="s">
        <v>49</v>
      </c>
      <c r="DG3" s="782" t="s">
        <v>50</v>
      </c>
      <c r="DH3" s="782" t="s">
        <v>51</v>
      </c>
      <c r="DI3" s="782" t="s">
        <v>52</v>
      </c>
      <c r="DJ3" s="782" t="s">
        <v>908</v>
      </c>
      <c r="DK3" s="782" t="s">
        <v>909</v>
      </c>
      <c r="DL3" s="782" t="s">
        <v>910</v>
      </c>
      <c r="DM3" s="782" t="s">
        <v>911</v>
      </c>
      <c r="DN3" s="782" t="s">
        <v>912</v>
      </c>
      <c r="DO3" s="782" t="s">
        <v>913</v>
      </c>
      <c r="DP3" s="782" t="s">
        <v>914</v>
      </c>
      <c r="DQ3" s="782" t="s">
        <v>915</v>
      </c>
      <c r="DR3" s="782" t="s">
        <v>49</v>
      </c>
      <c r="DS3" s="782" t="s">
        <v>50</v>
      </c>
      <c r="DT3" s="782" t="s">
        <v>51</v>
      </c>
      <c r="DU3" s="782" t="s">
        <v>52</v>
      </c>
      <c r="DV3" s="782" t="s">
        <v>908</v>
      </c>
      <c r="DW3" s="782" t="s">
        <v>909</v>
      </c>
      <c r="DX3" s="782" t="s">
        <v>910</v>
      </c>
      <c r="DY3" s="782" t="s">
        <v>911</v>
      </c>
      <c r="DZ3" s="782" t="s">
        <v>912</v>
      </c>
      <c r="EA3" s="782" t="s">
        <v>913</v>
      </c>
      <c r="EB3" s="782" t="s">
        <v>914</v>
      </c>
      <c r="EC3" s="782" t="s">
        <v>915</v>
      </c>
      <c r="ED3" s="782" t="s">
        <v>49</v>
      </c>
      <c r="EE3" s="782" t="s">
        <v>50</v>
      </c>
      <c r="EF3" s="782" t="s">
        <v>51</v>
      </c>
      <c r="EG3" s="782" t="s">
        <v>52</v>
      </c>
      <c r="EH3" s="782" t="s">
        <v>908</v>
      </c>
      <c r="EI3" s="782" t="s">
        <v>909</v>
      </c>
      <c r="EJ3" s="782" t="s">
        <v>910</v>
      </c>
      <c r="EK3" s="782" t="s">
        <v>911</v>
      </c>
      <c r="EL3" s="782" t="s">
        <v>912</v>
      </c>
      <c r="EM3" s="782" t="s">
        <v>913</v>
      </c>
      <c r="EN3" s="782" t="s">
        <v>914</v>
      </c>
      <c r="EO3" s="782" t="s">
        <v>915</v>
      </c>
      <c r="EP3" s="782" t="s">
        <v>49</v>
      </c>
      <c r="EQ3" s="782" t="s">
        <v>50</v>
      </c>
      <c r="ER3" s="782" t="s">
        <v>51</v>
      </c>
      <c r="ES3" s="782" t="s">
        <v>52</v>
      </c>
      <c r="ET3" s="782" t="s">
        <v>908</v>
      </c>
      <c r="EU3" s="782" t="s">
        <v>909</v>
      </c>
      <c r="EV3" s="782" t="s">
        <v>910</v>
      </c>
      <c r="EW3" s="782" t="s">
        <v>911</v>
      </c>
      <c r="EX3" s="782" t="s">
        <v>912</v>
      </c>
      <c r="EY3" s="782" t="s">
        <v>913</v>
      </c>
      <c r="EZ3" s="782" t="s">
        <v>914</v>
      </c>
      <c r="FA3" s="782" t="s">
        <v>915</v>
      </c>
      <c r="FB3" s="782" t="s">
        <v>49</v>
      </c>
      <c r="FC3" s="782" t="s">
        <v>50</v>
      </c>
      <c r="FD3" s="782" t="s">
        <v>51</v>
      </c>
      <c r="FE3" s="782" t="s">
        <v>52</v>
      </c>
      <c r="FF3" s="782" t="s">
        <v>908</v>
      </c>
      <c r="FG3" s="782" t="s">
        <v>909</v>
      </c>
      <c r="FH3" s="782" t="s">
        <v>910</v>
      </c>
      <c r="FI3" s="782" t="s">
        <v>911</v>
      </c>
      <c r="FJ3" s="782" t="s">
        <v>912</v>
      </c>
      <c r="FK3" s="782" t="s">
        <v>913</v>
      </c>
      <c r="FL3" s="782" t="s">
        <v>914</v>
      </c>
      <c r="FM3" s="782" t="s">
        <v>915</v>
      </c>
      <c r="FN3" s="805" t="s">
        <v>49</v>
      </c>
      <c r="FO3" s="805" t="s">
        <v>50</v>
      </c>
      <c r="FP3" s="805" t="s">
        <v>51</v>
      </c>
      <c r="FQ3" s="806" t="s">
        <v>52</v>
      </c>
      <c r="FR3" s="807" t="s">
        <v>908</v>
      </c>
      <c r="FS3" s="807" t="s">
        <v>909</v>
      </c>
      <c r="FT3" s="808" t="s">
        <v>910</v>
      </c>
      <c r="FU3" s="807" t="s">
        <v>911</v>
      </c>
      <c r="FV3" s="807" t="s">
        <v>912</v>
      </c>
      <c r="FW3" s="783" t="s">
        <v>913</v>
      </c>
      <c r="FX3" s="807" t="s">
        <v>914</v>
      </c>
      <c r="FY3" s="807" t="s">
        <v>915</v>
      </c>
      <c r="FZ3" s="805" t="s">
        <v>49</v>
      </c>
      <c r="GA3" s="805" t="s">
        <v>50</v>
      </c>
      <c r="GB3" s="805" t="s">
        <v>51</v>
      </c>
      <c r="GC3" s="807" t="s">
        <v>52</v>
      </c>
      <c r="GD3" s="816"/>
    </row>
    <row r="4" ht="42" customHeight="1" spans="1:185">
      <c r="A4" s="783" t="s">
        <v>1007</v>
      </c>
      <c r="B4" s="784">
        <v>20142.41</v>
      </c>
      <c r="C4" s="784">
        <v>21173.035</v>
      </c>
      <c r="D4" s="785">
        <v>21774.755</v>
      </c>
      <c r="E4" s="785">
        <v>22129.928</v>
      </c>
      <c r="F4" s="785">
        <v>22347.804</v>
      </c>
      <c r="G4" s="785">
        <v>22766.121</v>
      </c>
      <c r="H4" s="785">
        <v>23546.265</v>
      </c>
      <c r="I4" s="784">
        <v>24055.977</v>
      </c>
      <c r="J4" s="784">
        <v>24413.375</v>
      </c>
      <c r="K4" s="784">
        <v>25130.40832277</v>
      </c>
      <c r="L4" s="784">
        <v>26371.043777242</v>
      </c>
      <c r="M4" s="784">
        <v>27366.147777242</v>
      </c>
      <c r="N4" s="784">
        <v>27823.114699602</v>
      </c>
      <c r="O4" s="784">
        <v>29058.8895672716</v>
      </c>
      <c r="P4" s="784">
        <v>29433.3092064269</v>
      </c>
      <c r="Q4" s="784">
        <v>30026.4562531887</v>
      </c>
      <c r="R4" s="784">
        <v>30683.1537019233</v>
      </c>
      <c r="S4" s="784">
        <v>31430.0796793303</v>
      </c>
      <c r="T4" s="784">
        <v>32610.782068504</v>
      </c>
      <c r="U4" s="784">
        <v>33364.3329655599</v>
      </c>
      <c r="V4" s="784">
        <v>34286.3087893893</v>
      </c>
      <c r="W4" s="784">
        <v>35953.3380586941</v>
      </c>
      <c r="X4" s="784">
        <v>36844.8691996244</v>
      </c>
      <c r="Y4" s="784">
        <v>38103.6283318455</v>
      </c>
      <c r="Z4" s="784">
        <v>39304.0166255613</v>
      </c>
      <c r="AA4" s="784">
        <v>40115.7638476807</v>
      </c>
      <c r="AB4" s="784">
        <v>40786.3807631927</v>
      </c>
      <c r="AC4" s="784">
        <v>41132.769100667</v>
      </c>
      <c r="AD4" s="784">
        <v>41427.1345689985</v>
      </c>
      <c r="AE4" s="784">
        <v>41839.3497704011</v>
      </c>
      <c r="AF4" s="784">
        <v>41950.9990955352</v>
      </c>
      <c r="AG4" s="784">
        <v>42280.8957817499</v>
      </c>
      <c r="AH4" s="784">
        <v>42736.5571136021</v>
      </c>
      <c r="AI4" s="784">
        <v>43251.0817853942</v>
      </c>
      <c r="AJ4" s="784">
        <v>44221.633486858</v>
      </c>
      <c r="AK4" s="784">
        <v>45304.0293318455</v>
      </c>
      <c r="AL4" s="784">
        <v>46716.8315658353</v>
      </c>
      <c r="AM4" s="784">
        <v>47347.0527921013</v>
      </c>
      <c r="AN4" s="784">
        <v>47780.5134902145</v>
      </c>
      <c r="AO4" s="784">
        <v>48304.1329332571</v>
      </c>
      <c r="AP4" s="784">
        <v>48551.8267719267</v>
      </c>
      <c r="AQ4" s="784">
        <v>49180.9935113709</v>
      </c>
      <c r="AR4" s="784">
        <v>49447.2848843609</v>
      </c>
      <c r="AS4" s="784">
        <v>49992.6690749901</v>
      </c>
      <c r="AT4" s="784">
        <v>50373.05491676</v>
      </c>
      <c r="AU4" s="784">
        <v>50692.1855727497</v>
      </c>
      <c r="AV4" s="784">
        <v>51407.3418047897</v>
      </c>
      <c r="AW4" s="784">
        <v>52313.1196048137</v>
      </c>
      <c r="AX4" s="784">
        <v>53032.6697129437</v>
      </c>
      <c r="AY4" s="784">
        <v>53702.9054740375</v>
      </c>
      <c r="AZ4" s="784">
        <v>54020.5840648895</v>
      </c>
      <c r="BA4" s="784">
        <v>54462.2477102435</v>
      </c>
      <c r="BB4" s="784">
        <v>54795.0276883155</v>
      </c>
      <c r="BC4" s="784">
        <v>55212.2688807125</v>
      </c>
      <c r="BD4" s="784">
        <v>55536.6635528345</v>
      </c>
      <c r="BE4" s="784">
        <v>56044.1383696923</v>
      </c>
      <c r="BF4" s="784">
        <v>56414.7575345723</v>
      </c>
      <c r="BG4" s="784">
        <v>56414.7575345723</v>
      </c>
      <c r="BH4" s="784">
        <v>56414.7575345723</v>
      </c>
      <c r="BI4" s="784">
        <v>56414.7575345723</v>
      </c>
      <c r="BJ4" s="784">
        <v>55215.6963235195</v>
      </c>
      <c r="BK4" s="784">
        <v>53557.3700849394</v>
      </c>
      <c r="BL4" s="784">
        <v>52796.9920660192</v>
      </c>
      <c r="BM4" s="784">
        <v>52755.2674514592</v>
      </c>
      <c r="BN4" s="784">
        <v>52604.9323819892</v>
      </c>
      <c r="BO4" s="784">
        <v>52561.1499873741</v>
      </c>
      <c r="BP4" s="784">
        <v>52538.038172344</v>
      </c>
      <c r="BQ4" s="784">
        <v>52601.653427364</v>
      </c>
      <c r="BR4" s="784">
        <v>52319.867818034</v>
      </c>
      <c r="BS4" s="784">
        <v>52249.113332234</v>
      </c>
      <c r="BT4" s="784">
        <v>52482.7831346339</v>
      </c>
      <c r="BU4" s="784">
        <v>52802.1569458839</v>
      </c>
      <c r="BV4" s="784">
        <v>53247.798517734</v>
      </c>
      <c r="BW4" s="784">
        <v>53269.862818544</v>
      </c>
      <c r="BX4" s="784">
        <v>53249.7942364538</v>
      </c>
      <c r="BY4" s="784">
        <v>52912.0255279138</v>
      </c>
      <c r="BZ4" s="784">
        <v>51031.3721238857</v>
      </c>
      <c r="CA4" s="784">
        <v>50899.1948316056</v>
      </c>
      <c r="CB4" s="784">
        <v>50936.0741904755</v>
      </c>
      <c r="CC4" s="784">
        <v>50861.3156456854</v>
      </c>
      <c r="CD4" s="784">
        <v>50704.7016556954</v>
      </c>
      <c r="CE4" s="784">
        <v>50638.6104301654</v>
      </c>
      <c r="CF4" s="784">
        <v>50870.4292255753</v>
      </c>
      <c r="CG4" s="784">
        <v>51583.0578380953</v>
      </c>
      <c r="CH4" s="784">
        <v>51998.7218364252</v>
      </c>
      <c r="CI4" s="784">
        <v>51711.5230649851</v>
      </c>
      <c r="CJ4" s="784">
        <v>51203.692722435</v>
      </c>
      <c r="CK4" s="784">
        <v>50950.907977865</v>
      </c>
      <c r="CL4" s="784">
        <v>50660.5645170049</v>
      </c>
      <c r="CM4" s="784">
        <v>50566.8869648348</v>
      </c>
      <c r="CN4" s="784">
        <v>50352.0702475048</v>
      </c>
      <c r="CO4" s="784">
        <v>50289.9477829847</v>
      </c>
      <c r="CP4" s="784">
        <v>49988.4861473048</v>
      </c>
      <c r="CQ4" s="784">
        <v>49865.5503248348</v>
      </c>
      <c r="CR4" s="784">
        <v>50361.2760518147</v>
      </c>
      <c r="CS4" s="784">
        <v>50756.1043782544</v>
      </c>
      <c r="CT4" s="784">
        <v>50652.3844181442</v>
      </c>
      <c r="CU4" s="784">
        <v>50535.7689443141</v>
      </c>
      <c r="CV4" s="784">
        <v>50027.6161651281</v>
      </c>
      <c r="CW4" s="784">
        <v>49414.817363058</v>
      </c>
      <c r="CX4" s="784">
        <v>48780.793379818</v>
      </c>
      <c r="CY4" s="784">
        <v>48519.4839678679</v>
      </c>
      <c r="CZ4" s="784">
        <v>48295.6870348689</v>
      </c>
      <c r="DA4" s="784">
        <v>48204.9929537979</v>
      </c>
      <c r="DB4" s="784">
        <v>47823.8472454579</v>
      </c>
      <c r="DC4" s="784">
        <v>47442.4912392759</v>
      </c>
      <c r="DD4" s="784">
        <v>47642.6101283027</v>
      </c>
      <c r="DE4" s="784">
        <v>48111.1104628566</v>
      </c>
      <c r="DF4" s="790">
        <v>48697</v>
      </c>
      <c r="DG4" s="790">
        <v>48353</v>
      </c>
      <c r="DH4" s="790">
        <v>47805</v>
      </c>
      <c r="DI4" s="790">
        <v>47325</v>
      </c>
      <c r="DJ4" s="791">
        <v>46929</v>
      </c>
      <c r="DK4" s="791">
        <v>46890</v>
      </c>
      <c r="DL4" s="792">
        <v>46666.5923875029</v>
      </c>
      <c r="DM4" s="784">
        <v>46724</v>
      </c>
      <c r="DN4" s="784">
        <v>46338.8161414259</v>
      </c>
      <c r="DO4" s="793">
        <v>46025.5463801089</v>
      </c>
      <c r="DP4" s="793">
        <v>46287.8689574039</v>
      </c>
      <c r="DQ4" s="793">
        <v>46640.5995855679</v>
      </c>
      <c r="DR4" s="795">
        <v>47280.8819411669</v>
      </c>
      <c r="DS4" s="795">
        <v>47200.1880630219</v>
      </c>
      <c r="DT4" s="795">
        <v>47424.594266364</v>
      </c>
      <c r="DU4" s="795">
        <v>47256.153972883</v>
      </c>
      <c r="DV4" s="796">
        <v>46833.182900619</v>
      </c>
      <c r="DW4" s="796">
        <v>46203.1218089781</v>
      </c>
      <c r="DX4" s="793">
        <v>46156.661252585</v>
      </c>
      <c r="DY4" s="793">
        <v>46063.9186055071</v>
      </c>
      <c r="DZ4" s="793">
        <v>45858.1432818101</v>
      </c>
      <c r="EA4" s="793">
        <v>45734.231195316</v>
      </c>
      <c r="EB4" s="793">
        <v>46188.0463306751</v>
      </c>
      <c r="EC4" s="793">
        <v>46765.0519570861</v>
      </c>
      <c r="ED4" s="784">
        <v>47090.2246716081</v>
      </c>
      <c r="EE4" s="784">
        <v>47240.1918855581</v>
      </c>
      <c r="EF4" s="784">
        <v>46889.6461997961</v>
      </c>
      <c r="EG4" s="784">
        <v>46749.8775528731</v>
      </c>
      <c r="EH4" s="784">
        <v>46040</v>
      </c>
      <c r="EI4" s="797">
        <v>45690.5558347183</v>
      </c>
      <c r="EJ4" s="797">
        <v>45775</v>
      </c>
      <c r="EK4" s="797">
        <v>45782.8299153244</v>
      </c>
      <c r="EL4" s="797">
        <v>45415.1215619724</v>
      </c>
      <c r="EM4" s="797">
        <v>45282.8022403934</v>
      </c>
      <c r="EN4" s="797">
        <v>45510.4531576164</v>
      </c>
      <c r="EO4" s="797">
        <v>46520.6538221087</v>
      </c>
      <c r="EP4" s="795">
        <v>46921.6231253777</v>
      </c>
      <c r="EQ4" s="795">
        <v>46909.5905382047</v>
      </c>
      <c r="ER4" s="795">
        <v>46766.3399166306</v>
      </c>
      <c r="ES4" s="797">
        <v>45819.3605946977</v>
      </c>
      <c r="ET4" s="797">
        <v>45401.7056617257</v>
      </c>
      <c r="EU4" s="797">
        <v>45181.6611110977</v>
      </c>
      <c r="EV4" s="798">
        <v>44861</v>
      </c>
      <c r="EW4" s="798">
        <v>44792.8701452171</v>
      </c>
      <c r="EX4" s="799">
        <v>44523</v>
      </c>
      <c r="EY4" s="798">
        <v>44354</v>
      </c>
      <c r="EZ4" s="800">
        <v>44615.2811372124</v>
      </c>
      <c r="FA4" s="799">
        <v>45223.3645584585</v>
      </c>
      <c r="FB4" s="800">
        <v>45555.5609127185</v>
      </c>
      <c r="FC4" s="800">
        <v>45962.4788304575</v>
      </c>
      <c r="FD4" s="800">
        <v>45411.7878963706</v>
      </c>
      <c r="FE4" s="803">
        <v>45320.3592940246</v>
      </c>
      <c r="FF4" s="803">
        <v>44751.0000415167</v>
      </c>
      <c r="FG4" s="803">
        <v>44507.7352536377</v>
      </c>
      <c r="FH4" s="798">
        <v>45027</v>
      </c>
      <c r="FI4" s="798">
        <v>44916</v>
      </c>
      <c r="FJ4" s="804">
        <v>44401</v>
      </c>
      <c r="FK4" s="798">
        <v>44040</v>
      </c>
      <c r="FL4" s="800">
        <v>44516</v>
      </c>
      <c r="FM4" s="799">
        <v>45407</v>
      </c>
      <c r="FN4" s="784">
        <v>45929</v>
      </c>
      <c r="FO4" s="784">
        <v>45856</v>
      </c>
      <c r="FP4" s="784">
        <v>45341</v>
      </c>
      <c r="FQ4" s="809">
        <v>44713</v>
      </c>
      <c r="FR4" s="795">
        <v>44166.3651633512</v>
      </c>
      <c r="FS4" s="795">
        <v>44295.6323281262</v>
      </c>
      <c r="FT4" s="810">
        <v>45059</v>
      </c>
      <c r="FU4" s="784">
        <v>45059</v>
      </c>
      <c r="FV4" s="784">
        <v>44339</v>
      </c>
      <c r="FW4" s="813">
        <v>43809</v>
      </c>
      <c r="FX4" s="784">
        <v>44483</v>
      </c>
      <c r="FY4" s="814">
        <v>45481</v>
      </c>
      <c r="FZ4" s="784">
        <v>46072.2473572052</v>
      </c>
      <c r="GA4" s="784">
        <v>45630.4118367252</v>
      </c>
      <c r="GB4" s="784">
        <v>45142.0700116802</v>
      </c>
      <c r="GC4" s="784">
        <v>44677</v>
      </c>
    </row>
    <row r="5" ht="40.5" customHeight="1" spans="1:185">
      <c r="A5" s="783" t="s">
        <v>1008</v>
      </c>
      <c r="B5" s="784">
        <v>4419.079</v>
      </c>
      <c r="C5" s="784">
        <v>4655.67</v>
      </c>
      <c r="D5" s="785">
        <v>4686.289</v>
      </c>
      <c r="E5" s="785">
        <v>4778.906</v>
      </c>
      <c r="F5" s="785">
        <v>4940.587</v>
      </c>
      <c r="G5" s="785">
        <v>5201.225</v>
      </c>
      <c r="H5" s="785">
        <v>5353.802</v>
      </c>
      <c r="I5" s="784">
        <v>5591.138</v>
      </c>
      <c r="J5" s="784">
        <v>5680.699</v>
      </c>
      <c r="K5" s="784">
        <v>5992.705871506</v>
      </c>
      <c r="L5" s="784">
        <v>6843.868509108</v>
      </c>
      <c r="M5" s="784">
        <v>7086.262509108</v>
      </c>
      <c r="N5" s="784">
        <v>6894.911760368</v>
      </c>
      <c r="O5" s="784">
        <v>7136.099131268</v>
      </c>
      <c r="P5" s="784">
        <v>6973.44982339346</v>
      </c>
      <c r="Q5" s="784">
        <v>7274.96472217141</v>
      </c>
      <c r="R5" s="784">
        <v>6978.26861812077</v>
      </c>
      <c r="S5" s="784">
        <v>7490.18791575131</v>
      </c>
      <c r="T5" s="784">
        <v>7766.38111796751</v>
      </c>
      <c r="U5" s="784">
        <v>8010.22655492915</v>
      </c>
      <c r="V5" s="784">
        <v>8312.719867927</v>
      </c>
      <c r="W5" s="784">
        <v>8558.46150655877</v>
      </c>
      <c r="X5" s="784">
        <v>8749.71077753797</v>
      </c>
      <c r="Y5" s="784">
        <v>8738.01407681813</v>
      </c>
      <c r="Z5" s="784">
        <v>8630.85048325983</v>
      </c>
      <c r="AA5" s="784">
        <v>8625.04860815683</v>
      </c>
      <c r="AB5" s="784">
        <v>8849.61416756483</v>
      </c>
      <c r="AC5" s="784">
        <v>8548.53060875573</v>
      </c>
      <c r="AD5" s="784">
        <v>8566.4821504262</v>
      </c>
      <c r="AE5" s="784">
        <v>8675.36825410727</v>
      </c>
      <c r="AF5" s="784">
        <v>8629.6403206247</v>
      </c>
      <c r="AG5" s="784">
        <v>8689.43111220817</v>
      </c>
      <c r="AH5" s="784">
        <v>8819.52485683682</v>
      </c>
      <c r="AI5" s="784">
        <v>8752.79001279525</v>
      </c>
      <c r="AJ5" s="784">
        <v>8919.80875025003</v>
      </c>
      <c r="AK5" s="784">
        <v>9138.37907681813</v>
      </c>
      <c r="AL5" s="784">
        <v>9422.37725695949</v>
      </c>
      <c r="AM5" s="784">
        <v>9600.82444725582</v>
      </c>
      <c r="AN5" s="784">
        <v>9795.83955831469</v>
      </c>
      <c r="AO5" s="784">
        <v>9781.79293648891</v>
      </c>
      <c r="AP5" s="784">
        <v>9893.4920724906</v>
      </c>
      <c r="AQ5" s="784">
        <v>10252.300454784</v>
      </c>
      <c r="AR5" s="784">
        <v>10318.0904629124</v>
      </c>
      <c r="AS5" s="784">
        <v>10486.9676902613</v>
      </c>
      <c r="AT5" s="784">
        <v>10419.190986909</v>
      </c>
      <c r="AU5" s="784">
        <v>10320.734100479</v>
      </c>
      <c r="AV5" s="784">
        <v>10192.0570244288</v>
      </c>
      <c r="AW5" s="784">
        <v>10148.9324112638</v>
      </c>
      <c r="AX5" s="784">
        <v>10067.1331290038</v>
      </c>
      <c r="AY5" s="784">
        <v>10072.6807526289</v>
      </c>
      <c r="AZ5" s="784">
        <v>10132.9836641617</v>
      </c>
      <c r="BA5" s="784">
        <v>10228.1806420817</v>
      </c>
      <c r="BB5" s="784">
        <v>10256.6414071617</v>
      </c>
      <c r="BC5" s="784">
        <v>10408.4122449306</v>
      </c>
      <c r="BD5" s="784">
        <v>10534.7955199949</v>
      </c>
      <c r="BE5" s="784">
        <v>10744.4677808459</v>
      </c>
      <c r="BF5" s="784">
        <v>10649.0513060859</v>
      </c>
      <c r="BG5" s="784">
        <v>10649.0513060859</v>
      </c>
      <c r="BH5" s="784">
        <v>10649.0513060859</v>
      </c>
      <c r="BI5" s="784">
        <v>10649.0513060859</v>
      </c>
      <c r="BJ5" s="784">
        <v>10123.8995387659</v>
      </c>
      <c r="BK5" s="784">
        <v>10407.8724403959</v>
      </c>
      <c r="BL5" s="784">
        <v>10645.0150829159</v>
      </c>
      <c r="BM5" s="784">
        <v>10649.3641672959</v>
      </c>
      <c r="BN5" s="784">
        <v>10632.7699277259</v>
      </c>
      <c r="BO5" s="784">
        <v>10781.1016962884</v>
      </c>
      <c r="BP5" s="784">
        <v>11076.2218611284</v>
      </c>
      <c r="BQ5" s="784">
        <v>11208.2335498084</v>
      </c>
      <c r="BR5" s="784">
        <v>11066.2064724584</v>
      </c>
      <c r="BS5" s="784">
        <v>10758.6420606384</v>
      </c>
      <c r="BT5" s="784">
        <v>10883.5484881084</v>
      </c>
      <c r="BU5" s="784">
        <v>11104.8277779184</v>
      </c>
      <c r="BV5" s="784">
        <v>10993.4615269683</v>
      </c>
      <c r="BW5" s="784">
        <v>10978.8338820883</v>
      </c>
      <c r="BX5" s="784">
        <v>11019.0018867281</v>
      </c>
      <c r="BY5" s="784">
        <v>11091.4067002281</v>
      </c>
      <c r="BZ5" s="784">
        <v>10344.1747604182</v>
      </c>
      <c r="CA5" s="784">
        <v>10720.7195976082</v>
      </c>
      <c r="CB5" s="784">
        <v>10950.7166435682</v>
      </c>
      <c r="CC5" s="784">
        <v>10884.9055722382</v>
      </c>
      <c r="CD5" s="784">
        <v>10746.5853911176</v>
      </c>
      <c r="CE5" s="784">
        <v>10561.0209071377</v>
      </c>
      <c r="CF5" s="784">
        <v>10800.2158504476</v>
      </c>
      <c r="CG5" s="784">
        <v>11097.7099813476</v>
      </c>
      <c r="CH5" s="784">
        <v>10996.0337319275</v>
      </c>
      <c r="CI5" s="784">
        <v>10996.0881319868</v>
      </c>
      <c r="CJ5" s="784">
        <v>10906.7835796368</v>
      </c>
      <c r="CK5" s="784">
        <v>10989.7449853968</v>
      </c>
      <c r="CL5" s="784">
        <v>10909.9883764664</v>
      </c>
      <c r="CM5" s="784">
        <v>11137.8502439364</v>
      </c>
      <c r="CN5" s="784">
        <v>11479.7197095964</v>
      </c>
      <c r="CO5" s="784">
        <v>11599.2662458964</v>
      </c>
      <c r="CP5" s="784">
        <v>11264.2064581764</v>
      </c>
      <c r="CQ5" s="784">
        <v>11021.4309114764</v>
      </c>
      <c r="CR5" s="784">
        <v>11120.6447901963</v>
      </c>
      <c r="CS5" s="784">
        <v>11447.1791386909</v>
      </c>
      <c r="CT5" s="784">
        <v>11141.2276667089</v>
      </c>
      <c r="CU5" s="784">
        <v>11189.9779968159</v>
      </c>
      <c r="CV5" s="784">
        <v>11192.8639829809</v>
      </c>
      <c r="CW5" s="784">
        <v>10893.2278630699</v>
      </c>
      <c r="CX5" s="784">
        <v>10928.9667814999</v>
      </c>
      <c r="CY5" s="784">
        <v>11179.6501284919</v>
      </c>
      <c r="CZ5" s="784">
        <v>11439.4276126429</v>
      </c>
      <c r="DA5" s="784">
        <v>11589.6492978889</v>
      </c>
      <c r="DB5" s="784">
        <v>11468.7958787029</v>
      </c>
      <c r="DC5" s="784">
        <v>11102.1864242197</v>
      </c>
      <c r="DD5" s="784">
        <v>11235.2877692689</v>
      </c>
      <c r="DE5" s="784">
        <v>11445.5471060069</v>
      </c>
      <c r="DF5" s="791">
        <v>11327</v>
      </c>
      <c r="DG5" s="791">
        <v>11235</v>
      </c>
      <c r="DH5" s="791">
        <v>11122</v>
      </c>
      <c r="DI5" s="791">
        <v>11088</v>
      </c>
      <c r="DJ5" s="791">
        <v>11032</v>
      </c>
      <c r="DK5" s="791">
        <v>11432</v>
      </c>
      <c r="DL5" s="792">
        <v>11555.4842657819</v>
      </c>
      <c r="DM5" s="794">
        <v>11432</v>
      </c>
      <c r="DN5" s="784">
        <v>11435.193202756</v>
      </c>
      <c r="DO5" s="793">
        <v>11118.200383318</v>
      </c>
      <c r="DP5" s="793">
        <v>11252.890550193</v>
      </c>
      <c r="DQ5" s="793">
        <v>11304.491888938</v>
      </c>
      <c r="DR5" s="795">
        <v>11163.673072363</v>
      </c>
      <c r="DS5" s="795">
        <v>11268.080721964</v>
      </c>
      <c r="DT5" s="795">
        <v>11075.54381616</v>
      </c>
      <c r="DU5" s="795">
        <v>10710.254445879</v>
      </c>
      <c r="DV5" s="796">
        <v>10631.507762399</v>
      </c>
      <c r="DW5" s="796">
        <v>10880.092204702</v>
      </c>
      <c r="DX5" s="793">
        <v>11415.058096408</v>
      </c>
      <c r="DY5" s="793">
        <v>11474.738220775</v>
      </c>
      <c r="DZ5" s="793">
        <v>11373.2816310081</v>
      </c>
      <c r="EA5" s="793">
        <v>11066.1836730851</v>
      </c>
      <c r="EB5" s="793">
        <v>11109.7575377361</v>
      </c>
      <c r="EC5" s="793">
        <v>11100.1827165581</v>
      </c>
      <c r="ED5" s="784">
        <v>11076.0904464871</v>
      </c>
      <c r="EE5" s="784">
        <v>11142.3330752531</v>
      </c>
      <c r="EF5" s="784">
        <v>11032.6670565382</v>
      </c>
      <c r="EG5" s="784">
        <v>11097.2518840932</v>
      </c>
      <c r="EH5" s="784">
        <v>10862</v>
      </c>
      <c r="EI5" s="797">
        <v>11129.5160209374</v>
      </c>
      <c r="EJ5" s="797">
        <v>11669</v>
      </c>
      <c r="EK5" s="797">
        <v>11822.6081406844</v>
      </c>
      <c r="EL5" s="797">
        <v>11514.3442396536</v>
      </c>
      <c r="EM5" s="797">
        <v>11097.6156602416</v>
      </c>
      <c r="EN5" s="797">
        <v>11132.646776367</v>
      </c>
      <c r="EO5" s="797">
        <v>11392.862706988</v>
      </c>
      <c r="EP5" s="795">
        <v>11677.5097486851</v>
      </c>
      <c r="EQ5" s="795">
        <v>12007.5387854381</v>
      </c>
      <c r="ER5" s="795">
        <v>11899.7316262751</v>
      </c>
      <c r="ES5" s="797">
        <v>11617.6737190481</v>
      </c>
      <c r="ET5" s="797">
        <v>11729.2628602401</v>
      </c>
      <c r="EU5" s="797">
        <v>12084.4168863602</v>
      </c>
      <c r="EV5" s="798">
        <v>12079.8045619503</v>
      </c>
      <c r="EW5" s="798">
        <v>12028.0147256313</v>
      </c>
      <c r="EX5" s="799">
        <v>11782</v>
      </c>
      <c r="EY5" s="798">
        <v>11538</v>
      </c>
      <c r="EZ5" s="800">
        <v>11589.4867608512</v>
      </c>
      <c r="FA5" s="799">
        <v>11712.24933998</v>
      </c>
      <c r="FB5" s="800">
        <v>11597.159761012</v>
      </c>
      <c r="FC5" s="800">
        <v>11790.069488487</v>
      </c>
      <c r="FD5" s="800">
        <v>11615.7654055883</v>
      </c>
      <c r="FE5" s="803">
        <v>11637.8432783123</v>
      </c>
      <c r="FF5" s="803">
        <v>11585.8117696944</v>
      </c>
      <c r="FG5" s="803">
        <v>11736.9524788994</v>
      </c>
      <c r="FH5" s="798">
        <v>12535</v>
      </c>
      <c r="FI5" s="798">
        <v>12523</v>
      </c>
      <c r="FJ5" s="804">
        <v>12177</v>
      </c>
      <c r="FK5" s="798">
        <v>11364</v>
      </c>
      <c r="FL5" s="800">
        <v>11498</v>
      </c>
      <c r="FM5" s="799">
        <v>11690</v>
      </c>
      <c r="FN5" s="784">
        <v>10869</v>
      </c>
      <c r="FO5" s="784">
        <v>10560</v>
      </c>
      <c r="FP5" s="784">
        <v>10361</v>
      </c>
      <c r="FQ5" s="809">
        <v>10069</v>
      </c>
      <c r="FR5" s="795">
        <v>10011.7598985814</v>
      </c>
      <c r="FS5" s="795">
        <v>10504.5894459914</v>
      </c>
      <c r="FT5" s="810">
        <v>11264</v>
      </c>
      <c r="FU5" s="784">
        <v>11264</v>
      </c>
      <c r="FV5" s="784">
        <v>10620</v>
      </c>
      <c r="FW5" s="813">
        <v>10099</v>
      </c>
      <c r="FX5" s="784">
        <v>10304</v>
      </c>
      <c r="FY5" s="814">
        <v>10348</v>
      </c>
      <c r="FZ5" s="784">
        <v>10021.5137168858</v>
      </c>
      <c r="GA5" s="784">
        <v>9934.41446919983</v>
      </c>
      <c r="GB5" s="784">
        <v>9847.17513491583</v>
      </c>
      <c r="GC5" s="784">
        <v>9639</v>
      </c>
    </row>
    <row r="6" ht="40.5" customHeight="1" spans="1:185">
      <c r="A6" s="783" t="s">
        <v>1009</v>
      </c>
      <c r="B6" s="784">
        <v>1274.107</v>
      </c>
      <c r="C6" s="784">
        <v>1394.801</v>
      </c>
      <c r="D6" s="785">
        <v>1353.539</v>
      </c>
      <c r="E6" s="785">
        <v>1321.738</v>
      </c>
      <c r="F6" s="785">
        <v>1247.314</v>
      </c>
      <c r="G6" s="785">
        <v>1250.048</v>
      </c>
      <c r="H6" s="785">
        <v>1294.721</v>
      </c>
      <c r="I6" s="784">
        <v>1305.029</v>
      </c>
      <c r="J6" s="784">
        <v>1332.818</v>
      </c>
      <c r="K6" s="784">
        <v>1334.43360894</v>
      </c>
      <c r="L6" s="784">
        <v>1403.34065184</v>
      </c>
      <c r="M6" s="784">
        <v>1538.07065184</v>
      </c>
      <c r="N6" s="784">
        <v>1665.47988424</v>
      </c>
      <c r="O6" s="784">
        <v>1796.24433991</v>
      </c>
      <c r="P6" s="784">
        <v>1807.13857838428</v>
      </c>
      <c r="Q6" s="784">
        <v>1872.87554450627</v>
      </c>
      <c r="R6" s="784">
        <v>1889.58058115606</v>
      </c>
      <c r="S6" s="784">
        <v>1994.7559583255</v>
      </c>
      <c r="T6" s="784">
        <v>2076.3941795155</v>
      </c>
      <c r="U6" s="784">
        <v>2110.80065621296</v>
      </c>
      <c r="V6" s="784">
        <v>2421.49446886967</v>
      </c>
      <c r="W6" s="784">
        <v>2433.18039215817</v>
      </c>
      <c r="X6" s="784">
        <v>2618.08942897816</v>
      </c>
      <c r="Y6" s="784">
        <v>2840.5144625589</v>
      </c>
      <c r="Z6" s="784">
        <v>2912.5519476089</v>
      </c>
      <c r="AA6" s="784">
        <v>3002.7707337489</v>
      </c>
      <c r="AB6" s="784">
        <v>3439.5958195189</v>
      </c>
      <c r="AC6" s="784">
        <v>3077.65046435451</v>
      </c>
      <c r="AD6" s="784">
        <v>3018.57601732919</v>
      </c>
      <c r="AE6" s="784">
        <v>3073.73746606189</v>
      </c>
      <c r="AF6" s="784">
        <v>3075.99028973532</v>
      </c>
      <c r="AG6" s="784">
        <v>3097.71330645274</v>
      </c>
      <c r="AH6" s="784">
        <v>3053.70346249926</v>
      </c>
      <c r="AI6" s="784">
        <v>3036.40525804973</v>
      </c>
      <c r="AJ6" s="784">
        <v>3170.71769188649</v>
      </c>
      <c r="AK6" s="784">
        <v>3222.8814625589</v>
      </c>
      <c r="AL6" s="784">
        <v>3533.84035328174</v>
      </c>
      <c r="AM6" s="784">
        <v>3686.35361872922</v>
      </c>
      <c r="AN6" s="784">
        <v>3780.41754494082</v>
      </c>
      <c r="AO6" s="784">
        <v>3789.91637370082</v>
      </c>
      <c r="AP6" s="784">
        <v>3798.08152777093</v>
      </c>
      <c r="AQ6" s="784">
        <v>3827.46773343333</v>
      </c>
      <c r="AR6" s="784">
        <v>3921.57518434797</v>
      </c>
      <c r="AS6" s="784">
        <v>3896.77619496797</v>
      </c>
      <c r="AT6" s="784">
        <v>3904.93606826797</v>
      </c>
      <c r="AU6" s="784">
        <v>3913.32182296597</v>
      </c>
      <c r="AV6" s="784">
        <v>4001.13419287597</v>
      </c>
      <c r="AW6" s="784">
        <v>3886.31218460404</v>
      </c>
      <c r="AX6" s="784">
        <v>4097.79233409404</v>
      </c>
      <c r="AY6" s="784">
        <v>4163.66587945204</v>
      </c>
      <c r="AZ6" s="784">
        <v>4282.17241199204</v>
      </c>
      <c r="BA6" s="784">
        <v>2899.32807846204</v>
      </c>
      <c r="BB6" s="784">
        <v>4216.14753067204</v>
      </c>
      <c r="BC6" s="784">
        <v>3094.98409436204</v>
      </c>
      <c r="BD6" s="784">
        <v>3131.83518650927</v>
      </c>
      <c r="BE6" s="784">
        <v>3180.62278193927</v>
      </c>
      <c r="BF6" s="784">
        <v>3222.22522933927</v>
      </c>
      <c r="BG6" s="784">
        <v>3222.22522933927</v>
      </c>
      <c r="BH6" s="784">
        <v>3222.22522933927</v>
      </c>
      <c r="BI6" s="784">
        <v>3222.22522933927</v>
      </c>
      <c r="BJ6" s="784">
        <v>2855.14150328927</v>
      </c>
      <c r="BK6" s="784">
        <v>2928.85926175927</v>
      </c>
      <c r="BL6" s="784">
        <v>3016.99963310927</v>
      </c>
      <c r="BM6" s="784">
        <v>2594.62610765927</v>
      </c>
      <c r="BN6" s="784">
        <v>2054.61347379927</v>
      </c>
      <c r="BO6" s="784">
        <v>2026.61068935427</v>
      </c>
      <c r="BP6" s="784">
        <v>2032.58524271427</v>
      </c>
      <c r="BQ6" s="784">
        <v>1727.68851118427</v>
      </c>
      <c r="BR6" s="784">
        <v>1739.57756258427</v>
      </c>
      <c r="BS6" s="784">
        <v>1767.27952516427</v>
      </c>
      <c r="BT6" s="784">
        <v>1846.45326036427</v>
      </c>
      <c r="BU6" s="784">
        <v>1914.90580164427</v>
      </c>
      <c r="BV6" s="784">
        <v>2079.02380732427</v>
      </c>
      <c r="BW6" s="784">
        <v>2055.68385082427</v>
      </c>
      <c r="BX6" s="784">
        <v>2091.60391869427</v>
      </c>
      <c r="BY6" s="784">
        <v>1964.15218450427</v>
      </c>
      <c r="BZ6" s="784">
        <v>1874.59223927427</v>
      </c>
      <c r="CA6" s="784">
        <v>1859.56146809427</v>
      </c>
      <c r="CB6" s="784">
        <v>1900.34691790427</v>
      </c>
      <c r="CC6" s="784">
        <v>1957.83446531427</v>
      </c>
      <c r="CD6" s="784">
        <v>1966.06480628427</v>
      </c>
      <c r="CE6" s="784">
        <v>2047.80489939427</v>
      </c>
      <c r="CF6" s="784">
        <v>2186.93279590427</v>
      </c>
      <c r="CG6" s="784">
        <v>2263.65208107427</v>
      </c>
      <c r="CH6" s="784">
        <v>2397.96664832427</v>
      </c>
      <c r="CI6" s="784">
        <v>2401.22343659427</v>
      </c>
      <c r="CJ6" s="784">
        <v>2328.30932022427</v>
      </c>
      <c r="CK6" s="784">
        <v>2348.63973511427</v>
      </c>
      <c r="CL6" s="784">
        <v>2280.57028377427</v>
      </c>
      <c r="CM6" s="784">
        <v>2282.40596818427</v>
      </c>
      <c r="CN6" s="784">
        <v>2346.00590248427</v>
      </c>
      <c r="CO6" s="784">
        <v>2397.37436237427</v>
      </c>
      <c r="CP6" s="784">
        <v>2402.67214238427</v>
      </c>
      <c r="CQ6" s="784">
        <v>2454.07283285427</v>
      </c>
      <c r="CR6" s="784">
        <v>2608.06190960427</v>
      </c>
      <c r="CS6" s="784">
        <v>2741.09365653427</v>
      </c>
      <c r="CT6" s="784">
        <v>2805.10534512427</v>
      </c>
      <c r="CU6" s="784">
        <v>2746.94433103327</v>
      </c>
      <c r="CV6" s="784">
        <v>2791.62375858327</v>
      </c>
      <c r="CW6" s="784">
        <v>2690.19627670127</v>
      </c>
      <c r="CX6" s="784">
        <v>2702.76807380127</v>
      </c>
      <c r="CY6" s="784">
        <v>2743.85735664527</v>
      </c>
      <c r="CZ6" s="784">
        <v>2797.55808836927</v>
      </c>
      <c r="DA6" s="784">
        <v>2868.43292124127</v>
      </c>
      <c r="DB6" s="784">
        <v>2883.69036213127</v>
      </c>
      <c r="DC6" s="784">
        <v>2921.07697125527</v>
      </c>
      <c r="DD6" s="784">
        <v>3061.87308083727</v>
      </c>
      <c r="DE6" s="784">
        <v>3157.45560182857</v>
      </c>
      <c r="DF6" s="791">
        <v>3331</v>
      </c>
      <c r="DG6" s="791">
        <v>3348</v>
      </c>
      <c r="DH6" s="791">
        <v>3328</v>
      </c>
      <c r="DI6" s="791">
        <v>3328</v>
      </c>
      <c r="DJ6" s="791">
        <v>3372</v>
      </c>
      <c r="DK6" s="791">
        <v>3374</v>
      </c>
      <c r="DL6" s="792">
        <v>3389.04879218057</v>
      </c>
      <c r="DM6" s="794">
        <v>3464</v>
      </c>
      <c r="DN6" s="784">
        <v>3504.24981159457</v>
      </c>
      <c r="DO6" s="793">
        <v>3479.99680917157</v>
      </c>
      <c r="DP6" s="793">
        <v>3584.71537134277</v>
      </c>
      <c r="DQ6" s="793">
        <v>3681.22443570877</v>
      </c>
      <c r="DR6" s="795">
        <v>3831.29027878077</v>
      </c>
      <c r="DS6" s="795">
        <v>3823.32361263277</v>
      </c>
      <c r="DT6" s="795">
        <v>3879.33951163677</v>
      </c>
      <c r="DU6" s="795">
        <v>3760.49938669877</v>
      </c>
      <c r="DV6" s="796">
        <v>3764.47018475877</v>
      </c>
      <c r="DW6" s="796">
        <v>3769.06803987277</v>
      </c>
      <c r="DX6" s="793">
        <v>3822.89292498</v>
      </c>
      <c r="DY6" s="793">
        <v>3887.64044144877</v>
      </c>
      <c r="DZ6" s="793">
        <v>3922.41888945977</v>
      </c>
      <c r="EA6" s="793">
        <v>3926.39199370577</v>
      </c>
      <c r="EB6" s="793">
        <v>4043.62295896677</v>
      </c>
      <c r="EC6" s="793">
        <v>4103.52126228477</v>
      </c>
      <c r="ED6" s="784">
        <v>4268.32141176877</v>
      </c>
      <c r="EE6" s="784">
        <v>4341.31956659677</v>
      </c>
      <c r="EF6" s="784">
        <v>4329.13038862677</v>
      </c>
      <c r="EG6" s="784">
        <v>4332.45128590077</v>
      </c>
      <c r="EH6" s="784">
        <v>4287</v>
      </c>
      <c r="EI6" s="797">
        <v>4307.82902837077</v>
      </c>
      <c r="EJ6" s="797">
        <v>4383</v>
      </c>
      <c r="EK6" s="797">
        <v>4616.50966939677</v>
      </c>
      <c r="EL6" s="797">
        <v>4526.82435472277</v>
      </c>
      <c r="EM6" s="797">
        <v>4614.04975323877</v>
      </c>
      <c r="EN6" s="797">
        <v>4661.70031392677</v>
      </c>
      <c r="EO6" s="797">
        <v>4760.53407001877</v>
      </c>
      <c r="EP6" s="795">
        <v>4958.30982589077</v>
      </c>
      <c r="EQ6" s="795">
        <v>5000.92021294677</v>
      </c>
      <c r="ER6" s="795">
        <v>4986.63422724477</v>
      </c>
      <c r="ES6" s="797">
        <v>4982.45273051077</v>
      </c>
      <c r="ET6" s="797">
        <v>4939.44749409477</v>
      </c>
      <c r="EU6" s="797">
        <v>4976.08297775277</v>
      </c>
      <c r="EV6" s="798">
        <v>4997.38341269077</v>
      </c>
      <c r="EW6" s="798">
        <v>4898.00848315877</v>
      </c>
      <c r="EX6" s="799">
        <v>4725</v>
      </c>
      <c r="EY6" s="798">
        <v>4679</v>
      </c>
      <c r="EZ6" s="800">
        <v>4735.72076913977</v>
      </c>
      <c r="FA6" s="799">
        <v>4787.09263579077</v>
      </c>
      <c r="FB6" s="800">
        <v>4819.73453954877</v>
      </c>
      <c r="FC6" s="800">
        <v>4827.52695519277</v>
      </c>
      <c r="FD6" s="800">
        <v>4654.43471194577</v>
      </c>
      <c r="FE6" s="803">
        <v>4686.19648285577</v>
      </c>
      <c r="FF6" s="803">
        <v>4602.52710835477</v>
      </c>
      <c r="FG6" s="803">
        <v>4637.76498641077</v>
      </c>
      <c r="FH6" s="798">
        <v>4753</v>
      </c>
      <c r="FI6" s="798">
        <v>4772</v>
      </c>
      <c r="FJ6" s="804">
        <v>4708</v>
      </c>
      <c r="FK6" s="798">
        <v>4691</v>
      </c>
      <c r="FL6" s="800">
        <v>4804</v>
      </c>
      <c r="FM6" s="799">
        <v>4835</v>
      </c>
      <c r="FN6" s="784">
        <v>4894</v>
      </c>
      <c r="FO6" s="784">
        <v>4851</v>
      </c>
      <c r="FP6" s="784">
        <v>4822</v>
      </c>
      <c r="FQ6" s="809">
        <v>4821</v>
      </c>
      <c r="FR6" s="797">
        <v>4796.73366823876</v>
      </c>
      <c r="FS6" s="795">
        <v>4846.50242117876</v>
      </c>
      <c r="FT6" s="810">
        <v>4930</v>
      </c>
      <c r="FU6" s="784">
        <v>4930</v>
      </c>
      <c r="FV6" s="784">
        <v>4914</v>
      </c>
      <c r="FW6" s="813">
        <v>4917</v>
      </c>
      <c r="FX6" s="784">
        <v>5049</v>
      </c>
      <c r="FY6" s="814">
        <v>5075</v>
      </c>
      <c r="FZ6" s="784">
        <v>5068.93155997576</v>
      </c>
      <c r="GA6" s="784">
        <v>5095.93989510976</v>
      </c>
      <c r="GB6" s="784">
        <v>5120.14176046776</v>
      </c>
      <c r="GC6" s="784">
        <v>5031</v>
      </c>
    </row>
    <row r="7" ht="41.25" customHeight="1" spans="1:185">
      <c r="A7" s="783" t="s">
        <v>1010</v>
      </c>
      <c r="B7" s="784">
        <v>2729.294</v>
      </c>
      <c r="C7" s="784">
        <v>2929.444</v>
      </c>
      <c r="D7" s="785">
        <v>2983.997</v>
      </c>
      <c r="E7" s="785">
        <v>2998.394</v>
      </c>
      <c r="F7" s="785">
        <v>3169.79</v>
      </c>
      <c r="G7" s="785">
        <v>3252.515</v>
      </c>
      <c r="H7" s="785">
        <v>3376.12</v>
      </c>
      <c r="I7" s="784">
        <v>1579.56</v>
      </c>
      <c r="J7" s="784">
        <v>1730.152</v>
      </c>
      <c r="K7" s="784">
        <v>1936.6452575</v>
      </c>
      <c r="L7" s="784">
        <v>2129.568670172</v>
      </c>
      <c r="M7" s="784">
        <v>2269.062670172</v>
      </c>
      <c r="N7" s="784">
        <v>2540.090781272</v>
      </c>
      <c r="O7" s="784">
        <v>2729.596157952</v>
      </c>
      <c r="P7" s="784">
        <v>2772.21143851934</v>
      </c>
      <c r="Q7" s="784">
        <v>3038.93417201534</v>
      </c>
      <c r="R7" s="784">
        <v>2844.16360073166</v>
      </c>
      <c r="S7" s="784">
        <v>2773.63185015471</v>
      </c>
      <c r="T7" s="784">
        <v>2914.09468728531</v>
      </c>
      <c r="U7" s="784">
        <v>2660.80296380029</v>
      </c>
      <c r="V7" s="784">
        <v>2929.4024624763</v>
      </c>
      <c r="W7" s="784">
        <v>3204.61562816127</v>
      </c>
      <c r="X7" s="784">
        <v>3403.78002952127</v>
      </c>
      <c r="Y7" s="784">
        <v>3516.01941347127</v>
      </c>
      <c r="Z7" s="784">
        <v>3544.89637685127</v>
      </c>
      <c r="AA7" s="784">
        <v>3694.59901406127</v>
      </c>
      <c r="AB7" s="784">
        <v>3804.24414035127</v>
      </c>
      <c r="AC7" s="784">
        <v>3891.31431893052</v>
      </c>
      <c r="AD7" s="784">
        <v>3861.79011526379</v>
      </c>
      <c r="AE7" s="784">
        <v>3694.08738280747</v>
      </c>
      <c r="AF7" s="784">
        <v>3858.85598354246</v>
      </c>
      <c r="AG7" s="784">
        <v>3830.25978102691</v>
      </c>
      <c r="AH7" s="784">
        <v>4033.41126380958</v>
      </c>
      <c r="AI7" s="784">
        <v>3941.9359749885</v>
      </c>
      <c r="AJ7" s="784">
        <v>3808.60861562926</v>
      </c>
      <c r="AK7" s="784">
        <v>3687.71541347127</v>
      </c>
      <c r="AL7" s="784">
        <v>4010.85124526436</v>
      </c>
      <c r="AM7" s="784">
        <v>4081.22364237169</v>
      </c>
      <c r="AN7" s="784">
        <v>3960.58080253163</v>
      </c>
      <c r="AO7" s="784">
        <v>3945.03091336563</v>
      </c>
      <c r="AP7" s="784">
        <v>4058.22211838391</v>
      </c>
      <c r="AQ7" s="784">
        <v>4136.65393465858</v>
      </c>
      <c r="AR7" s="784">
        <v>4307.37811025938</v>
      </c>
      <c r="AS7" s="784">
        <v>4585.11162780938</v>
      </c>
      <c r="AT7" s="784">
        <v>4718.16756182938</v>
      </c>
      <c r="AU7" s="784">
        <v>4779.83934624938</v>
      </c>
      <c r="AV7" s="784">
        <v>4871.00792817938</v>
      </c>
      <c r="AW7" s="784">
        <v>5026.08252575938</v>
      </c>
      <c r="AX7" s="784">
        <v>5187.73125153938</v>
      </c>
      <c r="AY7" s="784">
        <v>5291.89571123938</v>
      </c>
      <c r="AZ7" s="784">
        <v>5469.82147338938</v>
      </c>
      <c r="BA7" s="784">
        <v>3086.68883686938</v>
      </c>
      <c r="BB7" s="784">
        <v>5472.52723799938</v>
      </c>
      <c r="BC7" s="784">
        <v>3493.67050726938</v>
      </c>
      <c r="BD7" s="784">
        <v>3613.59747866938</v>
      </c>
      <c r="BE7" s="784">
        <v>3725.54400783938</v>
      </c>
      <c r="BF7" s="784">
        <v>3061.34432040938</v>
      </c>
      <c r="BG7" s="784">
        <v>3061.34432040938</v>
      </c>
      <c r="BH7" s="784">
        <v>3061.34432040938</v>
      </c>
      <c r="BI7" s="784">
        <v>3061.34432040938</v>
      </c>
      <c r="BJ7" s="784">
        <v>3141.93168529938</v>
      </c>
      <c r="BK7" s="784">
        <v>3349.34253391938</v>
      </c>
      <c r="BL7" s="784">
        <v>3575.15002568938</v>
      </c>
      <c r="BM7" s="784">
        <v>2813.67062767938</v>
      </c>
      <c r="BN7" s="784">
        <v>1576.66953485938</v>
      </c>
      <c r="BO7" s="784">
        <v>1729.37007611938</v>
      </c>
      <c r="BP7" s="784">
        <v>1900.19866388938</v>
      </c>
      <c r="BQ7" s="784">
        <v>2074.17666003938</v>
      </c>
      <c r="BR7" s="784">
        <v>2327.82668761938</v>
      </c>
      <c r="BS7" s="784">
        <v>2511.75511601938</v>
      </c>
      <c r="BT7" s="784">
        <v>2746.85001968938</v>
      </c>
      <c r="BU7" s="784">
        <v>2981.29905404938</v>
      </c>
      <c r="BV7" s="784">
        <v>3063.24863812938</v>
      </c>
      <c r="BW7" s="784">
        <v>3313.89093392938</v>
      </c>
      <c r="BX7" s="784">
        <v>3566.75859865938</v>
      </c>
      <c r="BY7" s="784">
        <v>3821.14304232938</v>
      </c>
      <c r="BZ7" s="784">
        <v>3792.65654139938</v>
      </c>
      <c r="CA7" s="784">
        <v>4022.11376287938</v>
      </c>
      <c r="CB7" s="784">
        <v>4334.53564304938</v>
      </c>
      <c r="CC7" s="784">
        <v>4660.35679479938</v>
      </c>
      <c r="CD7" s="784">
        <v>4933.00291851938</v>
      </c>
      <c r="CE7" s="784">
        <v>5252.26912417938</v>
      </c>
      <c r="CF7" s="784">
        <v>5514.91857037938</v>
      </c>
      <c r="CG7" s="784">
        <v>5775.64185842938</v>
      </c>
      <c r="CH7" s="784">
        <v>6056.84966822938</v>
      </c>
      <c r="CI7" s="784">
        <v>6239.34584784938</v>
      </c>
      <c r="CJ7" s="784">
        <v>6425.20835949938</v>
      </c>
      <c r="CK7" s="784">
        <v>6574.65091062938</v>
      </c>
      <c r="CL7" s="784">
        <v>6547.41363694938</v>
      </c>
      <c r="CM7" s="784">
        <v>6800.46140849938</v>
      </c>
      <c r="CN7" s="784">
        <v>7143.07370519938</v>
      </c>
      <c r="CO7" s="784">
        <v>7374.95902461938</v>
      </c>
      <c r="CP7" s="784">
        <v>7497.32265375938</v>
      </c>
      <c r="CQ7" s="784">
        <v>7706.54437768938</v>
      </c>
      <c r="CR7" s="784">
        <v>7941.54290866938</v>
      </c>
      <c r="CS7" s="784">
        <v>7904.30686051938</v>
      </c>
      <c r="CT7" s="784">
        <v>8071.08804416938</v>
      </c>
      <c r="CU7" s="784">
        <v>8199.01919028538</v>
      </c>
      <c r="CV7" s="784">
        <v>8323.90258963538</v>
      </c>
      <c r="CW7" s="784">
        <v>8390.16500661538</v>
      </c>
      <c r="CX7" s="784">
        <v>8492.08175014938</v>
      </c>
      <c r="CY7" s="784">
        <v>8699.04312701938</v>
      </c>
      <c r="CZ7" s="784">
        <v>8788.24506006738</v>
      </c>
      <c r="DA7" s="784">
        <v>8944.98105753738</v>
      </c>
      <c r="DB7" s="784">
        <v>9078.66215598338</v>
      </c>
      <c r="DC7" s="784">
        <v>9275.25858003338</v>
      </c>
      <c r="DD7" s="784">
        <v>9330.88910383738</v>
      </c>
      <c r="DE7" s="784">
        <v>9182.59496053138</v>
      </c>
      <c r="DF7" s="791">
        <v>9239</v>
      </c>
      <c r="DG7" s="791">
        <v>9264</v>
      </c>
      <c r="DH7" s="791">
        <v>9603</v>
      </c>
      <c r="DI7" s="791">
        <v>9675</v>
      </c>
      <c r="DJ7" s="791">
        <v>9876</v>
      </c>
      <c r="DK7" s="791">
        <v>10067</v>
      </c>
      <c r="DL7" s="792">
        <v>10275.5726043564</v>
      </c>
      <c r="DM7" s="794">
        <v>10409</v>
      </c>
      <c r="DN7" s="784">
        <v>10543.7783484524</v>
      </c>
      <c r="DO7" s="793">
        <v>10738.0980969404</v>
      </c>
      <c r="DP7" s="793">
        <v>11052.6399209124</v>
      </c>
      <c r="DQ7" s="793">
        <v>10947.3580873724</v>
      </c>
      <c r="DR7" s="795">
        <v>11094.1777509824</v>
      </c>
      <c r="DS7" s="795">
        <v>11225.4633902644</v>
      </c>
      <c r="DT7" s="795">
        <v>11537.2278844764</v>
      </c>
      <c r="DU7" s="795">
        <v>11740.8097807844</v>
      </c>
      <c r="DV7" s="796">
        <v>12005.1093518844</v>
      </c>
      <c r="DW7" s="796">
        <v>12153.1810514834</v>
      </c>
      <c r="DX7" s="793">
        <v>12471.224872534</v>
      </c>
      <c r="DY7" s="793">
        <v>12718.5056163074</v>
      </c>
      <c r="DZ7" s="793">
        <v>12846.9820103194</v>
      </c>
      <c r="EA7" s="793">
        <v>13063.9486265354</v>
      </c>
      <c r="EB7" s="793">
        <v>13330.5640032894</v>
      </c>
      <c r="EC7" s="793">
        <v>13640.8998034434</v>
      </c>
      <c r="ED7" s="784">
        <v>13837.8570230714</v>
      </c>
      <c r="EE7" s="784">
        <v>14102.5633840474</v>
      </c>
      <c r="EF7" s="784">
        <v>14354.3761627314</v>
      </c>
      <c r="EG7" s="784">
        <v>14639.1864982934</v>
      </c>
      <c r="EH7" s="784">
        <v>14934</v>
      </c>
      <c r="EI7" s="797">
        <v>14796.7666374254</v>
      </c>
      <c r="EJ7" s="797">
        <v>15097</v>
      </c>
      <c r="EK7" s="797">
        <v>15256.1336742854</v>
      </c>
      <c r="EL7" s="797">
        <v>15476.9595174194</v>
      </c>
      <c r="EM7" s="797">
        <v>15290.0748352254</v>
      </c>
      <c r="EN7" s="797">
        <v>15400.0401449494</v>
      </c>
      <c r="EO7" s="797">
        <v>15720.3633737634</v>
      </c>
      <c r="EP7" s="795">
        <v>15880.0502014334</v>
      </c>
      <c r="EQ7" s="795">
        <v>16370.7960359114</v>
      </c>
      <c r="ER7" s="795">
        <v>16773.5839122134</v>
      </c>
      <c r="ES7" s="797">
        <v>17197.9096167394</v>
      </c>
      <c r="ET7" s="797">
        <v>17765.7954725534</v>
      </c>
      <c r="EU7" s="797">
        <v>18092.2122564394</v>
      </c>
      <c r="EV7" s="798">
        <v>18067.5488627674</v>
      </c>
      <c r="EW7" s="798">
        <v>18072.7765848954</v>
      </c>
      <c r="EX7" s="799">
        <v>18185</v>
      </c>
      <c r="EY7" s="798">
        <v>18059</v>
      </c>
      <c r="EZ7" s="801">
        <v>18201.3400249714</v>
      </c>
      <c r="FA7" s="799">
        <v>18187.5456531734</v>
      </c>
      <c r="FB7" s="800">
        <v>18293.0354150894</v>
      </c>
      <c r="FC7" s="800">
        <v>18348.6714499714</v>
      </c>
      <c r="FD7" s="800">
        <v>18343.9468341594</v>
      </c>
      <c r="FE7" s="803">
        <v>18578.8177102434</v>
      </c>
      <c r="FF7" s="803">
        <v>18463.4537166674</v>
      </c>
      <c r="FG7" s="803">
        <v>18782.6122494794</v>
      </c>
      <c r="FH7" s="798">
        <v>18307</v>
      </c>
      <c r="FI7" s="798">
        <v>18937</v>
      </c>
      <c r="FJ7" s="804">
        <v>18836</v>
      </c>
      <c r="FK7" s="798">
        <v>18802</v>
      </c>
      <c r="FL7" s="801">
        <v>18672</v>
      </c>
      <c r="FM7" s="799">
        <v>18967</v>
      </c>
      <c r="FN7" s="784">
        <v>19237</v>
      </c>
      <c r="FO7" s="784">
        <v>19305</v>
      </c>
      <c r="FP7" s="784">
        <v>19327</v>
      </c>
      <c r="FQ7" s="809">
        <v>19207</v>
      </c>
      <c r="FR7" s="797">
        <v>19249.8427786904</v>
      </c>
      <c r="FS7" s="795">
        <v>19368.7809865464</v>
      </c>
      <c r="FT7" s="810">
        <v>19564</v>
      </c>
      <c r="FU7" s="784">
        <v>19564</v>
      </c>
      <c r="FV7" s="784">
        <v>19696</v>
      </c>
      <c r="FW7" s="813">
        <v>19729</v>
      </c>
      <c r="FX7" s="784">
        <v>19667</v>
      </c>
      <c r="FY7" s="814">
        <v>19548</v>
      </c>
      <c r="FZ7" s="784">
        <v>19429.1717777534</v>
      </c>
      <c r="GA7" s="784">
        <v>19675.8014796914</v>
      </c>
      <c r="GB7" s="784">
        <v>19891.7228318234</v>
      </c>
      <c r="GC7" s="784">
        <v>19981</v>
      </c>
    </row>
    <row r="8" spans="98:156">
      <c r="CT8" s="789"/>
      <c r="CU8" s="789"/>
      <c r="CV8" s="789"/>
      <c r="CW8" s="789"/>
      <c r="CX8" s="789"/>
      <c r="CY8" s="789"/>
      <c r="CZ8" s="789"/>
      <c r="DA8" s="789"/>
      <c r="DB8" s="789"/>
      <c r="DC8" s="789"/>
      <c r="DD8" s="789"/>
      <c r="DE8" s="789"/>
      <c r="DL8" s="788"/>
      <c r="EZ8" s="802"/>
    </row>
    <row r="10" spans="3:3">
      <c r="C10" s="786"/>
    </row>
    <row r="11" ht="28.55" spans="2:8">
      <c r="B11" s="787"/>
      <c r="C11" s="784">
        <v>21173.035</v>
      </c>
      <c r="E11" s="788"/>
      <c r="F11" s="788"/>
      <c r="G11" s="788"/>
      <c r="H11" s="788"/>
    </row>
    <row r="12" ht="28.55" spans="2:8">
      <c r="B12" s="787"/>
      <c r="C12" s="784">
        <v>21173.035</v>
      </c>
      <c r="E12" s="788"/>
      <c r="F12" s="788"/>
      <c r="G12" s="788"/>
      <c r="H12" s="788"/>
    </row>
    <row r="13" ht="28.55" spans="2:8">
      <c r="B13" s="787"/>
      <c r="C13" s="784">
        <v>21173.035</v>
      </c>
      <c r="E13" s="788"/>
      <c r="F13" s="788"/>
      <c r="G13" s="788"/>
      <c r="H13" s="788"/>
    </row>
    <row r="14" ht="28.55" spans="2:8">
      <c r="B14" s="787"/>
      <c r="C14" s="784">
        <v>21173.035</v>
      </c>
      <c r="E14" s="788"/>
      <c r="F14" s="788"/>
      <c r="G14" s="788"/>
      <c r="H14" s="788"/>
    </row>
    <row r="15" ht="28.55" spans="2:8">
      <c r="B15" s="787"/>
      <c r="C15" s="784">
        <v>21173.035</v>
      </c>
      <c r="E15" s="788"/>
      <c r="F15" s="788"/>
      <c r="G15" s="788"/>
      <c r="H15" s="788"/>
    </row>
    <row r="16" ht="28.55" spans="2:8">
      <c r="B16" s="787"/>
      <c r="C16" s="784">
        <v>21173.035</v>
      </c>
      <c r="E16" s="788"/>
      <c r="F16" s="788"/>
      <c r="G16" s="788"/>
      <c r="H16" s="788"/>
    </row>
    <row r="17" ht="28.55" spans="2:8">
      <c r="B17" s="787"/>
      <c r="C17" s="784">
        <v>21173.035</v>
      </c>
      <c r="E17" s="788"/>
      <c r="F17" s="788"/>
      <c r="G17" s="788"/>
      <c r="H17" s="788"/>
    </row>
    <row r="18" ht="28.55" spans="2:8">
      <c r="B18" s="787"/>
      <c r="C18" s="784">
        <v>21173.035</v>
      </c>
      <c r="E18" s="788"/>
      <c r="F18" s="788"/>
      <c r="G18" s="788"/>
      <c r="H18" s="788"/>
    </row>
    <row r="19" ht="28.55" spans="2:8">
      <c r="B19" s="787"/>
      <c r="C19" s="784">
        <v>21173.035</v>
      </c>
      <c r="E19" s="788"/>
      <c r="F19" s="788"/>
      <c r="G19" s="788"/>
      <c r="H19" s="788"/>
    </row>
    <row r="20" ht="28.55" spans="3:8">
      <c r="C20" s="784">
        <v>21173.035</v>
      </c>
      <c r="D20" s="788"/>
      <c r="F20" s="788"/>
      <c r="G20" s="788"/>
      <c r="H20" s="788"/>
    </row>
    <row r="22" spans="3:3">
      <c r="C22" s="786"/>
    </row>
    <row r="23" ht="28.55" spans="2:8">
      <c r="B23" s="787"/>
      <c r="C23" s="784">
        <v>21173.035</v>
      </c>
      <c r="E23" s="788"/>
      <c r="F23" s="788"/>
      <c r="G23" s="788"/>
      <c r="H23" s="788"/>
    </row>
    <row r="24" ht="28.55" spans="2:8">
      <c r="B24" s="787"/>
      <c r="C24" s="784">
        <v>21173.035</v>
      </c>
      <c r="E24" s="788"/>
      <c r="F24" s="788"/>
      <c r="G24" s="788"/>
      <c r="H24" s="788"/>
    </row>
    <row r="25" ht="28.55" spans="2:8">
      <c r="B25" s="787"/>
      <c r="C25" s="784">
        <v>21173.035</v>
      </c>
      <c r="E25" s="788"/>
      <c r="F25" s="788"/>
      <c r="G25" s="788"/>
      <c r="H25" s="788"/>
    </row>
    <row r="26" ht="28.55" spans="2:8">
      <c r="B26" s="787"/>
      <c r="C26" s="784">
        <v>21173.035</v>
      </c>
      <c r="E26" s="788"/>
      <c r="F26" s="788"/>
      <c r="G26" s="788"/>
      <c r="H26" s="788"/>
    </row>
    <row r="27" ht="28.55" spans="2:8">
      <c r="B27" s="787"/>
      <c r="C27" s="784">
        <v>21173.035</v>
      </c>
      <c r="E27" s="788"/>
      <c r="F27" s="788"/>
      <c r="G27" s="788"/>
      <c r="H27" s="788"/>
    </row>
    <row r="28" ht="28.55" spans="2:8">
      <c r="B28" s="787"/>
      <c r="C28" s="784">
        <v>21173.035</v>
      </c>
      <c r="E28" s="788"/>
      <c r="F28" s="788"/>
      <c r="G28" s="788"/>
      <c r="H28" s="788"/>
    </row>
    <row r="29" ht="28.55" spans="2:8">
      <c r="B29" s="787"/>
      <c r="C29" s="784">
        <v>21173.035</v>
      </c>
      <c r="E29" s="788"/>
      <c r="F29" s="788"/>
      <c r="G29" s="788"/>
      <c r="H29" s="788"/>
    </row>
    <row r="30" ht="28.55" spans="2:8">
      <c r="B30" s="787"/>
      <c r="C30" s="784">
        <v>21173.035</v>
      </c>
      <c r="E30" s="788"/>
      <c r="F30" s="788"/>
      <c r="G30" s="788"/>
      <c r="H30" s="788"/>
    </row>
    <row r="31" ht="28.55" spans="3:8">
      <c r="C31" s="784">
        <v>21173.035</v>
      </c>
      <c r="E31" s="788"/>
      <c r="F31" s="788"/>
      <c r="G31" s="788"/>
      <c r="H31" s="788"/>
    </row>
    <row r="33" ht="28.55" spans="3:3">
      <c r="C33" s="784">
        <v>21173.035</v>
      </c>
    </row>
    <row r="34" ht="28.55" spans="3:3">
      <c r="C34" s="784">
        <v>21173.035</v>
      </c>
    </row>
    <row r="35" ht="28.55" spans="3:3">
      <c r="C35" s="784">
        <v>21173.035</v>
      </c>
    </row>
    <row r="36" ht="28.55" spans="3:3">
      <c r="C36" s="784">
        <v>21173.035</v>
      </c>
    </row>
    <row r="37" ht="28.55" spans="3:3">
      <c r="C37" s="784">
        <v>21173.035</v>
      </c>
    </row>
    <row r="122" ht="12"/>
    <row r="123" ht="12" spans="142:161">
      <c r="EL123" s="817" t="s">
        <v>1011</v>
      </c>
      <c r="EM123" s="818"/>
      <c r="EN123" s="818"/>
      <c r="EO123" s="818"/>
      <c r="EP123" s="818"/>
      <c r="EQ123" s="818"/>
      <c r="ER123" s="818"/>
      <c r="ES123" s="818"/>
      <c r="ET123" s="818"/>
      <c r="EU123" s="818"/>
      <c r="EV123" s="818"/>
      <c r="EW123" s="818"/>
      <c r="EX123" s="818"/>
      <c r="EY123" s="818"/>
      <c r="EZ123" s="818"/>
      <c r="FA123" s="818"/>
      <c r="FB123" s="818"/>
      <c r="FC123" s="818"/>
      <c r="FD123" s="818"/>
      <c r="FE123" s="819"/>
    </row>
  </sheetData>
  <mergeCells count="18">
    <mergeCell ref="B1:FM1"/>
    <mergeCell ref="B2:M2"/>
    <mergeCell ref="N2:Y2"/>
    <mergeCell ref="Z2:AK2"/>
    <mergeCell ref="AL2:AW2"/>
    <mergeCell ref="AX2:BI2"/>
    <mergeCell ref="BJ2:BU2"/>
    <mergeCell ref="BV2:CG2"/>
    <mergeCell ref="CH2:CS2"/>
    <mergeCell ref="CT2:DE2"/>
    <mergeCell ref="DF2:DQ2"/>
    <mergeCell ref="DR2:EC2"/>
    <mergeCell ref="ED2:EO2"/>
    <mergeCell ref="EP2:FA2"/>
    <mergeCell ref="FB2:FM2"/>
    <mergeCell ref="FN2:FY2"/>
    <mergeCell ref="FZ2:GC2"/>
    <mergeCell ref="EL123:FE123"/>
  </mergeCells>
  <pageMargins left="0.25" right="0.25" top="0.75" bottom="0.75" header="0.3" footer="0.3"/>
  <pageSetup paperSize="1" scale="24" orientation="landscape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51"/>
  <sheetViews>
    <sheetView view="pageBreakPreview" zoomScaleNormal="100" topLeftCell="T1" workbookViewId="0">
      <selection activeCell="AH43" sqref="AH43:AK43"/>
    </sheetView>
  </sheetViews>
  <sheetFormatPr defaultColWidth="9.14285714285714" defaultRowHeight="10.5"/>
  <cols>
    <col min="1" max="1" width="13.4285714285714" style="493" customWidth="1"/>
    <col min="2" max="6" width="11.2857142857143" style="493" customWidth="1"/>
    <col min="7" max="7" width="12" style="493" customWidth="1"/>
    <col min="8" max="15" width="11.2857142857143" style="493" customWidth="1"/>
    <col min="16" max="16" width="12.5714285714286" style="493" customWidth="1"/>
    <col min="17" max="19" width="13.7142857142857" style="493" customWidth="1"/>
    <col min="20" max="20" width="4.42857142857143" style="493" customWidth="1"/>
    <col min="21" max="21" width="13.4285714285714" style="493" customWidth="1"/>
    <col min="22" max="22" width="11.1428571428571" style="493" customWidth="1"/>
    <col min="23" max="36" width="11.2857142857143" style="493" customWidth="1"/>
    <col min="37" max="37" width="13.2857142857143" style="493" customWidth="1"/>
    <col min="38" max="38" width="11.2857142857143" style="493" customWidth="1"/>
    <col min="39" max="39" width="12.1428571428571" style="493" customWidth="1"/>
    <col min="40" max="40" width="12.7142857142857" style="493" customWidth="1"/>
    <col min="41" max="16384" width="9.14285714285714" style="493"/>
  </cols>
  <sheetData>
    <row r="1" ht="12.75" customHeight="1" spans="1:19">
      <c r="A1" s="673"/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750"/>
      <c r="Q1" s="750"/>
      <c r="R1" s="750"/>
      <c r="S1" s="750"/>
    </row>
    <row r="2" spans="1:38">
      <c r="A2" s="725"/>
      <c r="B2" s="675" t="s">
        <v>1012</v>
      </c>
      <c r="C2" s="675" t="s">
        <v>1013</v>
      </c>
      <c r="D2" s="675" t="s">
        <v>1014</v>
      </c>
      <c r="E2" s="675" t="s">
        <v>1015</v>
      </c>
      <c r="F2" s="675" t="s">
        <v>1016</v>
      </c>
      <c r="G2" s="675" t="s">
        <v>1017</v>
      </c>
      <c r="H2" s="675" t="s">
        <v>1018</v>
      </c>
      <c r="I2" s="675" t="s">
        <v>1019</v>
      </c>
      <c r="J2" s="675" t="s">
        <v>1020</v>
      </c>
      <c r="K2" s="675" t="s">
        <v>1021</v>
      </c>
      <c r="L2" s="675" t="s">
        <v>1022</v>
      </c>
      <c r="M2" s="675" t="s">
        <v>1023</v>
      </c>
      <c r="N2" s="675" t="s">
        <v>1024</v>
      </c>
      <c r="O2" s="675" t="s">
        <v>1025</v>
      </c>
      <c r="P2" s="675" t="s">
        <v>1026</v>
      </c>
      <c r="Q2" s="675" t="s">
        <v>1027</v>
      </c>
      <c r="R2" s="675" t="s">
        <v>1028</v>
      </c>
      <c r="S2" s="759"/>
      <c r="U2" s="725"/>
      <c r="V2" s="675" t="s">
        <v>1012</v>
      </c>
      <c r="W2" s="675" t="s">
        <v>1013</v>
      </c>
      <c r="X2" s="675" t="s">
        <v>1014</v>
      </c>
      <c r="Y2" s="675" t="s">
        <v>1015</v>
      </c>
      <c r="Z2" s="675" t="s">
        <v>1016</v>
      </c>
      <c r="AA2" s="675" t="s">
        <v>1017</v>
      </c>
      <c r="AB2" s="675" t="s">
        <v>1018</v>
      </c>
      <c r="AC2" s="675" t="s">
        <v>1019</v>
      </c>
      <c r="AD2" s="675" t="s">
        <v>1020</v>
      </c>
      <c r="AE2" s="675" t="s">
        <v>1021</v>
      </c>
      <c r="AF2" s="675" t="s">
        <v>1022</v>
      </c>
      <c r="AG2" s="675" t="s">
        <v>1023</v>
      </c>
      <c r="AH2" s="675" t="s">
        <v>1024</v>
      </c>
      <c r="AI2" s="675" t="s">
        <v>1025</v>
      </c>
      <c r="AJ2" s="675" t="s">
        <v>1026</v>
      </c>
      <c r="AK2" s="729" t="s">
        <v>1027</v>
      </c>
      <c r="AL2" s="729" t="s">
        <v>1028</v>
      </c>
    </row>
    <row r="3" spans="1:38">
      <c r="A3" s="729" t="s">
        <v>1009</v>
      </c>
      <c r="B3" s="737">
        <v>988.11782727</v>
      </c>
      <c r="C3" s="738">
        <v>1538.07065184</v>
      </c>
      <c r="D3" s="738">
        <v>2841</v>
      </c>
      <c r="E3" s="738">
        <v>3222.8814625589</v>
      </c>
      <c r="F3" s="738">
        <v>3886.31218460404</v>
      </c>
      <c r="G3" s="738">
        <v>2690.695</v>
      </c>
      <c r="H3" s="738">
        <v>1914.90580164427</v>
      </c>
      <c r="I3" s="751">
        <v>2263.65208107427</v>
      </c>
      <c r="J3" s="752">
        <v>2741.09365653427</v>
      </c>
      <c r="K3" s="753">
        <v>3157.45560182857</v>
      </c>
      <c r="L3" s="474">
        <v>3681.22443570877</v>
      </c>
      <c r="M3" s="752">
        <v>4103.52126228477</v>
      </c>
      <c r="N3" s="752">
        <v>4760.53407001877</v>
      </c>
      <c r="O3" s="754">
        <v>4787.09263579077</v>
      </c>
      <c r="P3" s="755">
        <v>4835</v>
      </c>
      <c r="Q3" s="755">
        <v>5057</v>
      </c>
      <c r="R3" s="755">
        <v>5031</v>
      </c>
      <c r="S3" s="760"/>
      <c r="U3" s="729" t="s">
        <v>1008</v>
      </c>
      <c r="V3" s="761">
        <v>4032.57105581</v>
      </c>
      <c r="W3" s="762">
        <v>7086.262509108</v>
      </c>
      <c r="X3" s="762">
        <v>8738</v>
      </c>
      <c r="Y3" s="762">
        <v>9138.37907681813</v>
      </c>
      <c r="Z3" s="762">
        <v>10148.9324112638</v>
      </c>
      <c r="AA3" s="762">
        <v>10161.341</v>
      </c>
      <c r="AB3" s="762">
        <v>11104.8277779184</v>
      </c>
      <c r="AC3" s="762">
        <v>11097.7099813476</v>
      </c>
      <c r="AD3" s="762">
        <v>11447.1791386909</v>
      </c>
      <c r="AE3" s="754">
        <v>11445.5471060069</v>
      </c>
      <c r="AF3" s="762">
        <v>11304.491888938</v>
      </c>
      <c r="AG3" s="762">
        <v>11100.1827165581</v>
      </c>
      <c r="AH3" s="762">
        <v>11392.862706988</v>
      </c>
      <c r="AI3" s="754">
        <v>11712.24933998</v>
      </c>
      <c r="AJ3" s="770">
        <v>11690</v>
      </c>
      <c r="AK3" s="771">
        <v>10348</v>
      </c>
      <c r="AL3" s="474">
        <v>9639</v>
      </c>
    </row>
    <row r="4" spans="1:38">
      <c r="A4" s="729" t="s">
        <v>1007</v>
      </c>
      <c r="B4" s="737">
        <v>18952.68562609</v>
      </c>
      <c r="C4" s="738">
        <v>27366.147777242</v>
      </c>
      <c r="D4" s="739">
        <v>38104</v>
      </c>
      <c r="E4" s="739">
        <v>45304.0293318455</v>
      </c>
      <c r="F4" s="739">
        <v>52313.1196048137</v>
      </c>
      <c r="G4" s="739">
        <v>55590.509</v>
      </c>
      <c r="H4" s="739">
        <v>52802.1569458839</v>
      </c>
      <c r="I4" s="751">
        <v>51583.0578380953</v>
      </c>
      <c r="J4" s="752">
        <v>50756.1043782544</v>
      </c>
      <c r="K4" s="753">
        <v>48111.1104628566</v>
      </c>
      <c r="L4" s="474">
        <v>46640.5995855679</v>
      </c>
      <c r="M4" s="752">
        <v>46765.0519570861</v>
      </c>
      <c r="N4" s="752">
        <v>46520.6538221087</v>
      </c>
      <c r="O4" s="754">
        <v>45223.3645584585</v>
      </c>
      <c r="P4" s="755">
        <v>45407</v>
      </c>
      <c r="Q4" s="755">
        <v>45481</v>
      </c>
      <c r="R4" s="755">
        <v>44677</v>
      </c>
      <c r="S4" s="760"/>
      <c r="U4" s="729" t="s">
        <v>1010</v>
      </c>
      <c r="V4" s="761">
        <v>2468.49974672</v>
      </c>
      <c r="W4" s="762">
        <v>2269.062670172</v>
      </c>
      <c r="X4" s="762">
        <v>3516</v>
      </c>
      <c r="Y4" s="762">
        <v>3687.71541347127</v>
      </c>
      <c r="Z4" s="762">
        <v>5026.08252575938</v>
      </c>
      <c r="AA4" s="762">
        <v>2963.502</v>
      </c>
      <c r="AB4" s="762">
        <v>2981.29905404938</v>
      </c>
      <c r="AC4" s="762">
        <v>5775.64185842938</v>
      </c>
      <c r="AD4" s="762">
        <v>7904.30686051938</v>
      </c>
      <c r="AE4" s="754">
        <v>9182.59496053138</v>
      </c>
      <c r="AF4" s="762">
        <v>10947.3580873724</v>
      </c>
      <c r="AG4" s="762">
        <v>13640.8998034434</v>
      </c>
      <c r="AH4" s="762">
        <v>15720.3633737634</v>
      </c>
      <c r="AI4" s="754">
        <v>18187.5456531734</v>
      </c>
      <c r="AJ4" s="772">
        <v>18967</v>
      </c>
      <c r="AK4" s="771">
        <v>19548</v>
      </c>
      <c r="AL4" s="474">
        <v>19981</v>
      </c>
    </row>
    <row r="5" spans="1:38">
      <c r="A5" s="729" t="s">
        <v>1010</v>
      </c>
      <c r="B5" s="737">
        <v>2468.49974672</v>
      </c>
      <c r="C5" s="738">
        <v>2269.062670172</v>
      </c>
      <c r="D5" s="739">
        <v>3516</v>
      </c>
      <c r="E5" s="739">
        <v>3687.71541347127</v>
      </c>
      <c r="F5" s="739">
        <v>5026.08252575938</v>
      </c>
      <c r="G5" s="739">
        <v>2963.502</v>
      </c>
      <c r="H5" s="739">
        <v>2981.29905404938</v>
      </c>
      <c r="I5" s="751">
        <v>5775.64185842938</v>
      </c>
      <c r="J5" s="752">
        <v>7904.30686051938</v>
      </c>
      <c r="K5" s="753">
        <v>9182.59496053138</v>
      </c>
      <c r="L5" s="474">
        <v>10947.3580873724</v>
      </c>
      <c r="M5" s="752">
        <v>13640.8998034434</v>
      </c>
      <c r="N5" s="752">
        <v>15720.3633737634</v>
      </c>
      <c r="O5" s="754">
        <v>18187.5456531734</v>
      </c>
      <c r="P5" s="755">
        <v>18967</v>
      </c>
      <c r="Q5" s="755">
        <v>19548</v>
      </c>
      <c r="R5" s="755">
        <v>19981</v>
      </c>
      <c r="S5" s="760"/>
      <c r="U5" s="729" t="s">
        <v>1007</v>
      </c>
      <c r="V5" s="761">
        <v>18952.68562609</v>
      </c>
      <c r="W5" s="762">
        <v>27366.147777242</v>
      </c>
      <c r="X5" s="762">
        <v>38104</v>
      </c>
      <c r="Y5" s="762">
        <v>45304.0293318455</v>
      </c>
      <c r="Z5" s="762">
        <v>52313.1196048137</v>
      </c>
      <c r="AA5" s="762">
        <v>55590.509</v>
      </c>
      <c r="AB5" s="762">
        <v>52802.1569458839</v>
      </c>
      <c r="AC5" s="762">
        <v>51583.0578380953</v>
      </c>
      <c r="AD5" s="762">
        <v>50756.1043782544</v>
      </c>
      <c r="AE5" s="754">
        <v>48111.1104628566</v>
      </c>
      <c r="AF5" s="762">
        <v>46640.5995855679</v>
      </c>
      <c r="AG5" s="762">
        <v>46765.0519570861</v>
      </c>
      <c r="AH5" s="762">
        <v>46520.6538221087</v>
      </c>
      <c r="AI5" s="754">
        <v>45223.3645584585</v>
      </c>
      <c r="AJ5" s="772">
        <v>45407</v>
      </c>
      <c r="AK5" s="771">
        <v>45481</v>
      </c>
      <c r="AL5" s="474">
        <v>44677</v>
      </c>
    </row>
    <row r="6" spans="1:38">
      <c r="A6" s="729" t="s">
        <v>1008</v>
      </c>
      <c r="B6" s="737">
        <v>4032.57105581</v>
      </c>
      <c r="C6" s="738">
        <v>7086.262509108</v>
      </c>
      <c r="D6" s="739">
        <v>8738</v>
      </c>
      <c r="E6" s="739">
        <v>9138.37907681813</v>
      </c>
      <c r="F6" s="739">
        <v>10148.9324112638</v>
      </c>
      <c r="G6" s="739">
        <v>10161.341</v>
      </c>
      <c r="H6" s="739">
        <v>11104.8277779184</v>
      </c>
      <c r="I6" s="751">
        <v>11097.7099813476</v>
      </c>
      <c r="J6" s="752">
        <v>11447.1791386909</v>
      </c>
      <c r="K6" s="753">
        <v>11445.5471060069</v>
      </c>
      <c r="L6" s="474">
        <v>11304.491888938</v>
      </c>
      <c r="M6" s="752">
        <v>11100.1827165581</v>
      </c>
      <c r="N6" s="752">
        <v>11392.862706988</v>
      </c>
      <c r="O6" s="754">
        <v>11712.24933998</v>
      </c>
      <c r="P6" s="755">
        <v>11690</v>
      </c>
      <c r="Q6" s="755">
        <v>10348</v>
      </c>
      <c r="R6" s="755">
        <v>9639</v>
      </c>
      <c r="S6" s="760"/>
      <c r="U6" s="729" t="s">
        <v>1009</v>
      </c>
      <c r="V6" s="761">
        <v>988.11782727</v>
      </c>
      <c r="W6" s="762">
        <v>1538.07065184</v>
      </c>
      <c r="X6" s="762">
        <v>2841</v>
      </c>
      <c r="Y6" s="762">
        <v>3222.8814625589</v>
      </c>
      <c r="Z6" s="762">
        <v>3886.31218460404</v>
      </c>
      <c r="AA6" s="762">
        <v>2690.695</v>
      </c>
      <c r="AB6" s="762">
        <v>1914.90580164427</v>
      </c>
      <c r="AC6" s="762">
        <v>2263.65208107427</v>
      </c>
      <c r="AD6" s="762">
        <v>2741.09365653427</v>
      </c>
      <c r="AE6" s="754">
        <v>3157.45560182857</v>
      </c>
      <c r="AF6" s="762">
        <v>3681.22443570877</v>
      </c>
      <c r="AG6" s="762">
        <v>4103.52126228477</v>
      </c>
      <c r="AH6" s="762">
        <v>4760.53407001877</v>
      </c>
      <c r="AI6" s="754">
        <v>4787.09263579077</v>
      </c>
      <c r="AJ6" s="772">
        <v>4835</v>
      </c>
      <c r="AK6" s="771">
        <v>5057</v>
      </c>
      <c r="AL6" s="474">
        <v>5031</v>
      </c>
    </row>
    <row r="7" spans="1:38">
      <c r="A7" s="729" t="s">
        <v>817</v>
      </c>
      <c r="B7" s="740">
        <v>26441.87425589</v>
      </c>
      <c r="C7" s="738">
        <v>38259.543608362</v>
      </c>
      <c r="D7" s="739">
        <v>53198</v>
      </c>
      <c r="E7" s="739">
        <v>61353.0052846938</v>
      </c>
      <c r="F7" s="739">
        <v>71374.4467264409</v>
      </c>
      <c r="G7" s="739">
        <v>71406.047</v>
      </c>
      <c r="H7" s="739">
        <v>68803.189579496</v>
      </c>
      <c r="I7" s="751">
        <v>70720</v>
      </c>
      <c r="J7" s="755">
        <v>72848.6840339989</v>
      </c>
      <c r="K7" s="753">
        <v>71896.7081312235</v>
      </c>
      <c r="L7" s="474">
        <v>72573.673997587</v>
      </c>
      <c r="M7" s="752">
        <v>75609.6557393723</v>
      </c>
      <c r="N7" s="474">
        <v>78394.4139728788</v>
      </c>
      <c r="O7" s="754">
        <v>79910.2521874027</v>
      </c>
      <c r="P7" s="756">
        <v>80899</v>
      </c>
      <c r="Q7" s="763">
        <v>80434</v>
      </c>
      <c r="R7" s="763">
        <f>R3+R4+R5+R6</f>
        <v>79328</v>
      </c>
      <c r="S7" s="764"/>
      <c r="U7" s="729" t="s">
        <v>817</v>
      </c>
      <c r="V7" s="765">
        <v>26441.87425589</v>
      </c>
      <c r="W7" s="762">
        <v>38259.543608362</v>
      </c>
      <c r="X7" s="762">
        <v>53198</v>
      </c>
      <c r="Y7" s="762">
        <v>61353.0052846938</v>
      </c>
      <c r="Z7" s="762">
        <v>71374.4467264409</v>
      </c>
      <c r="AA7" s="762">
        <v>71406.047</v>
      </c>
      <c r="AB7" s="762">
        <v>68803.189579496</v>
      </c>
      <c r="AC7" s="762">
        <v>70720</v>
      </c>
      <c r="AD7" s="762">
        <v>72848.6840339989</v>
      </c>
      <c r="AE7" s="754">
        <v>71896.7081312235</v>
      </c>
      <c r="AF7" s="762">
        <v>72573.673997587</v>
      </c>
      <c r="AG7" s="762">
        <v>75609.6557393723</v>
      </c>
      <c r="AH7" s="762">
        <v>78394.4139728788</v>
      </c>
      <c r="AI7" s="754">
        <v>79910.2521874027</v>
      </c>
      <c r="AJ7" s="773">
        <f>SUM(AJ3:AJ6)</f>
        <v>80899</v>
      </c>
      <c r="AK7" s="774">
        <v>80434</v>
      </c>
      <c r="AL7" s="474">
        <f>AL3+AL4+AL5+AL6</f>
        <v>79328</v>
      </c>
    </row>
    <row r="10" spans="2:4">
      <c r="B10" s="741"/>
      <c r="C10" s="741"/>
      <c r="D10" s="741"/>
    </row>
    <row r="11" spans="2:8">
      <c r="B11" s="742"/>
      <c r="C11" s="743"/>
      <c r="D11" s="741"/>
      <c r="E11" s="744"/>
      <c r="F11" s="744"/>
      <c r="G11" s="744"/>
      <c r="H11" s="744"/>
    </row>
    <row r="12" spans="2:8">
      <c r="B12" s="742"/>
      <c r="C12" s="743"/>
      <c r="D12" s="741"/>
      <c r="E12" s="744"/>
      <c r="F12" s="744"/>
      <c r="G12" s="744"/>
      <c r="H12" s="744"/>
    </row>
    <row r="13" spans="2:8">
      <c r="B13" s="745"/>
      <c r="C13" s="743"/>
      <c r="E13" s="744"/>
      <c r="F13" s="744"/>
      <c r="G13" s="744"/>
      <c r="H13" s="744"/>
    </row>
    <row r="14" spans="2:37">
      <c r="B14" s="745"/>
      <c r="C14" s="743"/>
      <c r="E14" s="744"/>
      <c r="F14" s="744"/>
      <c r="G14" s="744"/>
      <c r="H14" s="744"/>
      <c r="AK14" s="775"/>
    </row>
    <row r="15" spans="2:8">
      <c r="B15" s="745"/>
      <c r="C15" s="743"/>
      <c r="E15" s="744"/>
      <c r="F15" s="744"/>
      <c r="G15" s="744"/>
      <c r="H15" s="744"/>
    </row>
    <row r="16" spans="2:8">
      <c r="B16" s="745"/>
      <c r="C16" s="743"/>
      <c r="E16" s="744"/>
      <c r="F16" s="744"/>
      <c r="G16" s="744"/>
      <c r="H16" s="744"/>
    </row>
    <row r="17" spans="2:8">
      <c r="B17" s="745"/>
      <c r="C17" s="743"/>
      <c r="E17" s="744"/>
      <c r="F17" s="744"/>
      <c r="G17" s="744"/>
      <c r="H17" s="744"/>
    </row>
    <row r="18" spans="2:8">
      <c r="B18" s="745"/>
      <c r="C18" s="743"/>
      <c r="E18" s="744"/>
      <c r="F18" s="744"/>
      <c r="G18" s="744"/>
      <c r="H18" s="744"/>
    </row>
    <row r="19" spans="2:8">
      <c r="B19" s="745"/>
      <c r="C19" s="743"/>
      <c r="E19" s="744"/>
      <c r="F19" s="744"/>
      <c r="G19" s="744"/>
      <c r="H19" s="744"/>
    </row>
    <row r="20" spans="3:8">
      <c r="C20" s="743"/>
      <c r="D20" s="744"/>
      <c r="F20" s="744"/>
      <c r="G20" s="744"/>
      <c r="H20" s="744"/>
    </row>
    <row r="21" spans="3:3">
      <c r="C21" s="741"/>
    </row>
    <row r="22" spans="3:3">
      <c r="C22" s="741"/>
    </row>
    <row r="23" spans="2:8">
      <c r="B23" s="745"/>
      <c r="C23" s="743"/>
      <c r="E23" s="744"/>
      <c r="F23" s="744"/>
      <c r="G23" s="744"/>
      <c r="H23" s="744"/>
    </row>
    <row r="24" spans="2:8">
      <c r="B24" s="745"/>
      <c r="C24" s="743"/>
      <c r="E24" s="744"/>
      <c r="F24" s="744"/>
      <c r="G24" s="744"/>
      <c r="H24" s="744"/>
    </row>
    <row r="25" spans="2:8">
      <c r="B25" s="745"/>
      <c r="C25" s="743"/>
      <c r="E25" s="744"/>
      <c r="F25" s="744"/>
      <c r="G25" s="744"/>
      <c r="H25" s="744"/>
    </row>
    <row r="26" spans="2:8">
      <c r="B26" s="745"/>
      <c r="C26" s="743"/>
      <c r="E26" s="744"/>
      <c r="F26" s="744"/>
      <c r="G26" s="744"/>
      <c r="H26" s="744"/>
    </row>
    <row r="27" spans="2:8">
      <c r="B27" s="745"/>
      <c r="C27" s="743"/>
      <c r="E27" s="744"/>
      <c r="F27" s="744"/>
      <c r="G27" s="744"/>
      <c r="H27" s="744"/>
    </row>
    <row r="28" spans="2:8">
      <c r="B28" s="745"/>
      <c r="C28" s="743"/>
      <c r="E28" s="744"/>
      <c r="F28" s="744"/>
      <c r="G28" s="744"/>
      <c r="H28" s="744"/>
    </row>
    <row r="29" spans="2:8">
      <c r="B29" s="745"/>
      <c r="C29" s="743"/>
      <c r="E29" s="744"/>
      <c r="F29" s="744"/>
      <c r="G29" s="744"/>
      <c r="H29" s="744"/>
    </row>
    <row r="30" spans="2:8">
      <c r="B30" s="745"/>
      <c r="C30" s="743"/>
      <c r="E30" s="744"/>
      <c r="F30" s="744"/>
      <c r="G30" s="744"/>
      <c r="H30" s="744"/>
    </row>
    <row r="31" spans="3:8">
      <c r="C31" s="743"/>
      <c r="E31" s="744"/>
      <c r="F31" s="744"/>
      <c r="G31" s="744"/>
      <c r="H31" s="744"/>
    </row>
    <row r="32" spans="3:3">
      <c r="C32" s="741"/>
    </row>
    <row r="33" spans="3:3">
      <c r="C33" s="743"/>
    </row>
    <row r="34" spans="3:3">
      <c r="C34" s="743"/>
    </row>
    <row r="35" spans="3:3">
      <c r="C35" s="743"/>
    </row>
    <row r="36" spans="1:3">
      <c r="A36" s="746"/>
      <c r="B36" s="744"/>
      <c r="C36" s="743"/>
    </row>
    <row r="37" spans="1:19">
      <c r="A37" s="746"/>
      <c r="B37" s="744"/>
      <c r="C37" s="743"/>
      <c r="K37" s="744"/>
      <c r="L37" s="634"/>
      <c r="N37" s="634"/>
      <c r="O37" s="634"/>
      <c r="P37" s="634"/>
      <c r="Q37" s="634"/>
      <c r="R37" s="634"/>
      <c r="S37" s="634"/>
    </row>
    <row r="38" spans="13:19">
      <c r="M38" s="748"/>
      <c r="N38" s="744"/>
      <c r="O38" s="744"/>
      <c r="P38" s="744"/>
      <c r="Q38" s="744"/>
      <c r="R38" s="744"/>
      <c r="S38" s="744"/>
    </row>
    <row r="39" spans="13:19">
      <c r="M39" s="748"/>
      <c r="N39" s="744"/>
      <c r="O39" s="744"/>
      <c r="P39" s="744"/>
      <c r="Q39" s="744"/>
      <c r="R39" s="744"/>
      <c r="S39" s="744"/>
    </row>
    <row r="40" spans="13:19">
      <c r="M40" s="748"/>
      <c r="N40" s="744"/>
      <c r="O40" s="744"/>
      <c r="P40" s="744"/>
      <c r="Q40" s="744"/>
      <c r="R40" s="744"/>
      <c r="S40" s="744"/>
    </row>
    <row r="42" ht="11.25" spans="14:19">
      <c r="N42" s="744"/>
      <c r="O42" s="744"/>
      <c r="P42" s="744"/>
      <c r="Q42" s="744"/>
      <c r="R42" s="744"/>
      <c r="S42" s="744"/>
    </row>
    <row r="43" ht="15" customHeight="1" spans="1:37">
      <c r="A43" s="747"/>
      <c r="B43" s="747"/>
      <c r="C43" s="747"/>
      <c r="D43" s="747"/>
      <c r="E43" s="747"/>
      <c r="F43" s="747"/>
      <c r="G43" s="747"/>
      <c r="H43" s="747"/>
      <c r="I43" s="747"/>
      <c r="J43" s="747"/>
      <c r="K43" s="747"/>
      <c r="L43" s="747"/>
      <c r="M43" s="747"/>
      <c r="N43" s="747"/>
      <c r="O43" s="747"/>
      <c r="P43" s="747"/>
      <c r="Q43" s="747"/>
      <c r="R43" s="747"/>
      <c r="S43" s="747"/>
      <c r="T43" s="741"/>
      <c r="Y43" s="768"/>
      <c r="Z43" s="768"/>
      <c r="AA43" s="768"/>
      <c r="AB43" s="768"/>
      <c r="AC43" s="768"/>
      <c r="AD43" s="768"/>
      <c r="AE43" s="768"/>
      <c r="AF43" s="768"/>
      <c r="AG43" s="768"/>
      <c r="AH43" s="766" t="s">
        <v>1011</v>
      </c>
      <c r="AI43" s="767"/>
      <c r="AJ43" s="767"/>
      <c r="AK43" s="769"/>
    </row>
    <row r="44" ht="11.25" spans="2:14">
      <c r="B44" s="748"/>
      <c r="C44" s="749"/>
      <c r="M44" s="757"/>
      <c r="N44" s="757"/>
    </row>
    <row r="45" ht="17.25" spans="5:26">
      <c r="E45" s="746"/>
      <c r="F45" s="746"/>
      <c r="G45" s="746"/>
      <c r="M45" s="757"/>
      <c r="N45" s="758"/>
      <c r="O45" s="748"/>
      <c r="P45" s="748"/>
      <c r="Q45" s="748"/>
      <c r="R45" s="748"/>
      <c r="S45" s="748"/>
      <c r="T45" s="746"/>
      <c r="U45" s="749"/>
      <c r="W45" s="766" t="s">
        <v>1011</v>
      </c>
      <c r="X45" s="767"/>
      <c r="Y45" s="767"/>
      <c r="Z45" s="769"/>
    </row>
    <row r="46" spans="5:14">
      <c r="E46" s="744"/>
      <c r="F46" s="744"/>
      <c r="G46" s="744"/>
      <c r="L46" s="757"/>
      <c r="M46" s="757"/>
      <c r="N46" s="757"/>
    </row>
    <row r="47" spans="8:14">
      <c r="H47" s="744"/>
      <c r="L47" s="757"/>
      <c r="M47" s="757"/>
      <c r="N47" s="757"/>
    </row>
    <row r="48" spans="8:14">
      <c r="H48" s="744"/>
      <c r="K48" s="744"/>
      <c r="L48" s="757"/>
      <c r="M48" s="757"/>
      <c r="N48" s="757"/>
    </row>
    <row r="49" spans="8:12">
      <c r="H49" s="744"/>
      <c r="K49" s="744"/>
      <c r="L49" s="757"/>
    </row>
    <row r="50" spans="8:12">
      <c r="H50" s="744"/>
      <c r="K50" s="744"/>
      <c r="L50" s="757"/>
    </row>
    <row r="51" spans="8:8">
      <c r="H51" s="744"/>
    </row>
  </sheetData>
  <mergeCells count="2">
    <mergeCell ref="A1:O1"/>
    <mergeCell ref="A43:Q43"/>
  </mergeCells>
  <pageMargins left="0.25" right="0.25" top="0.75" bottom="0.75" header="0.3" footer="0.3"/>
  <pageSetup paperSize="1" scale="63" orientation="landscape"/>
  <headerFooter/>
  <colBreaks count="2" manualBreakCount="2">
    <brk id="19" max="1048575" man="1"/>
    <brk id="20" max="1048575" man="1"/>
  </col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1"/>
  <sheetViews>
    <sheetView view="pageBreakPreview" zoomScaleNormal="100" topLeftCell="A30" workbookViewId="0">
      <selection activeCell="A62" sqref="A62"/>
    </sheetView>
  </sheetViews>
  <sheetFormatPr defaultColWidth="9.14285714285714" defaultRowHeight="11.25"/>
  <cols>
    <col min="1" max="1" width="9.28571428571429" style="108" customWidth="1"/>
    <col min="2" max="4" width="5.71428571428571" style="108" customWidth="1"/>
    <col min="5" max="5" width="5.42857142857143" style="108" customWidth="1"/>
    <col min="6" max="6" width="7" style="108" customWidth="1"/>
    <col min="7" max="7" width="6.42857142857143" style="108" customWidth="1"/>
    <col min="8" max="8" width="5.71428571428571" style="108" customWidth="1"/>
    <col min="9" max="12" width="6" style="108" customWidth="1"/>
    <col min="13" max="13" width="6.14285714285714" style="108" customWidth="1"/>
    <col min="14" max="14" width="8.85714285714286" style="108" customWidth="1"/>
    <col min="15" max="15" width="9.14285714285714" style="108"/>
    <col min="16" max="16" width="10.8571428571429" style="108" customWidth="1"/>
    <col min="17" max="16384" width="9.14285714285714" style="108"/>
  </cols>
  <sheetData>
    <row r="1" ht="13.9" customHeight="1" spans="1:13">
      <c r="A1" s="688" t="s">
        <v>1029</v>
      </c>
      <c r="B1" s="688"/>
      <c r="C1" s="689"/>
      <c r="D1" s="689"/>
      <c r="E1" s="689"/>
      <c r="F1" s="689"/>
      <c r="G1" s="689"/>
      <c r="H1" s="689"/>
      <c r="I1" s="689"/>
      <c r="J1" s="689"/>
      <c r="K1" s="714"/>
      <c r="L1" s="714"/>
      <c r="M1" s="714"/>
    </row>
    <row r="2" ht="10.9" customHeight="1" spans="1:13">
      <c r="A2" s="690"/>
      <c r="B2" s="469" t="s">
        <v>49</v>
      </c>
      <c r="C2" s="469" t="s">
        <v>50</v>
      </c>
      <c r="D2" s="469" t="s">
        <v>51</v>
      </c>
      <c r="E2" s="469" t="s">
        <v>52</v>
      </c>
      <c r="F2" s="469" t="s">
        <v>908</v>
      </c>
      <c r="G2" s="469" t="s">
        <v>909</v>
      </c>
      <c r="H2" s="690" t="s">
        <v>910</v>
      </c>
      <c r="I2" s="690" t="s">
        <v>911</v>
      </c>
      <c r="J2" s="690" t="s">
        <v>912</v>
      </c>
      <c r="K2" s="690" t="s">
        <v>913</v>
      </c>
      <c r="L2" s="690" t="s">
        <v>914</v>
      </c>
      <c r="M2" s="690" t="s">
        <v>915</v>
      </c>
    </row>
    <row r="3" ht="10.9" customHeight="1" spans="1:13">
      <c r="A3" s="636">
        <v>2009</v>
      </c>
      <c r="B3" s="690">
        <v>40.75</v>
      </c>
      <c r="C3" s="690">
        <v>37.05</v>
      </c>
      <c r="D3" s="690">
        <v>38.05</v>
      </c>
      <c r="E3" s="690">
        <v>32.93</v>
      </c>
      <c r="F3" s="690">
        <v>33.44</v>
      </c>
      <c r="G3" s="690">
        <v>30.75</v>
      </c>
      <c r="H3" s="691">
        <v>32.5965079521142</v>
      </c>
      <c r="I3" s="691">
        <v>30.1965279521723</v>
      </c>
      <c r="J3" s="691">
        <v>25.3405337531051</v>
      </c>
      <c r="K3" s="691">
        <v>30.6650872588765</v>
      </c>
      <c r="L3" s="691">
        <v>33.4355057985415</v>
      </c>
      <c r="M3" s="691">
        <v>36.8915452870207</v>
      </c>
    </row>
    <row r="4" ht="10.9" customHeight="1" spans="1:13">
      <c r="A4" s="636">
        <v>2010</v>
      </c>
      <c r="B4" s="691">
        <v>38.6153248115135</v>
      </c>
      <c r="C4" s="691">
        <v>35.4117484836352</v>
      </c>
      <c r="D4" s="691">
        <v>36.9020310433166</v>
      </c>
      <c r="E4" s="691">
        <v>31.3746712502024</v>
      </c>
      <c r="F4" s="691">
        <v>35.1650107934617</v>
      </c>
      <c r="G4" s="690">
        <v>31.45</v>
      </c>
      <c r="H4" s="691">
        <v>26.94</v>
      </c>
      <c r="I4" s="691">
        <v>29.69</v>
      </c>
      <c r="J4" s="690">
        <v>21.47</v>
      </c>
      <c r="K4" s="690">
        <v>20.61</v>
      </c>
      <c r="L4" s="690">
        <v>22.16</v>
      </c>
      <c r="M4" s="691">
        <v>29.05</v>
      </c>
    </row>
    <row r="5" ht="10.9" customHeight="1" spans="1:13">
      <c r="A5" s="636">
        <v>2011</v>
      </c>
      <c r="B5" s="691">
        <v>55.549150063216</v>
      </c>
      <c r="C5" s="691">
        <v>38.0008395238006</v>
      </c>
      <c r="D5" s="691">
        <v>36.9477539524016</v>
      </c>
      <c r="E5" s="691">
        <v>23.1127969055541</v>
      </c>
      <c r="F5" s="691">
        <v>24.8472252258247</v>
      </c>
      <c r="G5" s="691">
        <v>21.2877969702597</v>
      </c>
      <c r="H5" s="691">
        <v>21.8808963318275</v>
      </c>
      <c r="I5" s="690">
        <v>19.41</v>
      </c>
      <c r="J5" s="691">
        <v>22.95</v>
      </c>
      <c r="K5" s="691">
        <v>25.15</v>
      </c>
      <c r="L5" s="691">
        <v>32.2</v>
      </c>
      <c r="M5" s="691">
        <v>35.7</v>
      </c>
    </row>
    <row r="6" ht="10.9" customHeight="1" spans="1:13">
      <c r="A6" s="636">
        <v>2012</v>
      </c>
      <c r="B6" s="691">
        <v>35.72</v>
      </c>
      <c r="C6" s="691">
        <v>59.1569198916557</v>
      </c>
      <c r="D6" s="691">
        <v>55.2271257759865</v>
      </c>
      <c r="E6" s="691">
        <v>45.4146296124175</v>
      </c>
      <c r="F6" s="691">
        <v>38.8722643576019</v>
      </c>
      <c r="G6" s="691">
        <v>39.7679912930371</v>
      </c>
      <c r="H6" s="691">
        <v>45.5058498075191</v>
      </c>
      <c r="I6" s="715">
        <f>0.455121955731503*100</f>
        <v>45.5121955731503</v>
      </c>
      <c r="J6" s="691">
        <v>42.09</v>
      </c>
      <c r="K6" s="691">
        <v>35.53</v>
      </c>
      <c r="L6" s="691">
        <v>41.89</v>
      </c>
      <c r="M6" s="691">
        <v>49.32</v>
      </c>
    </row>
    <row r="7" ht="10.9" customHeight="1" spans="1:13">
      <c r="A7" s="636">
        <v>2013</v>
      </c>
      <c r="B7" s="691">
        <v>51.12</v>
      </c>
      <c r="C7" s="691">
        <v>48.71</v>
      </c>
      <c r="D7" s="691">
        <v>48.29</v>
      </c>
      <c r="E7" s="691">
        <v>39.66</v>
      </c>
      <c r="F7" s="691">
        <v>39.52</v>
      </c>
      <c r="G7" s="691">
        <v>40.33</v>
      </c>
      <c r="H7" s="691">
        <v>43.33</v>
      </c>
      <c r="I7" s="715">
        <v>38.5</v>
      </c>
      <c r="J7" s="691">
        <v>35.08</v>
      </c>
      <c r="K7" s="691">
        <v>45.98</v>
      </c>
      <c r="L7" s="691">
        <v>48.08</v>
      </c>
      <c r="M7" s="691">
        <v>53.04</v>
      </c>
    </row>
    <row r="8" ht="10.9" customHeight="1" spans="1:13">
      <c r="A8" s="636">
        <v>2014</v>
      </c>
      <c r="B8" s="691">
        <v>47</v>
      </c>
      <c r="C8" s="691">
        <v>42.14</v>
      </c>
      <c r="D8" s="691">
        <v>42.78</v>
      </c>
      <c r="E8" s="691">
        <v>35.69</v>
      </c>
      <c r="F8" s="691">
        <v>36.85</v>
      </c>
      <c r="G8" s="691">
        <v>34.1</v>
      </c>
      <c r="H8" s="691">
        <v>36.59</v>
      </c>
      <c r="I8" s="715">
        <v>36.36</v>
      </c>
      <c r="J8" s="691">
        <v>31.67</v>
      </c>
      <c r="K8" s="691">
        <v>34.52</v>
      </c>
      <c r="L8" s="691">
        <v>32.88</v>
      </c>
      <c r="M8" s="691">
        <v>37.54</v>
      </c>
    </row>
    <row r="9" ht="10.9" customHeight="1" spans="1:13">
      <c r="A9" s="636">
        <v>2015</v>
      </c>
      <c r="B9" s="691">
        <v>36.68</v>
      </c>
      <c r="C9" s="691">
        <v>31.82</v>
      </c>
      <c r="D9" s="691">
        <v>32.88</v>
      </c>
      <c r="E9" s="691">
        <v>30.54</v>
      </c>
      <c r="F9" s="691">
        <v>31.24</v>
      </c>
      <c r="G9" s="691">
        <v>28.6</v>
      </c>
      <c r="H9" s="691">
        <v>30.62</v>
      </c>
      <c r="I9" s="715">
        <v>29.29</v>
      </c>
      <c r="J9" s="691">
        <v>25.3</v>
      </c>
      <c r="K9" s="691">
        <v>29.92</v>
      </c>
      <c r="L9" s="691">
        <v>30.82</v>
      </c>
      <c r="M9" s="691">
        <v>34.5</v>
      </c>
    </row>
    <row r="10" ht="10.9" customHeight="1" spans="1:13">
      <c r="A10" s="636">
        <v>2016</v>
      </c>
      <c r="B10" s="691">
        <v>34.69</v>
      </c>
      <c r="C10" s="691">
        <v>29</v>
      </c>
      <c r="D10" s="691">
        <v>29.93</v>
      </c>
      <c r="E10" s="691">
        <v>26.07</v>
      </c>
      <c r="F10" s="691">
        <v>26.97</v>
      </c>
      <c r="G10" s="691">
        <v>24.35</v>
      </c>
      <c r="H10" s="691">
        <v>25.97</v>
      </c>
      <c r="I10" s="715">
        <v>25.15</v>
      </c>
      <c r="J10" s="691">
        <v>22.12</v>
      </c>
      <c r="K10" s="691">
        <v>27.11</v>
      </c>
      <c r="L10" s="691">
        <v>29.3</v>
      </c>
      <c r="M10" s="691">
        <v>30.99</v>
      </c>
    </row>
    <row r="11" ht="10.9" customHeight="1" spans="1:13">
      <c r="A11" s="692">
        <v>2017</v>
      </c>
      <c r="B11" s="693">
        <v>33.5</v>
      </c>
      <c r="C11" s="693">
        <v>27.63</v>
      </c>
      <c r="D11" s="693">
        <v>28.66</v>
      </c>
      <c r="E11" s="693">
        <v>25.81</v>
      </c>
      <c r="F11" s="693">
        <v>25.88</v>
      </c>
      <c r="G11" s="693">
        <v>28.31</v>
      </c>
      <c r="H11" s="693">
        <v>24.69</v>
      </c>
      <c r="I11" s="716">
        <v>23.29</v>
      </c>
      <c r="J11" s="693">
        <v>19.79</v>
      </c>
      <c r="K11" s="693">
        <v>23.76</v>
      </c>
      <c r="L11" s="693">
        <v>23.55</v>
      </c>
      <c r="M11" s="693">
        <v>27.9</v>
      </c>
    </row>
    <row r="12" ht="10.9" customHeight="1" spans="1:13">
      <c r="A12" s="692">
        <v>2018</v>
      </c>
      <c r="B12" s="693">
        <v>30.65</v>
      </c>
      <c r="C12" s="693">
        <v>24.91</v>
      </c>
      <c r="D12" s="693">
        <v>27.22</v>
      </c>
      <c r="E12" s="693">
        <v>23.33</v>
      </c>
      <c r="F12" s="693">
        <v>23.03</v>
      </c>
      <c r="G12" s="693">
        <v>20.76</v>
      </c>
      <c r="H12" s="693">
        <v>21.46</v>
      </c>
      <c r="I12" s="716">
        <v>20.77</v>
      </c>
      <c r="J12" s="693">
        <v>19.32</v>
      </c>
      <c r="K12" s="693">
        <v>21.53</v>
      </c>
      <c r="L12" s="693">
        <v>22.73</v>
      </c>
      <c r="M12" s="693">
        <v>26.7</v>
      </c>
    </row>
    <row r="13" ht="10.9" customHeight="1" spans="1:13">
      <c r="A13" s="692">
        <v>2019</v>
      </c>
      <c r="B13" s="690">
        <v>29.25</v>
      </c>
      <c r="C13" s="690">
        <v>23.21</v>
      </c>
      <c r="D13" s="690">
        <v>26.5</v>
      </c>
      <c r="E13" s="690">
        <v>21.36</v>
      </c>
      <c r="F13" s="693">
        <v>22.1</v>
      </c>
      <c r="G13" s="693">
        <v>19.92</v>
      </c>
      <c r="H13" s="693">
        <v>20.42</v>
      </c>
      <c r="I13" s="716">
        <v>19.81</v>
      </c>
      <c r="J13" s="693">
        <v>17.54</v>
      </c>
      <c r="K13" s="693">
        <v>20.4</v>
      </c>
      <c r="L13" s="693">
        <v>21.58</v>
      </c>
      <c r="M13" s="693">
        <v>24.76</v>
      </c>
    </row>
    <row r="14" ht="10.9" customHeight="1" spans="1:13">
      <c r="A14" s="692">
        <v>2020</v>
      </c>
      <c r="B14" s="690">
        <v>28.22</v>
      </c>
      <c r="C14" s="690">
        <v>21.61</v>
      </c>
      <c r="D14" s="690">
        <v>28.36</v>
      </c>
      <c r="E14" s="690">
        <v>17.39</v>
      </c>
      <c r="F14" s="693">
        <v>19.1</v>
      </c>
      <c r="G14" s="693">
        <v>18.65</v>
      </c>
      <c r="H14" s="693">
        <v>19.69</v>
      </c>
      <c r="I14" s="716">
        <v>18.87</v>
      </c>
      <c r="J14" s="693">
        <v>16.8</v>
      </c>
      <c r="K14" s="693">
        <v>21.21</v>
      </c>
      <c r="L14" s="693">
        <v>22.79</v>
      </c>
      <c r="M14" s="693">
        <v>20.49</v>
      </c>
    </row>
    <row r="15" ht="10.9" customHeight="1" spans="1:13">
      <c r="A15" s="692">
        <v>2021</v>
      </c>
      <c r="B15" s="690">
        <v>27.87</v>
      </c>
      <c r="C15" s="690">
        <v>20.1</v>
      </c>
      <c r="D15" s="690">
        <v>25.92</v>
      </c>
      <c r="E15" s="690">
        <v>21.08</v>
      </c>
      <c r="F15" s="693">
        <v>17.92</v>
      </c>
      <c r="G15" s="693">
        <v>18.34</v>
      </c>
      <c r="H15" s="693">
        <v>18.75</v>
      </c>
      <c r="I15" s="716">
        <v>17.93</v>
      </c>
      <c r="J15" s="693">
        <v>16.22</v>
      </c>
      <c r="K15" s="693">
        <v>18.56</v>
      </c>
      <c r="L15" s="693">
        <v>19.88</v>
      </c>
      <c r="M15" s="693">
        <v>20.25</v>
      </c>
    </row>
    <row r="16" ht="10.9" customHeight="1" spans="1:13">
      <c r="A16" s="692">
        <v>2022</v>
      </c>
      <c r="B16" s="690">
        <v>28.42</v>
      </c>
      <c r="C16" s="690">
        <v>19.66</v>
      </c>
      <c r="D16" s="690">
        <v>23.68</v>
      </c>
      <c r="E16" s="694">
        <v>18.24</v>
      </c>
      <c r="F16" s="693">
        <v>17.08</v>
      </c>
      <c r="G16" s="693">
        <v>17.3</v>
      </c>
      <c r="H16" s="693">
        <v>18.42</v>
      </c>
      <c r="I16" s="716">
        <v>16.81</v>
      </c>
      <c r="J16" s="693">
        <v>14.94</v>
      </c>
      <c r="K16" s="693">
        <v>18.36</v>
      </c>
      <c r="L16" s="693">
        <v>18.38</v>
      </c>
      <c r="M16" s="693">
        <v>19.76</v>
      </c>
    </row>
    <row r="17" ht="10.9" customHeight="1" spans="1:13">
      <c r="A17" s="692">
        <v>2023</v>
      </c>
      <c r="B17" s="695">
        <v>25.79</v>
      </c>
      <c r="C17" s="696">
        <v>19.06</v>
      </c>
      <c r="D17" s="697">
        <v>21.05</v>
      </c>
      <c r="E17" s="696">
        <v>18.65</v>
      </c>
      <c r="F17" s="698">
        <v>16.68</v>
      </c>
      <c r="G17" s="698">
        <v>16.04</v>
      </c>
      <c r="H17" s="698">
        <v>17.48</v>
      </c>
      <c r="I17" s="717">
        <v>16.17</v>
      </c>
      <c r="J17" s="698">
        <v>14.8</v>
      </c>
      <c r="K17" s="698">
        <v>17.62</v>
      </c>
      <c r="L17" s="698">
        <v>18.2</v>
      </c>
      <c r="M17" s="698">
        <v>21.52</v>
      </c>
    </row>
    <row r="18" ht="10.9" customHeight="1" spans="1:13">
      <c r="A18" s="692">
        <v>2024</v>
      </c>
      <c r="B18" s="699">
        <v>21.28</v>
      </c>
      <c r="C18" s="696">
        <v>16.8</v>
      </c>
      <c r="D18" s="696">
        <v>19.38</v>
      </c>
      <c r="E18" s="696">
        <v>16.67</v>
      </c>
      <c r="F18" s="698">
        <v>15.94</v>
      </c>
      <c r="G18" s="698">
        <v>16.06</v>
      </c>
      <c r="H18" s="698">
        <v>17.64</v>
      </c>
      <c r="I18" s="717">
        <v>15.11</v>
      </c>
      <c r="J18" s="698">
        <v>14.05</v>
      </c>
      <c r="K18" s="698">
        <v>17.77</v>
      </c>
      <c r="L18" s="698">
        <v>19.53</v>
      </c>
      <c r="M18" s="698">
        <v>21.42</v>
      </c>
    </row>
    <row r="19" ht="10.9" customHeight="1" spans="1:13">
      <c r="A19" s="692">
        <v>2025</v>
      </c>
      <c r="B19" s="699">
        <v>18.53</v>
      </c>
      <c r="C19" s="696">
        <v>16.88</v>
      </c>
      <c r="D19" s="696">
        <v>20.01</v>
      </c>
      <c r="E19" s="696">
        <v>15.69</v>
      </c>
      <c r="F19" s="698"/>
      <c r="G19" s="698"/>
      <c r="H19" s="698"/>
      <c r="I19" s="717"/>
      <c r="J19" s="698"/>
      <c r="K19" s="698"/>
      <c r="L19" s="698"/>
      <c r="M19" s="698"/>
    </row>
    <row r="20" ht="10.9" customHeight="1" spans="1:13">
      <c r="A20" s="633"/>
      <c r="B20" s="700"/>
      <c r="C20" s="701"/>
      <c r="D20" s="702"/>
      <c r="E20" s="703"/>
      <c r="F20" s="703"/>
      <c r="G20" s="703"/>
      <c r="H20" s="703"/>
      <c r="I20" s="718"/>
      <c r="J20" s="702"/>
      <c r="K20" s="702"/>
      <c r="L20" s="702"/>
      <c r="M20" s="633"/>
    </row>
    <row r="21" ht="13.15" customHeight="1" spans="1:13">
      <c r="A21" s="704" t="s">
        <v>1030</v>
      </c>
      <c r="B21" s="705"/>
      <c r="C21" s="705"/>
      <c r="D21" s="705"/>
      <c r="E21" s="705"/>
      <c r="F21" s="705"/>
      <c r="G21" s="705"/>
      <c r="H21" s="705"/>
      <c r="I21" s="705"/>
      <c r="J21" s="705"/>
      <c r="K21" s="705"/>
      <c r="L21" s="705"/>
      <c r="M21" s="719"/>
    </row>
    <row r="22" ht="10.9" customHeight="1" spans="1:13">
      <c r="A22" s="470"/>
      <c r="B22" s="469" t="s">
        <v>49</v>
      </c>
      <c r="C22" s="469" t="s">
        <v>50</v>
      </c>
      <c r="D22" s="469" t="s">
        <v>51</v>
      </c>
      <c r="E22" s="469" t="s">
        <v>52</v>
      </c>
      <c r="F22" s="469" t="s">
        <v>908</v>
      </c>
      <c r="G22" s="469" t="s">
        <v>909</v>
      </c>
      <c r="H22" s="690" t="s">
        <v>910</v>
      </c>
      <c r="I22" s="690" t="s">
        <v>911</v>
      </c>
      <c r="J22" s="690" t="s">
        <v>912</v>
      </c>
      <c r="K22" s="690" t="s">
        <v>913</v>
      </c>
      <c r="L22" s="690" t="s">
        <v>914</v>
      </c>
      <c r="M22" s="690" t="s">
        <v>915</v>
      </c>
    </row>
    <row r="23" ht="10.9" customHeight="1" spans="1:13">
      <c r="A23" s="636">
        <v>2009</v>
      </c>
      <c r="B23" s="696">
        <v>69.32</v>
      </c>
      <c r="C23" s="696">
        <v>85.95</v>
      </c>
      <c r="D23" s="696">
        <v>74.38</v>
      </c>
      <c r="E23" s="696">
        <v>86.58</v>
      </c>
      <c r="F23" s="696">
        <v>86.31</v>
      </c>
      <c r="G23" s="696">
        <v>76.37</v>
      </c>
      <c r="H23" s="696">
        <v>75.4</v>
      </c>
      <c r="I23" s="696">
        <v>72.46</v>
      </c>
      <c r="J23" s="696">
        <v>83.2</v>
      </c>
      <c r="K23" s="696">
        <v>80.82</v>
      </c>
      <c r="L23" s="696">
        <v>61.77</v>
      </c>
      <c r="M23" s="696">
        <v>70.01</v>
      </c>
    </row>
    <row r="24" ht="10.9" customHeight="1" spans="1:13">
      <c r="A24" s="636">
        <v>2010</v>
      </c>
      <c r="B24" s="696">
        <v>55.37</v>
      </c>
      <c r="C24" s="696">
        <v>66.28</v>
      </c>
      <c r="D24" s="696">
        <v>86.63</v>
      </c>
      <c r="E24" s="696">
        <v>89.46</v>
      </c>
      <c r="F24" s="696">
        <v>86.7</v>
      </c>
      <c r="G24" s="696">
        <v>79.42</v>
      </c>
      <c r="H24" s="696">
        <v>74.84</v>
      </c>
      <c r="I24" s="696">
        <v>124.98</v>
      </c>
      <c r="J24" s="696">
        <v>84.2</v>
      </c>
      <c r="K24" s="696">
        <v>70.81</v>
      </c>
      <c r="L24" s="696">
        <v>56.15</v>
      </c>
      <c r="M24" s="696">
        <v>66.48</v>
      </c>
    </row>
    <row r="25" ht="10.9" customHeight="1" spans="1:13">
      <c r="A25" s="636">
        <v>2011</v>
      </c>
      <c r="B25" s="696">
        <v>67.26</v>
      </c>
      <c r="C25" s="696">
        <v>57.61</v>
      </c>
      <c r="D25" s="696">
        <v>87.66</v>
      </c>
      <c r="E25" s="696">
        <v>71.61</v>
      </c>
      <c r="F25" s="696">
        <v>96.73</v>
      </c>
      <c r="G25" s="696">
        <v>73</v>
      </c>
      <c r="H25" s="696">
        <v>65</v>
      </c>
      <c r="I25" s="696">
        <v>81</v>
      </c>
      <c r="J25" s="696">
        <v>66</v>
      </c>
      <c r="K25" s="696">
        <v>63.86</v>
      </c>
      <c r="L25" s="696">
        <v>51.47</v>
      </c>
      <c r="M25" s="696">
        <v>87.3</v>
      </c>
    </row>
    <row r="26" ht="10.9" customHeight="1" spans="1:13">
      <c r="A26" s="636">
        <v>2012</v>
      </c>
      <c r="B26" s="696">
        <v>59.8</v>
      </c>
      <c r="C26" s="696">
        <v>79.2</v>
      </c>
      <c r="D26" s="696">
        <v>78.5</v>
      </c>
      <c r="E26" s="696">
        <v>78</v>
      </c>
      <c r="F26" s="696">
        <v>94.7</v>
      </c>
      <c r="G26" s="696">
        <v>83.5</v>
      </c>
      <c r="H26" s="696">
        <v>91.6</v>
      </c>
      <c r="I26" s="696">
        <v>102.9</v>
      </c>
      <c r="J26" s="696">
        <v>74</v>
      </c>
      <c r="K26" s="696">
        <v>98</v>
      </c>
      <c r="L26" s="696">
        <v>72.6</v>
      </c>
      <c r="M26" s="696">
        <v>78</v>
      </c>
    </row>
    <row r="27" ht="10.9" customHeight="1" spans="1:15">
      <c r="A27" s="636">
        <v>2013</v>
      </c>
      <c r="B27" s="696">
        <v>61.4</v>
      </c>
      <c r="C27" s="696">
        <v>63.7</v>
      </c>
      <c r="D27" s="696">
        <v>86.2</v>
      </c>
      <c r="E27" s="696">
        <v>80.7</v>
      </c>
      <c r="F27" s="696">
        <v>79.1</v>
      </c>
      <c r="G27" s="696">
        <v>69.6</v>
      </c>
      <c r="H27" s="696">
        <v>87.9</v>
      </c>
      <c r="I27" s="696">
        <v>90.1</v>
      </c>
      <c r="J27" s="696">
        <v>78.5</v>
      </c>
      <c r="K27" s="696">
        <v>84.3</v>
      </c>
      <c r="L27" s="698">
        <v>89</v>
      </c>
      <c r="M27" s="698">
        <v>102</v>
      </c>
      <c r="N27" s="720"/>
      <c r="O27" s="720"/>
    </row>
    <row r="28" ht="10.9" customHeight="1" spans="1:13">
      <c r="A28" s="636">
        <v>2014</v>
      </c>
      <c r="B28" s="698">
        <v>84.9</v>
      </c>
      <c r="C28" s="698">
        <v>77.1</v>
      </c>
      <c r="D28" s="698">
        <v>85.9</v>
      </c>
      <c r="E28" s="691">
        <v>85.5</v>
      </c>
      <c r="F28" s="691">
        <v>81.9</v>
      </c>
      <c r="G28" s="691">
        <v>80.2</v>
      </c>
      <c r="H28" s="691">
        <v>86.7</v>
      </c>
      <c r="I28" s="715">
        <v>83.6</v>
      </c>
      <c r="J28" s="691">
        <v>102.6</v>
      </c>
      <c r="K28" s="691">
        <v>101</v>
      </c>
      <c r="L28" s="691">
        <v>101.9</v>
      </c>
      <c r="M28" s="696">
        <v>141</v>
      </c>
    </row>
    <row r="29" ht="10.9" customHeight="1" spans="1:15">
      <c r="A29" s="636">
        <v>2015</v>
      </c>
      <c r="B29" s="698">
        <v>112.7</v>
      </c>
      <c r="C29" s="698">
        <v>120.5</v>
      </c>
      <c r="D29" s="698">
        <v>103.7</v>
      </c>
      <c r="E29" s="691">
        <v>86.6</v>
      </c>
      <c r="F29" s="691">
        <v>95.7</v>
      </c>
      <c r="G29" s="691">
        <v>97.1</v>
      </c>
      <c r="H29" s="691">
        <v>98.4</v>
      </c>
      <c r="I29" s="715">
        <v>104.7</v>
      </c>
      <c r="J29" s="691">
        <v>95.3</v>
      </c>
      <c r="K29" s="691">
        <v>100.3</v>
      </c>
      <c r="L29" s="691">
        <v>92.2</v>
      </c>
      <c r="M29" s="696">
        <v>100.7</v>
      </c>
      <c r="O29" s="633"/>
    </row>
    <row r="30" ht="10.9" customHeight="1" spans="1:15">
      <c r="A30" s="636">
        <v>2016</v>
      </c>
      <c r="B30" s="698">
        <v>92.1</v>
      </c>
      <c r="C30" s="698">
        <v>87</v>
      </c>
      <c r="D30" s="698">
        <v>95.6</v>
      </c>
      <c r="E30" s="691">
        <v>90.1</v>
      </c>
      <c r="F30" s="691">
        <v>99.1</v>
      </c>
      <c r="G30" s="691">
        <v>92</v>
      </c>
      <c r="H30" s="691">
        <v>94.2</v>
      </c>
      <c r="I30" s="715">
        <v>96.7</v>
      </c>
      <c r="J30" s="691">
        <v>91.5</v>
      </c>
      <c r="K30" s="691">
        <v>96.7</v>
      </c>
      <c r="L30" s="691">
        <v>90.3</v>
      </c>
      <c r="M30" s="696">
        <v>96.7</v>
      </c>
      <c r="O30" s="721"/>
    </row>
    <row r="31" ht="10.9" customHeight="1" spans="1:15">
      <c r="A31" s="636">
        <v>2017</v>
      </c>
      <c r="B31" s="698">
        <v>85.2</v>
      </c>
      <c r="C31" s="698">
        <v>87.6</v>
      </c>
      <c r="D31" s="698">
        <v>105.7</v>
      </c>
      <c r="E31" s="693">
        <v>94.5</v>
      </c>
      <c r="F31" s="693">
        <v>105.7</v>
      </c>
      <c r="G31" s="693">
        <v>91.8</v>
      </c>
      <c r="H31" s="693">
        <v>104.8</v>
      </c>
      <c r="I31" s="716">
        <v>97.4</v>
      </c>
      <c r="J31" s="693">
        <v>94.6</v>
      </c>
      <c r="K31" s="693">
        <v>103.8</v>
      </c>
      <c r="L31" s="693">
        <v>92.7</v>
      </c>
      <c r="M31" s="698">
        <v>100.1</v>
      </c>
      <c r="O31" s="633"/>
    </row>
    <row r="32" ht="10.9" customHeight="1" spans="1:15">
      <c r="A32" s="636">
        <v>2018</v>
      </c>
      <c r="B32" s="698">
        <v>96.39</v>
      </c>
      <c r="C32" s="698">
        <v>95.69</v>
      </c>
      <c r="D32" s="698">
        <v>105.82</v>
      </c>
      <c r="E32" s="693">
        <v>98.92</v>
      </c>
      <c r="F32" s="693">
        <v>111.64</v>
      </c>
      <c r="G32" s="693">
        <v>100.16</v>
      </c>
      <c r="H32" s="693">
        <v>105</v>
      </c>
      <c r="I32" s="716">
        <v>102.12</v>
      </c>
      <c r="J32" s="693">
        <v>93.03</v>
      </c>
      <c r="K32" s="693">
        <v>108.76</v>
      </c>
      <c r="L32" s="693">
        <v>96.24</v>
      </c>
      <c r="M32" s="698">
        <v>108.94</v>
      </c>
      <c r="O32" s="633"/>
    </row>
    <row r="33" ht="10.9" customHeight="1" spans="1:13">
      <c r="A33" s="636">
        <v>2019</v>
      </c>
      <c r="B33" s="690">
        <v>90.7</v>
      </c>
      <c r="C33" s="690">
        <v>92.6</v>
      </c>
      <c r="D33" s="690">
        <v>99.8</v>
      </c>
      <c r="E33" s="690">
        <v>102.4</v>
      </c>
      <c r="F33" s="693">
        <v>102.5</v>
      </c>
      <c r="G33" s="693">
        <v>94</v>
      </c>
      <c r="H33" s="693">
        <v>104.4</v>
      </c>
      <c r="I33" s="716">
        <v>99.3</v>
      </c>
      <c r="J33" s="693">
        <v>93.9</v>
      </c>
      <c r="K33" s="693">
        <v>104.7</v>
      </c>
      <c r="L33" s="693">
        <v>89.6</v>
      </c>
      <c r="M33" s="698">
        <v>110.7</v>
      </c>
    </row>
    <row r="34" ht="10.9" customHeight="1" spans="1:13">
      <c r="A34" s="636">
        <v>2020</v>
      </c>
      <c r="B34" s="690">
        <v>91.4</v>
      </c>
      <c r="C34" s="690">
        <v>91.6</v>
      </c>
      <c r="D34" s="690">
        <v>77.5</v>
      </c>
      <c r="E34" s="690">
        <v>106.8</v>
      </c>
      <c r="F34" s="693">
        <v>101.8</v>
      </c>
      <c r="G34" s="693">
        <v>102.2</v>
      </c>
      <c r="H34" s="693">
        <v>96.8</v>
      </c>
      <c r="I34" s="716">
        <v>95.3</v>
      </c>
      <c r="J34" s="693">
        <v>96.6</v>
      </c>
      <c r="K34" s="693">
        <v>101.1</v>
      </c>
      <c r="L34" s="693">
        <v>91.5</v>
      </c>
      <c r="M34" s="698">
        <v>101.8</v>
      </c>
    </row>
    <row r="35" ht="10.9" customHeight="1" spans="1:13">
      <c r="A35" s="636">
        <v>2021</v>
      </c>
      <c r="B35" s="690">
        <v>86.4</v>
      </c>
      <c r="C35" s="690">
        <v>88.9</v>
      </c>
      <c r="D35" s="690">
        <v>102.1</v>
      </c>
      <c r="E35" s="690">
        <v>91</v>
      </c>
      <c r="F35" s="693">
        <v>101.2</v>
      </c>
      <c r="G35" s="693">
        <v>110.7</v>
      </c>
      <c r="H35" s="693">
        <v>96.9</v>
      </c>
      <c r="I35" s="716">
        <v>94.1</v>
      </c>
      <c r="J35" s="693">
        <v>90.7</v>
      </c>
      <c r="K35" s="693">
        <v>114.7</v>
      </c>
      <c r="L35" s="693">
        <v>96.9</v>
      </c>
      <c r="M35" s="698">
        <v>101.5</v>
      </c>
    </row>
    <row r="36" ht="12" customHeight="1" spans="1:13">
      <c r="A36" s="636">
        <v>2022</v>
      </c>
      <c r="B36" s="690">
        <v>90.6</v>
      </c>
      <c r="C36" s="690">
        <v>84.3</v>
      </c>
      <c r="D36" s="690">
        <v>102.7</v>
      </c>
      <c r="E36" s="694">
        <v>90.5</v>
      </c>
      <c r="F36" s="693">
        <v>98</v>
      </c>
      <c r="G36" s="693">
        <v>97.9</v>
      </c>
      <c r="H36" s="693">
        <v>99.9</v>
      </c>
      <c r="I36" s="716">
        <v>105</v>
      </c>
      <c r="J36" s="693">
        <v>100.6</v>
      </c>
      <c r="K36" s="693">
        <v>104.5</v>
      </c>
      <c r="L36" s="693">
        <v>102.3</v>
      </c>
      <c r="M36" s="698">
        <v>102.9</v>
      </c>
    </row>
    <row r="37" ht="12" customHeight="1" spans="1:13">
      <c r="A37" s="636">
        <v>2023</v>
      </c>
      <c r="B37" s="706">
        <v>92.3</v>
      </c>
      <c r="C37" s="690">
        <v>94.2</v>
      </c>
      <c r="D37" s="707">
        <v>100.2</v>
      </c>
      <c r="E37" s="690">
        <v>92.9</v>
      </c>
      <c r="F37" s="694">
        <v>113.7</v>
      </c>
      <c r="G37" s="693">
        <v>95.7</v>
      </c>
      <c r="H37" s="693">
        <v>93.6</v>
      </c>
      <c r="I37" s="716">
        <v>101.6</v>
      </c>
      <c r="J37" s="693">
        <v>101.2</v>
      </c>
      <c r="K37" s="693">
        <v>113.8</v>
      </c>
      <c r="L37" s="693">
        <v>103.8</v>
      </c>
      <c r="M37" s="698">
        <v>96.7</v>
      </c>
    </row>
    <row r="38" ht="12" customHeight="1" spans="1:13">
      <c r="A38" s="636">
        <v>2024</v>
      </c>
      <c r="B38" s="690">
        <v>92</v>
      </c>
      <c r="C38" s="690">
        <v>95</v>
      </c>
      <c r="D38" s="690">
        <v>101.2</v>
      </c>
      <c r="E38" s="690">
        <v>104.3</v>
      </c>
      <c r="F38" s="694">
        <v>110.9</v>
      </c>
      <c r="G38" s="693">
        <v>96.6</v>
      </c>
      <c r="H38" s="693">
        <v>105</v>
      </c>
      <c r="I38" s="716">
        <v>93.4</v>
      </c>
      <c r="J38" s="693">
        <v>94.4</v>
      </c>
      <c r="K38" s="693">
        <v>110.1</v>
      </c>
      <c r="L38" s="693">
        <v>102.1</v>
      </c>
      <c r="M38" s="698">
        <v>106.9</v>
      </c>
    </row>
    <row r="39" ht="12" customHeight="1" spans="1:13">
      <c r="A39" s="636">
        <v>2025</v>
      </c>
      <c r="B39" s="690">
        <v>94.7</v>
      </c>
      <c r="C39" s="690">
        <v>93.4</v>
      </c>
      <c r="D39" s="690">
        <v>95.6</v>
      </c>
      <c r="E39" s="690">
        <v>101</v>
      </c>
      <c r="F39" s="694"/>
      <c r="G39" s="693"/>
      <c r="H39" s="693"/>
      <c r="I39" s="716"/>
      <c r="J39" s="693"/>
      <c r="K39" s="693"/>
      <c r="L39" s="693"/>
      <c r="M39" s="698"/>
    </row>
    <row r="40" ht="10.9" customHeight="1" spans="1:13">
      <c r="A40" s="633"/>
      <c r="B40" s="633"/>
      <c r="C40" s="701"/>
      <c r="D40" s="633"/>
      <c r="E40" s="633"/>
      <c r="F40" s="633"/>
      <c r="G40" s="633"/>
      <c r="H40" s="633"/>
      <c r="I40" s="633"/>
      <c r="J40" s="633"/>
      <c r="K40" s="633"/>
      <c r="L40" s="633"/>
      <c r="M40" s="633"/>
    </row>
    <row r="41" ht="10.9" customHeight="1" spans="1:13">
      <c r="A41" s="708" t="s">
        <v>1031</v>
      </c>
      <c r="B41" s="708"/>
      <c r="C41" s="709"/>
      <c r="D41" s="708"/>
      <c r="E41" s="708"/>
      <c r="F41" s="708"/>
      <c r="G41" s="708"/>
      <c r="H41" s="708"/>
      <c r="I41" s="708"/>
      <c r="J41" s="708"/>
      <c r="K41" s="708"/>
      <c r="L41" s="708"/>
      <c r="M41" s="708"/>
    </row>
    <row r="42" ht="10.9" customHeight="1" spans="1:13">
      <c r="A42" s="470"/>
      <c r="B42" s="469" t="s">
        <v>49</v>
      </c>
      <c r="C42" s="469" t="s">
        <v>50</v>
      </c>
      <c r="D42" s="469" t="s">
        <v>51</v>
      </c>
      <c r="E42" s="469" t="s">
        <v>52</v>
      </c>
      <c r="F42" s="469" t="s">
        <v>908</v>
      </c>
      <c r="G42" s="469" t="s">
        <v>909</v>
      </c>
      <c r="H42" s="690" t="s">
        <v>910</v>
      </c>
      <c r="I42" s="690" t="s">
        <v>911</v>
      </c>
      <c r="J42" s="690" t="s">
        <v>912</v>
      </c>
      <c r="K42" s="690" t="s">
        <v>913</v>
      </c>
      <c r="L42" s="690" t="s">
        <v>914</v>
      </c>
      <c r="M42" s="690" t="s">
        <v>915</v>
      </c>
    </row>
    <row r="43" ht="10.9" customHeight="1" spans="1:13">
      <c r="A43" s="636">
        <v>2009</v>
      </c>
      <c r="B43" s="710">
        <f t="shared" ref="B43:E59" si="0">(1-B3/100)*B23/100</f>
        <v>0.410721</v>
      </c>
      <c r="C43" s="710">
        <f t="shared" ref="C43:H48" si="1">(1-C3/100)*D23/100</f>
        <v>0.4682221</v>
      </c>
      <c r="D43" s="710">
        <f t="shared" si="1"/>
        <v>0.5363631</v>
      </c>
      <c r="E43" s="710">
        <f t="shared" si="1"/>
        <v>0.57888117</v>
      </c>
      <c r="F43" s="710">
        <f t="shared" si="1"/>
        <v>0.50831872</v>
      </c>
      <c r="G43" s="710">
        <f t="shared" si="1"/>
        <v>0.522145</v>
      </c>
      <c r="H43" s="710">
        <f t="shared" si="1"/>
        <v>0.48840570337898</v>
      </c>
      <c r="I43" s="710">
        <f t="shared" ref="I43:M57" si="2">(1-I3/100)*I23/100</f>
        <v>0.50579595845856</v>
      </c>
      <c r="J43" s="710">
        <f t="shared" si="2"/>
        <v>0.621166759174166</v>
      </c>
      <c r="K43" s="710">
        <f t="shared" si="2"/>
        <v>0.56036476477376</v>
      </c>
      <c r="L43" s="710">
        <f t="shared" si="2"/>
        <v>0.411168880682409</v>
      </c>
      <c r="M43" s="710">
        <f t="shared" si="2"/>
        <v>0.441822291445568</v>
      </c>
    </row>
    <row r="44" ht="10.9" customHeight="1" spans="1:13">
      <c r="A44" s="636">
        <v>2010</v>
      </c>
      <c r="B44" s="710">
        <f t="shared" si="0"/>
        <v>0.33988694651865</v>
      </c>
      <c r="C44" s="710">
        <f t="shared" si="1"/>
        <v>0.559528022886268</v>
      </c>
      <c r="D44" s="710">
        <f t="shared" si="1"/>
        <v>0.564474430286489</v>
      </c>
      <c r="E44" s="710">
        <f t="shared" si="1"/>
        <v>0.594981600260745</v>
      </c>
      <c r="F44" s="710">
        <f t="shared" si="1"/>
        <v>0.514919484278327</v>
      </c>
      <c r="G44" s="710">
        <f t="shared" si="1"/>
        <v>0.5130282</v>
      </c>
      <c r="H44" s="710">
        <f t="shared" si="1"/>
        <v>0.91310388</v>
      </c>
      <c r="I44" s="710">
        <f t="shared" si="2"/>
        <v>0.87873438</v>
      </c>
      <c r="J44" s="710">
        <f t="shared" si="2"/>
        <v>0.6612226</v>
      </c>
      <c r="K44" s="710">
        <f t="shared" si="2"/>
        <v>0.56216059</v>
      </c>
      <c r="L44" s="710">
        <f t="shared" si="2"/>
        <v>0.4370716</v>
      </c>
      <c r="M44" s="710">
        <f t="shared" si="2"/>
        <v>0.4716756</v>
      </c>
    </row>
    <row r="45" ht="10.9" customHeight="1" spans="1:13">
      <c r="A45" s="636">
        <v>2011</v>
      </c>
      <c r="B45" s="710">
        <f t="shared" si="0"/>
        <v>0.298976416674809</v>
      </c>
      <c r="C45" s="710">
        <f t="shared" si="1"/>
        <v>0.543484640734364</v>
      </c>
      <c r="D45" s="710">
        <f t="shared" si="1"/>
        <v>0.451517133946852</v>
      </c>
      <c r="E45" s="710">
        <f t="shared" si="1"/>
        <v>0.743729915532575</v>
      </c>
      <c r="F45" s="710">
        <f t="shared" si="1"/>
        <v>0.54861525585148</v>
      </c>
      <c r="G45" s="710">
        <f t="shared" si="1"/>
        <v>0.511629319693312</v>
      </c>
      <c r="H45" s="710">
        <f t="shared" si="1"/>
        <v>0.632764739712197</v>
      </c>
      <c r="I45" s="710">
        <f t="shared" si="2"/>
        <v>0.652779</v>
      </c>
      <c r="J45" s="710">
        <f t="shared" si="2"/>
        <v>0.50853</v>
      </c>
      <c r="K45" s="710">
        <f t="shared" si="2"/>
        <v>0.4779921</v>
      </c>
      <c r="L45" s="710">
        <f t="shared" si="2"/>
        <v>0.3489666</v>
      </c>
      <c r="M45" s="710">
        <f t="shared" si="2"/>
        <v>0.561339</v>
      </c>
    </row>
    <row r="46" ht="10.9" customHeight="1" spans="1:13">
      <c r="A46" s="636">
        <v>2012</v>
      </c>
      <c r="B46" s="710">
        <f t="shared" si="0"/>
        <v>0.3843944</v>
      </c>
      <c r="C46" s="710">
        <f t="shared" si="1"/>
        <v>0.320618178850503</v>
      </c>
      <c r="D46" s="710">
        <f t="shared" si="1"/>
        <v>0.349228418947305</v>
      </c>
      <c r="E46" s="710">
        <f t="shared" si="1"/>
        <v>0.516923457570406</v>
      </c>
      <c r="F46" s="710">
        <f t="shared" si="1"/>
        <v>0.510416592614024</v>
      </c>
      <c r="G46" s="710">
        <f t="shared" si="1"/>
        <v>0.55172519975578</v>
      </c>
      <c r="H46" s="710">
        <f t="shared" si="1"/>
        <v>0.560744805480628</v>
      </c>
      <c r="I46" s="710">
        <f t="shared" si="2"/>
        <v>0.560679507552284</v>
      </c>
      <c r="J46" s="710">
        <f t="shared" si="2"/>
        <v>0.428534</v>
      </c>
      <c r="K46" s="710">
        <f t="shared" si="2"/>
        <v>0.631806</v>
      </c>
      <c r="L46" s="710">
        <f t="shared" si="2"/>
        <v>0.4218786</v>
      </c>
      <c r="M46" s="710">
        <f t="shared" si="2"/>
        <v>0.395304</v>
      </c>
    </row>
    <row r="47" ht="10.9" customHeight="1" spans="1:13">
      <c r="A47" s="636">
        <v>2013</v>
      </c>
      <c r="B47" s="710">
        <f t="shared" si="0"/>
        <v>0.3001232</v>
      </c>
      <c r="C47" s="710">
        <f t="shared" si="1"/>
        <v>0.4421198</v>
      </c>
      <c r="D47" s="710">
        <f t="shared" si="1"/>
        <v>0.4172997</v>
      </c>
      <c r="E47" s="710">
        <f t="shared" si="1"/>
        <v>0.4772894</v>
      </c>
      <c r="F47" s="710">
        <f t="shared" si="1"/>
        <v>0.4209408</v>
      </c>
      <c r="G47" s="710">
        <f t="shared" si="1"/>
        <v>0.5244993</v>
      </c>
      <c r="H47" s="710">
        <f t="shared" si="1"/>
        <v>0.5105967</v>
      </c>
      <c r="I47" s="710">
        <f t="shared" si="2"/>
        <v>0.554115</v>
      </c>
      <c r="J47" s="710">
        <f t="shared" si="2"/>
        <v>0.509622</v>
      </c>
      <c r="K47" s="710">
        <f t="shared" si="2"/>
        <v>0.4553886</v>
      </c>
      <c r="L47" s="710">
        <f t="shared" si="2"/>
        <v>0.462088</v>
      </c>
      <c r="M47" s="710">
        <f t="shared" si="2"/>
        <v>0.478992</v>
      </c>
    </row>
    <row r="48" ht="10.9" customHeight="1" spans="1:13">
      <c r="A48" s="636">
        <v>2014</v>
      </c>
      <c r="B48" s="710">
        <f t="shared" si="0"/>
        <v>0.44997</v>
      </c>
      <c r="C48" s="710">
        <f t="shared" si="1"/>
        <v>0.4970174</v>
      </c>
      <c r="D48" s="710">
        <f t="shared" si="1"/>
        <v>0.489231</v>
      </c>
      <c r="E48" s="710">
        <f t="shared" si="1"/>
        <v>0.5266989</v>
      </c>
      <c r="F48" s="710">
        <f t="shared" si="1"/>
        <v>0.506463</v>
      </c>
      <c r="G48" s="710">
        <f t="shared" si="1"/>
        <v>0.571353</v>
      </c>
      <c r="H48" s="710">
        <f t="shared" si="1"/>
        <v>0.5301076</v>
      </c>
      <c r="I48" s="710">
        <f t="shared" si="2"/>
        <v>0.5320304</v>
      </c>
      <c r="J48" s="710">
        <f t="shared" si="2"/>
        <v>0.7010658</v>
      </c>
      <c r="K48" s="710">
        <f t="shared" si="2"/>
        <v>0.661348</v>
      </c>
      <c r="L48" s="710">
        <f t="shared" si="2"/>
        <v>0.6839528</v>
      </c>
      <c r="M48" s="710">
        <f t="shared" si="2"/>
        <v>0.880686</v>
      </c>
    </row>
    <row r="49" ht="10.9" customHeight="1" spans="1:13">
      <c r="A49" s="636">
        <v>2015</v>
      </c>
      <c r="B49" s="710">
        <f t="shared" si="0"/>
        <v>0.7136164</v>
      </c>
      <c r="C49" s="710">
        <f t="shared" ref="C49:G56" si="3">(1-D9/100)*D29/100</f>
        <v>0.6960344</v>
      </c>
      <c r="D49" s="710">
        <f t="shared" si="3"/>
        <v>0.6015236</v>
      </c>
      <c r="E49" s="710">
        <f t="shared" si="3"/>
        <v>0.6580332</v>
      </c>
      <c r="F49" s="710">
        <f t="shared" si="3"/>
        <v>0.693294</v>
      </c>
      <c r="G49" s="710">
        <f t="shared" si="3"/>
        <v>0.6826992</v>
      </c>
      <c r="H49" s="710">
        <f t="shared" ref="H49:H56" si="4">(1-H9/100)*I29/100</f>
        <v>0.7264086</v>
      </c>
      <c r="I49" s="710">
        <f t="shared" si="2"/>
        <v>0.7403337</v>
      </c>
      <c r="J49" s="710">
        <f t="shared" si="2"/>
        <v>0.711891</v>
      </c>
      <c r="K49" s="710">
        <f t="shared" si="2"/>
        <v>0.7029024</v>
      </c>
      <c r="L49" s="710">
        <f t="shared" si="2"/>
        <v>0.6378396</v>
      </c>
      <c r="M49" s="710">
        <f t="shared" si="2"/>
        <v>0.659585</v>
      </c>
    </row>
    <row r="50" ht="10.9" customHeight="1" spans="1:13">
      <c r="A50" s="636">
        <v>2016</v>
      </c>
      <c r="B50" s="710">
        <f t="shared" si="0"/>
        <v>0.6015051</v>
      </c>
      <c r="C50" s="710">
        <f t="shared" si="3"/>
        <v>0.6698692</v>
      </c>
      <c r="D50" s="710">
        <f t="shared" si="3"/>
        <v>0.6661093</v>
      </c>
      <c r="E50" s="710">
        <f t="shared" si="3"/>
        <v>0.7237273</v>
      </c>
      <c r="F50" s="710">
        <f t="shared" si="3"/>
        <v>0.69598</v>
      </c>
      <c r="G50" s="710">
        <f t="shared" si="3"/>
        <v>0.6973626</v>
      </c>
      <c r="H50" s="710">
        <f t="shared" si="4"/>
        <v>0.7158701</v>
      </c>
      <c r="I50" s="710">
        <f t="shared" si="2"/>
        <v>0.7237995</v>
      </c>
      <c r="J50" s="710">
        <f t="shared" si="2"/>
        <v>0.712602</v>
      </c>
      <c r="K50" s="710">
        <f t="shared" si="2"/>
        <v>0.7048463</v>
      </c>
      <c r="L50" s="710">
        <f t="shared" si="2"/>
        <v>0.638421</v>
      </c>
      <c r="M50" s="710">
        <f t="shared" si="2"/>
        <v>0.6673267</v>
      </c>
    </row>
    <row r="51" ht="10.9" customHeight="1" spans="1:13">
      <c r="A51" s="636">
        <v>2017</v>
      </c>
      <c r="B51" s="711">
        <f t="shared" si="0"/>
        <v>0.56658</v>
      </c>
      <c r="C51" s="711">
        <f t="shared" si="3"/>
        <v>0.7540638</v>
      </c>
      <c r="D51" s="711">
        <f t="shared" si="3"/>
        <v>0.7010955</v>
      </c>
      <c r="E51" s="711">
        <f t="shared" si="3"/>
        <v>0.7834484</v>
      </c>
      <c r="F51" s="711">
        <f t="shared" si="3"/>
        <v>0.6581142</v>
      </c>
      <c r="G51" s="711">
        <f t="shared" si="3"/>
        <v>0.7892488</v>
      </c>
      <c r="H51" s="710">
        <f t="shared" si="4"/>
        <v>0.7335194</v>
      </c>
      <c r="I51" s="711">
        <f t="shared" si="2"/>
        <v>0.7471554</v>
      </c>
      <c r="J51" s="711">
        <f t="shared" si="2"/>
        <v>0.7587866</v>
      </c>
      <c r="K51" s="711">
        <f t="shared" si="2"/>
        <v>0.7913712</v>
      </c>
      <c r="L51" s="711">
        <f t="shared" si="2"/>
        <v>0.7086915</v>
      </c>
      <c r="M51" s="711">
        <f t="shared" si="2"/>
        <v>0.721721</v>
      </c>
    </row>
    <row r="52" ht="10.9" customHeight="1" spans="1:13">
      <c r="A52" s="636">
        <v>2018</v>
      </c>
      <c r="B52" s="711">
        <f t="shared" si="0"/>
        <v>0.66846465</v>
      </c>
      <c r="C52" s="711">
        <f t="shared" si="3"/>
        <v>0.77015796</v>
      </c>
      <c r="D52" s="711">
        <f t="shared" si="3"/>
        <v>0.75841964</v>
      </c>
      <c r="E52" s="711">
        <f t="shared" si="3"/>
        <v>0.85929308</v>
      </c>
      <c r="F52" s="711">
        <f t="shared" si="3"/>
        <v>0.79366784</v>
      </c>
      <c r="G52" s="711">
        <f t="shared" si="3"/>
        <v>0.82467</v>
      </c>
      <c r="H52" s="710">
        <f t="shared" si="4"/>
        <v>0.80205048</v>
      </c>
      <c r="I52" s="711">
        <f t="shared" si="2"/>
        <v>0.80909676</v>
      </c>
      <c r="J52" s="711">
        <f t="shared" si="2"/>
        <v>0.75056604</v>
      </c>
      <c r="K52" s="711">
        <f t="shared" si="2"/>
        <v>0.85343972</v>
      </c>
      <c r="L52" s="711">
        <f t="shared" si="2"/>
        <v>0.74364648</v>
      </c>
      <c r="M52" s="711">
        <f t="shared" si="2"/>
        <v>0.7985302</v>
      </c>
    </row>
    <row r="53" ht="10.9" customHeight="1" spans="1:13">
      <c r="A53" s="636">
        <v>2019</v>
      </c>
      <c r="B53" s="711">
        <f t="shared" si="0"/>
        <v>0.6417025</v>
      </c>
      <c r="C53" s="711">
        <f t="shared" si="3"/>
        <v>0.73353</v>
      </c>
      <c r="D53" s="711">
        <f t="shared" si="3"/>
        <v>0.8052736</v>
      </c>
      <c r="E53" s="711">
        <f t="shared" si="3"/>
        <v>0.798475</v>
      </c>
      <c r="F53" s="711">
        <f t="shared" si="3"/>
        <v>0.752752</v>
      </c>
      <c r="G53" s="711">
        <f t="shared" si="3"/>
        <v>0.8308152</v>
      </c>
      <c r="H53" s="710">
        <f t="shared" si="4"/>
        <v>0.7902294</v>
      </c>
      <c r="I53" s="711">
        <f t="shared" si="2"/>
        <v>0.7962867</v>
      </c>
      <c r="J53" s="711">
        <f t="shared" si="2"/>
        <v>0.7742994</v>
      </c>
      <c r="K53" s="711">
        <f t="shared" si="2"/>
        <v>0.833412</v>
      </c>
      <c r="L53" s="711">
        <f t="shared" si="2"/>
        <v>0.7026432</v>
      </c>
      <c r="M53" s="711">
        <f t="shared" si="2"/>
        <v>0.8329068</v>
      </c>
    </row>
    <row r="54" ht="10.9" customHeight="1" spans="1:13">
      <c r="A54" s="636">
        <v>2020</v>
      </c>
      <c r="B54" s="711">
        <f t="shared" si="0"/>
        <v>0.6560692</v>
      </c>
      <c r="C54" s="711">
        <f t="shared" si="3"/>
        <v>0.55521</v>
      </c>
      <c r="D54" s="711">
        <f t="shared" si="3"/>
        <v>0.8822748</v>
      </c>
      <c r="E54" s="711">
        <f t="shared" si="3"/>
        <v>0.823562</v>
      </c>
      <c r="F54" s="711">
        <f t="shared" si="3"/>
        <v>0.831397</v>
      </c>
      <c r="G54" s="711">
        <f t="shared" si="3"/>
        <v>0.7774008</v>
      </c>
      <c r="H54" s="710">
        <f t="shared" si="4"/>
        <v>0.7653543</v>
      </c>
      <c r="I54" s="711">
        <f t="shared" si="2"/>
        <v>0.7731689</v>
      </c>
      <c r="J54" s="711">
        <f t="shared" si="2"/>
        <v>0.803712</v>
      </c>
      <c r="K54" s="711">
        <f t="shared" si="2"/>
        <v>0.7965669</v>
      </c>
      <c r="L54" s="711">
        <f t="shared" si="2"/>
        <v>0.7064715</v>
      </c>
      <c r="M54" s="711">
        <f t="shared" si="2"/>
        <v>0.8094118</v>
      </c>
    </row>
    <row r="55" spans="1:13">
      <c r="A55" s="636">
        <v>2021</v>
      </c>
      <c r="B55" s="711">
        <f t="shared" si="0"/>
        <v>0.6232032</v>
      </c>
      <c r="C55" s="711">
        <f t="shared" si="3"/>
        <v>0.7563568</v>
      </c>
      <c r="D55" s="711">
        <f t="shared" si="3"/>
        <v>0.718172</v>
      </c>
      <c r="E55" s="711">
        <f t="shared" si="3"/>
        <v>0.8306496</v>
      </c>
      <c r="F55" s="711">
        <f t="shared" si="3"/>
        <v>0.9039762</v>
      </c>
      <c r="G55" s="711">
        <f t="shared" si="3"/>
        <v>0.7873125</v>
      </c>
      <c r="H55" s="710">
        <f t="shared" si="4"/>
        <v>0.7645625</v>
      </c>
      <c r="I55" s="711">
        <f t="shared" si="2"/>
        <v>0.7722787</v>
      </c>
      <c r="J55" s="711">
        <f t="shared" si="2"/>
        <v>0.7598846</v>
      </c>
      <c r="K55" s="711">
        <f t="shared" si="2"/>
        <v>0.9341168</v>
      </c>
      <c r="L55" s="711">
        <f t="shared" si="2"/>
        <v>0.7763628</v>
      </c>
      <c r="M55" s="711">
        <f t="shared" si="2"/>
        <v>0.8094625</v>
      </c>
    </row>
    <row r="56" spans="1:13">
      <c r="A56" s="636">
        <v>2022</v>
      </c>
      <c r="B56" s="711">
        <f t="shared" si="0"/>
        <v>0.6485148</v>
      </c>
      <c r="C56" s="711">
        <f t="shared" si="3"/>
        <v>0.7838064</v>
      </c>
      <c r="D56" s="711">
        <f t="shared" si="3"/>
        <v>0.739928</v>
      </c>
      <c r="E56" s="711">
        <f t="shared" si="3"/>
        <v>0.812616</v>
      </c>
      <c r="F56" s="711">
        <f t="shared" si="3"/>
        <v>0.809633</v>
      </c>
      <c r="G56" s="711">
        <f t="shared" si="3"/>
        <v>0.8149842</v>
      </c>
      <c r="H56" s="710">
        <f t="shared" si="4"/>
        <v>0.85659</v>
      </c>
      <c r="I56" s="711">
        <f t="shared" si="2"/>
        <v>0.873495</v>
      </c>
      <c r="J56" s="711">
        <f t="shared" si="2"/>
        <v>0.8557036</v>
      </c>
      <c r="K56" s="711">
        <f t="shared" si="2"/>
        <v>0.853138</v>
      </c>
      <c r="L56" s="711">
        <f t="shared" si="2"/>
        <v>0.8349726</v>
      </c>
      <c r="M56" s="711">
        <f t="shared" si="2"/>
        <v>0.8256696</v>
      </c>
    </row>
    <row r="57" spans="1:13">
      <c r="A57" s="636">
        <v>2023</v>
      </c>
      <c r="B57" s="711">
        <f t="shared" si="0"/>
        <v>0.6849583</v>
      </c>
      <c r="C57" s="711">
        <f t="shared" ref="C57:H57" si="5">(1-C17/100)*C37/100</f>
        <v>0.7624548</v>
      </c>
      <c r="D57" s="711">
        <f t="shared" si="5"/>
        <v>0.791079</v>
      </c>
      <c r="E57" s="711">
        <f t="shared" si="5"/>
        <v>0.7557415</v>
      </c>
      <c r="F57" s="711">
        <f t="shared" si="5"/>
        <v>0.9473484</v>
      </c>
      <c r="G57" s="711">
        <f t="shared" si="5"/>
        <v>0.8034972</v>
      </c>
      <c r="H57" s="711">
        <f t="shared" si="5"/>
        <v>0.7723872</v>
      </c>
      <c r="I57" s="711">
        <f t="shared" si="2"/>
        <v>0.8517128</v>
      </c>
      <c r="J57" s="711">
        <f t="shared" si="2"/>
        <v>0.862224</v>
      </c>
      <c r="K57" s="711">
        <f t="shared" si="2"/>
        <v>0.9374844</v>
      </c>
      <c r="L57" s="711">
        <f t="shared" si="2"/>
        <v>0.849084</v>
      </c>
      <c r="M57" s="711">
        <f t="shared" si="2"/>
        <v>0.7589016</v>
      </c>
    </row>
    <row r="58" spans="1:13">
      <c r="A58" s="636">
        <v>2024</v>
      </c>
      <c r="B58" s="711">
        <f t="shared" si="0"/>
        <v>0.724224</v>
      </c>
      <c r="C58" s="711">
        <f t="shared" ref="C58:M58" si="6">(1-C18/100)*C38/100</f>
        <v>0.7904</v>
      </c>
      <c r="D58" s="711">
        <f t="shared" si="6"/>
        <v>0.8158744</v>
      </c>
      <c r="E58" s="711">
        <f t="shared" si="6"/>
        <v>0.8691319</v>
      </c>
      <c r="F58" s="711">
        <f t="shared" si="6"/>
        <v>0.9322254</v>
      </c>
      <c r="G58" s="711">
        <f t="shared" si="6"/>
        <v>0.8108604</v>
      </c>
      <c r="H58" s="711">
        <f t="shared" si="6"/>
        <v>0.86478</v>
      </c>
      <c r="I58" s="711">
        <f t="shared" si="6"/>
        <v>0.7928726</v>
      </c>
      <c r="J58" s="711">
        <f t="shared" si="6"/>
        <v>0.811368</v>
      </c>
      <c r="K58" s="711">
        <f t="shared" si="6"/>
        <v>0.9053523</v>
      </c>
      <c r="L58" s="711">
        <f t="shared" si="6"/>
        <v>0.8215987</v>
      </c>
      <c r="M58" s="711">
        <f t="shared" si="6"/>
        <v>0.8400202</v>
      </c>
    </row>
    <row r="59" ht="12.75" spans="1:14">
      <c r="A59" s="636">
        <v>2025</v>
      </c>
      <c r="B59" s="711">
        <f t="shared" si="0"/>
        <v>0.7715209</v>
      </c>
      <c r="C59" s="711">
        <f t="shared" si="0"/>
        <v>0.7763408</v>
      </c>
      <c r="D59" s="711">
        <f t="shared" si="0"/>
        <v>0.7647044</v>
      </c>
      <c r="E59" s="711">
        <f t="shared" si="0"/>
        <v>0.851531</v>
      </c>
      <c r="F59" s="711"/>
      <c r="G59" s="711"/>
      <c r="H59" s="711"/>
      <c r="I59" s="711"/>
      <c r="J59" s="711"/>
      <c r="K59" s="711"/>
      <c r="L59" s="711"/>
      <c r="M59" s="722"/>
      <c r="N59" s="723"/>
    </row>
    <row r="61" spans="1:17">
      <c r="A61" s="712"/>
      <c r="B61" s="675">
        <v>2009</v>
      </c>
      <c r="C61" s="675">
        <v>2010</v>
      </c>
      <c r="D61" s="675">
        <v>2011</v>
      </c>
      <c r="E61" s="675">
        <v>2012</v>
      </c>
      <c r="F61" s="675">
        <v>2013</v>
      </c>
      <c r="G61" s="675">
        <v>2014</v>
      </c>
      <c r="H61" s="675">
        <v>2015</v>
      </c>
      <c r="I61" s="675">
        <v>2016</v>
      </c>
      <c r="J61" s="724">
        <v>2017</v>
      </c>
      <c r="K61" s="724">
        <v>2018</v>
      </c>
      <c r="L61" s="725">
        <v>2019</v>
      </c>
      <c r="M61" s="725">
        <v>2020</v>
      </c>
      <c r="N61" s="725">
        <v>2022</v>
      </c>
      <c r="O61" s="725">
        <v>2023</v>
      </c>
      <c r="P61" s="726">
        <v>2024</v>
      </c>
      <c r="Q61" s="729">
        <v>2025</v>
      </c>
    </row>
    <row r="62" spans="1:17">
      <c r="A62" s="636" t="s">
        <v>1032</v>
      </c>
      <c r="B62" s="713">
        <v>76.4</v>
      </c>
      <c r="C62" s="713">
        <v>70.1</v>
      </c>
      <c r="D62" s="713">
        <v>70.7</v>
      </c>
      <c r="E62" s="713">
        <v>83</v>
      </c>
      <c r="F62" s="713">
        <v>79.3</v>
      </c>
      <c r="G62" s="713">
        <v>91.9</v>
      </c>
      <c r="H62" s="713">
        <v>100.8</v>
      </c>
      <c r="I62" s="713">
        <v>93.4</v>
      </c>
      <c r="J62" s="727">
        <v>96.6</v>
      </c>
      <c r="K62" s="727">
        <v>101.6</v>
      </c>
      <c r="L62" s="727">
        <v>98.4</v>
      </c>
      <c r="M62" s="727">
        <v>95.8</v>
      </c>
      <c r="N62" s="727">
        <v>98</v>
      </c>
      <c r="O62" s="727">
        <v>99.4</v>
      </c>
      <c r="P62" s="636">
        <v>100.5</v>
      </c>
      <c r="Q62" s="730">
        <v>96</v>
      </c>
    </row>
    <row r="63" spans="1:17">
      <c r="A63" s="636" t="s">
        <v>1033</v>
      </c>
      <c r="B63" s="713">
        <v>34</v>
      </c>
      <c r="C63" s="713">
        <v>30.38</v>
      </c>
      <c r="D63" s="713">
        <v>37.58</v>
      </c>
      <c r="E63" s="713">
        <v>46.38</v>
      </c>
      <c r="F63" s="713">
        <v>45.04</v>
      </c>
      <c r="G63" s="713">
        <v>37.81</v>
      </c>
      <c r="H63" s="713">
        <v>31.34</v>
      </c>
      <c r="I63" s="713">
        <v>28.04</v>
      </c>
      <c r="J63" s="727">
        <v>26.41</v>
      </c>
      <c r="K63" s="727">
        <v>23.9</v>
      </c>
      <c r="L63" s="727">
        <v>21.79</v>
      </c>
      <c r="M63" s="727">
        <v>21.48</v>
      </c>
      <c r="N63" s="727">
        <v>19.7</v>
      </c>
      <c r="O63" s="727">
        <v>18.93</v>
      </c>
      <c r="P63" s="636">
        <v>17.93</v>
      </c>
      <c r="Q63" s="729">
        <v>17.86</v>
      </c>
    </row>
    <row r="64" ht="12" spans="1:17">
      <c r="A64" s="636" t="s">
        <v>1034</v>
      </c>
      <c r="B64" s="713">
        <v>50.424</v>
      </c>
      <c r="C64" s="713">
        <v>48.80362</v>
      </c>
      <c r="D64" s="713">
        <v>44.13094</v>
      </c>
      <c r="E64" s="713">
        <v>44.5046</v>
      </c>
      <c r="F64" s="713">
        <v>43.58328</v>
      </c>
      <c r="G64" s="713">
        <v>57.15261</v>
      </c>
      <c r="H64" s="713">
        <v>69.20928</v>
      </c>
      <c r="I64" s="713">
        <v>67.21064</v>
      </c>
      <c r="J64" s="727">
        <v>71.1</v>
      </c>
      <c r="K64" s="728">
        <v>77.3</v>
      </c>
      <c r="L64" s="728">
        <v>77</v>
      </c>
      <c r="M64" s="728">
        <v>75.2</v>
      </c>
      <c r="N64" s="728">
        <v>78.7</v>
      </c>
      <c r="O64" s="728">
        <v>80.6</v>
      </c>
      <c r="P64" s="692">
        <v>82.5</v>
      </c>
      <c r="Q64" s="729">
        <v>78.9</v>
      </c>
    </row>
    <row r="66" spans="2:9">
      <c r="B66" s="731"/>
      <c r="C66" s="731"/>
      <c r="D66" s="731"/>
      <c r="E66" s="731"/>
      <c r="F66" s="731"/>
      <c r="G66" s="731"/>
      <c r="H66" s="731"/>
      <c r="I66" s="731"/>
    </row>
    <row r="67" spans="2:9">
      <c r="B67" s="732"/>
      <c r="C67" s="732"/>
      <c r="D67" s="732"/>
      <c r="E67" s="732"/>
      <c r="F67" s="732"/>
      <c r="G67" s="732"/>
      <c r="H67" s="732"/>
      <c r="I67" s="732"/>
    </row>
    <row r="81" ht="23.25" spans="20:20">
      <c r="T81" s="736"/>
    </row>
    <row r="91" spans="11:14">
      <c r="K91" s="733" t="s">
        <v>1035</v>
      </c>
      <c r="L91" s="734"/>
      <c r="M91" s="734"/>
      <c r="N91" s="735"/>
    </row>
  </sheetData>
  <mergeCells count="3">
    <mergeCell ref="A1:M1"/>
    <mergeCell ref="A21:M21"/>
    <mergeCell ref="A41:M41"/>
  </mergeCells>
  <pageMargins left="0.25" right="0.25" top="0.75" bottom="0.75" header="0.3" footer="0.3"/>
  <pageSetup paperSize="1" scale="85" orientation="landscape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showGridLines="0" view="pageBreakPreview" zoomScale="85" zoomScaleNormal="100" workbookViewId="0">
      <selection activeCell="P42" sqref="P42"/>
    </sheetView>
  </sheetViews>
  <sheetFormatPr defaultColWidth="9.14285714285714" defaultRowHeight="11.25"/>
  <cols>
    <col min="1" max="1" width="8.42857142857143" style="634" customWidth="1"/>
    <col min="2" max="2" width="9.85714285714286" style="108" customWidth="1"/>
    <col min="3" max="3" width="8.71428571428571" style="108" customWidth="1"/>
    <col min="4" max="4" width="9.14285714285714" style="108"/>
    <col min="5" max="5" width="10" style="108" customWidth="1"/>
    <col min="6" max="8" width="9.71428571428571" style="108" customWidth="1"/>
    <col min="9" max="9" width="10.1428571428571" style="108" customWidth="1"/>
    <col min="10" max="10" width="11" style="108" customWidth="1"/>
    <col min="11" max="11" width="9.71428571428571" style="108" customWidth="1"/>
    <col min="12" max="12" width="10.8571428571429" style="108" customWidth="1"/>
    <col min="13" max="13" width="9.57142857142857" style="108" customWidth="1"/>
    <col min="14" max="14" width="11.8571428571429" style="108" customWidth="1"/>
    <col min="15" max="16384" width="9.14285714285714" style="108"/>
  </cols>
  <sheetData>
    <row r="1" ht="15.75" spans="1:15">
      <c r="A1" s="635"/>
      <c r="B1" s="635"/>
      <c r="C1" s="635"/>
      <c r="D1" s="635"/>
      <c r="E1" s="635"/>
      <c r="F1" s="635"/>
      <c r="G1" s="635"/>
      <c r="H1" s="635"/>
      <c r="I1" s="673"/>
      <c r="J1" s="673"/>
      <c r="K1" s="673"/>
      <c r="L1" s="673"/>
      <c r="M1" s="673"/>
      <c r="N1" s="673"/>
      <c r="O1" s="674"/>
    </row>
    <row r="2" spans="1:14">
      <c r="A2" s="636"/>
      <c r="B2" s="637" t="s">
        <v>49</v>
      </c>
      <c r="C2" s="638" t="s">
        <v>50</v>
      </c>
      <c r="D2" s="638" t="s">
        <v>51</v>
      </c>
      <c r="E2" s="638" t="s">
        <v>52</v>
      </c>
      <c r="F2" s="638" t="s">
        <v>908</v>
      </c>
      <c r="G2" s="638" t="s">
        <v>909</v>
      </c>
      <c r="H2" s="638" t="s">
        <v>910</v>
      </c>
      <c r="I2" s="638" t="s">
        <v>911</v>
      </c>
      <c r="J2" s="638" t="s">
        <v>912</v>
      </c>
      <c r="K2" s="638" t="s">
        <v>913</v>
      </c>
      <c r="L2" s="638" t="s">
        <v>914</v>
      </c>
      <c r="M2" s="638" t="s">
        <v>915</v>
      </c>
      <c r="N2" s="675" t="s">
        <v>1036</v>
      </c>
    </row>
    <row r="3" ht="12.75" spans="1:14">
      <c r="A3" s="639">
        <v>2009</v>
      </c>
      <c r="B3" s="640">
        <v>644987</v>
      </c>
      <c r="C3" s="640">
        <v>568719</v>
      </c>
      <c r="D3" s="640">
        <v>589279</v>
      </c>
      <c r="E3" s="640">
        <v>462709</v>
      </c>
      <c r="F3" s="640">
        <v>448118</v>
      </c>
      <c r="G3" s="640">
        <v>427694</v>
      </c>
      <c r="H3" s="640">
        <v>467863</v>
      </c>
      <c r="I3" s="640">
        <v>493772</v>
      </c>
      <c r="J3" s="640">
        <v>439604</v>
      </c>
      <c r="K3" s="640">
        <v>489635</v>
      </c>
      <c r="L3" s="640">
        <v>557554</v>
      </c>
      <c r="M3" s="640">
        <v>639797</v>
      </c>
      <c r="N3" s="676">
        <v>6229731</v>
      </c>
    </row>
    <row r="4" ht="12.75" spans="1:14">
      <c r="A4" s="641">
        <v>2010</v>
      </c>
      <c r="B4" s="305">
        <v>675343</v>
      </c>
      <c r="C4" s="305">
        <v>608940</v>
      </c>
      <c r="D4" s="305">
        <v>610583</v>
      </c>
      <c r="E4" s="305">
        <v>506275</v>
      </c>
      <c r="F4" s="305">
        <v>476500</v>
      </c>
      <c r="G4" s="305">
        <v>464120</v>
      </c>
      <c r="H4" s="305">
        <v>499241</v>
      </c>
      <c r="I4" s="305">
        <v>512024</v>
      </c>
      <c r="J4" s="644">
        <v>460893</v>
      </c>
      <c r="K4" s="644">
        <v>509793</v>
      </c>
      <c r="L4" s="642">
        <v>532126</v>
      </c>
      <c r="M4" s="642">
        <v>660665</v>
      </c>
      <c r="N4" s="676">
        <v>6516503</v>
      </c>
    </row>
    <row r="5" ht="12.75" spans="1:14">
      <c r="A5" s="641">
        <v>2011</v>
      </c>
      <c r="B5" s="642">
        <v>708263.6</v>
      </c>
      <c r="C5" s="642">
        <v>623208</v>
      </c>
      <c r="D5" s="642">
        <v>634087.3</v>
      </c>
      <c r="E5" s="642">
        <v>536286</v>
      </c>
      <c r="F5" s="642">
        <v>533563.6</v>
      </c>
      <c r="G5" s="642">
        <v>495139</v>
      </c>
      <c r="H5" s="642">
        <v>545315.284</v>
      </c>
      <c r="I5" s="642">
        <v>567282.352</v>
      </c>
      <c r="J5" s="306">
        <v>512979</v>
      </c>
      <c r="K5" s="642">
        <v>551132.227777105</v>
      </c>
      <c r="L5" s="642">
        <v>619654.863689371</v>
      </c>
      <c r="M5" s="642">
        <v>710869.980760876</v>
      </c>
      <c r="N5" s="676">
        <v>7037781.20822735</v>
      </c>
    </row>
    <row r="6" ht="12.75" spans="1:14">
      <c r="A6" s="639">
        <v>2012</v>
      </c>
      <c r="B6" s="643">
        <v>733972.936504737</v>
      </c>
      <c r="C6" s="643">
        <v>680053.720967109</v>
      </c>
      <c r="D6" s="643">
        <v>596982</v>
      </c>
      <c r="E6" s="643">
        <v>537949.9</v>
      </c>
      <c r="F6" s="644">
        <v>483890.9</v>
      </c>
      <c r="G6" s="643">
        <v>489723</v>
      </c>
      <c r="H6" s="643">
        <v>536890.863014599</v>
      </c>
      <c r="I6" s="643">
        <v>540566</v>
      </c>
      <c r="J6" s="643">
        <v>469527</v>
      </c>
      <c r="K6" s="643">
        <v>484705.661665298</v>
      </c>
      <c r="L6" s="643">
        <v>548289.026552565</v>
      </c>
      <c r="M6" s="643">
        <v>749398</v>
      </c>
      <c r="N6" s="676">
        <v>6851949.00870431</v>
      </c>
    </row>
    <row r="7" ht="12.75" spans="1:14">
      <c r="A7" s="641">
        <v>2013</v>
      </c>
      <c r="B7" s="645">
        <v>743846.309682549</v>
      </c>
      <c r="C7" s="645">
        <v>665392.410370651</v>
      </c>
      <c r="D7" s="645">
        <v>673578.184832076</v>
      </c>
      <c r="E7" s="643">
        <v>545600.367041559</v>
      </c>
      <c r="F7" s="306">
        <v>502945</v>
      </c>
      <c r="G7" s="646">
        <v>511390</v>
      </c>
      <c r="H7" s="306">
        <v>546696</v>
      </c>
      <c r="I7" s="306">
        <v>565789</v>
      </c>
      <c r="J7" s="306">
        <v>493056</v>
      </c>
      <c r="K7" s="305">
        <v>532555.351132087</v>
      </c>
      <c r="L7" s="305">
        <v>589808.270631668</v>
      </c>
      <c r="M7" s="305">
        <v>774402.808744173</v>
      </c>
      <c r="N7" s="676">
        <v>7145059.70243476</v>
      </c>
    </row>
    <row r="8" ht="12.75" spans="1:14">
      <c r="A8" s="641">
        <v>2014</v>
      </c>
      <c r="B8" s="645">
        <v>733468</v>
      </c>
      <c r="C8" s="645">
        <v>631678</v>
      </c>
      <c r="D8" s="645">
        <v>645837</v>
      </c>
      <c r="E8" s="643">
        <v>578948</v>
      </c>
      <c r="F8" s="305">
        <v>541016</v>
      </c>
      <c r="G8" s="646">
        <v>501088</v>
      </c>
      <c r="H8" s="306">
        <v>530554</v>
      </c>
      <c r="I8" s="305">
        <v>556098</v>
      </c>
      <c r="J8" s="305">
        <v>492427</v>
      </c>
      <c r="K8" s="305">
        <v>537280</v>
      </c>
      <c r="L8" s="305">
        <v>546419</v>
      </c>
      <c r="M8" s="305">
        <v>640431</v>
      </c>
      <c r="N8" s="676">
        <v>6935244</v>
      </c>
    </row>
    <row r="9" ht="12.75" spans="1:14">
      <c r="A9" s="639">
        <v>2015</v>
      </c>
      <c r="B9" s="645">
        <v>686041</v>
      </c>
      <c r="C9" s="645">
        <v>591978</v>
      </c>
      <c r="D9" s="645">
        <v>594775</v>
      </c>
      <c r="E9" s="643">
        <v>514282</v>
      </c>
      <c r="F9" s="305">
        <v>472405</v>
      </c>
      <c r="G9" s="646">
        <v>465730</v>
      </c>
      <c r="H9" s="646">
        <v>536160</v>
      </c>
      <c r="I9" s="646">
        <v>529208</v>
      </c>
      <c r="J9" s="646">
        <v>459012</v>
      </c>
      <c r="K9" s="646">
        <v>476969</v>
      </c>
      <c r="L9" s="646">
        <v>519281</v>
      </c>
      <c r="M9" s="646">
        <v>649026</v>
      </c>
      <c r="N9" s="676">
        <v>6494867</v>
      </c>
    </row>
    <row r="10" ht="12.75" spans="1:14">
      <c r="A10" s="639">
        <v>2016</v>
      </c>
      <c r="B10" s="645">
        <v>671884</v>
      </c>
      <c r="C10" s="645">
        <v>559772</v>
      </c>
      <c r="D10" s="645">
        <v>573419</v>
      </c>
      <c r="E10" s="643">
        <v>469803</v>
      </c>
      <c r="F10" s="305">
        <v>477468</v>
      </c>
      <c r="G10" s="646">
        <v>463248</v>
      </c>
      <c r="H10" s="646">
        <v>509916</v>
      </c>
      <c r="I10" s="646">
        <v>514034</v>
      </c>
      <c r="J10" s="646">
        <v>451153</v>
      </c>
      <c r="K10" s="646">
        <v>480236</v>
      </c>
      <c r="L10" s="646">
        <v>540024</v>
      </c>
      <c r="M10" s="646">
        <v>688760</v>
      </c>
      <c r="N10" s="676">
        <v>6399717</v>
      </c>
    </row>
    <row r="11" ht="12.75" spans="1:14">
      <c r="A11" s="639">
        <v>2017</v>
      </c>
      <c r="B11" s="645">
        <v>715886</v>
      </c>
      <c r="C11" s="645">
        <v>562270</v>
      </c>
      <c r="D11" s="645">
        <v>545214</v>
      </c>
      <c r="E11" s="643">
        <v>493731</v>
      </c>
      <c r="F11" s="647">
        <v>475055.2458829</v>
      </c>
      <c r="G11" s="647">
        <v>485386.022838337</v>
      </c>
      <c r="H11" s="647">
        <v>529805.327626669</v>
      </c>
      <c r="I11" s="647">
        <v>543145</v>
      </c>
      <c r="J11" s="306">
        <v>451103</v>
      </c>
      <c r="K11" s="306">
        <v>482629</v>
      </c>
      <c r="L11" s="646">
        <v>546256</v>
      </c>
      <c r="M11" s="646">
        <v>667841</v>
      </c>
      <c r="N11" s="676">
        <v>6498321.59634791</v>
      </c>
    </row>
    <row r="12" ht="12.75" spans="1:14">
      <c r="A12" s="639">
        <v>2018</v>
      </c>
      <c r="B12" s="647">
        <v>659778.40252533</v>
      </c>
      <c r="C12" s="647">
        <v>590822.565087522</v>
      </c>
      <c r="D12" s="648">
        <v>597594.57650935</v>
      </c>
      <c r="E12" s="647">
        <v>468417.222662</v>
      </c>
      <c r="F12" s="647">
        <v>467468</v>
      </c>
      <c r="G12" s="647">
        <v>468885</v>
      </c>
      <c r="H12" s="649">
        <v>508892.46679516</v>
      </c>
      <c r="I12" s="649">
        <v>539133.85146954</v>
      </c>
      <c r="J12" s="677">
        <v>465468.41102895</v>
      </c>
      <c r="K12" s="677">
        <v>471406.74544532</v>
      </c>
      <c r="L12" s="677">
        <v>517882.03745769</v>
      </c>
      <c r="M12" s="677">
        <v>681161.995861</v>
      </c>
      <c r="N12" s="676">
        <v>6436911.27484186</v>
      </c>
    </row>
    <row r="13" ht="12.75" spans="1:17">
      <c r="A13" s="639">
        <v>2019</v>
      </c>
      <c r="B13" s="647">
        <v>735812.73243307</v>
      </c>
      <c r="C13" s="647">
        <v>586992.48008369</v>
      </c>
      <c r="D13" s="647">
        <v>559331.15689392</v>
      </c>
      <c r="E13" s="647">
        <v>500485.03576017</v>
      </c>
      <c r="F13" s="647">
        <v>501060.94803714</v>
      </c>
      <c r="G13" s="647">
        <v>500729.18649094</v>
      </c>
      <c r="H13" s="647">
        <v>533842.12798112</v>
      </c>
      <c r="I13" s="647">
        <v>565787.57685392</v>
      </c>
      <c r="J13" s="647">
        <v>471683.92661823</v>
      </c>
      <c r="K13" s="647">
        <v>472833.31200651</v>
      </c>
      <c r="L13" s="647">
        <v>507919.92326198</v>
      </c>
      <c r="M13" s="647">
        <v>639953.21365377</v>
      </c>
      <c r="N13" s="657">
        <v>6576431.62007446</v>
      </c>
      <c r="P13" s="678"/>
      <c r="Q13" s="678"/>
    </row>
    <row r="14" ht="12.75" spans="1:14">
      <c r="A14" s="639">
        <v>2020</v>
      </c>
      <c r="B14" s="650">
        <v>708611</v>
      </c>
      <c r="C14" s="650">
        <v>607803</v>
      </c>
      <c r="D14" s="650">
        <v>589581</v>
      </c>
      <c r="E14" s="650">
        <v>489236</v>
      </c>
      <c r="F14" s="651">
        <v>464183</v>
      </c>
      <c r="G14" s="651">
        <v>463789</v>
      </c>
      <c r="H14" s="651">
        <v>527801</v>
      </c>
      <c r="I14" s="651">
        <v>533336</v>
      </c>
      <c r="J14" s="651">
        <v>482358</v>
      </c>
      <c r="K14" s="651">
        <v>506280</v>
      </c>
      <c r="L14" s="651">
        <v>562127</v>
      </c>
      <c r="M14" s="651">
        <v>669977</v>
      </c>
      <c r="N14" s="679">
        <v>6605082</v>
      </c>
    </row>
    <row r="15" ht="12.75" spans="1:15">
      <c r="A15" s="639">
        <v>2021</v>
      </c>
      <c r="B15" s="650">
        <v>724554</v>
      </c>
      <c r="C15" s="650">
        <v>629962</v>
      </c>
      <c r="D15" s="650">
        <v>662183</v>
      </c>
      <c r="E15" s="650">
        <v>590810</v>
      </c>
      <c r="F15" s="652">
        <v>504969.54527819</v>
      </c>
      <c r="G15" s="652">
        <v>519562.97310449</v>
      </c>
      <c r="H15" s="653">
        <v>591485</v>
      </c>
      <c r="I15" s="653">
        <v>603872</v>
      </c>
      <c r="J15" s="651">
        <v>485288</v>
      </c>
      <c r="K15" s="651">
        <v>523606</v>
      </c>
      <c r="L15" s="653">
        <v>552840</v>
      </c>
      <c r="M15" s="653">
        <v>747790</v>
      </c>
      <c r="N15" s="679">
        <v>7136936</v>
      </c>
      <c r="O15" s="680"/>
    </row>
    <row r="16" ht="12.75" spans="1:15">
      <c r="A16" s="639">
        <v>2022</v>
      </c>
      <c r="B16" s="650">
        <v>774084</v>
      </c>
      <c r="C16" s="650">
        <v>656456</v>
      </c>
      <c r="D16" s="650">
        <v>698991</v>
      </c>
      <c r="E16" s="650">
        <v>556264</v>
      </c>
      <c r="F16" s="654">
        <v>504224.43365456</v>
      </c>
      <c r="G16" s="654">
        <v>525508.84969803</v>
      </c>
      <c r="H16" s="655">
        <v>591874.66049253</v>
      </c>
      <c r="I16" s="655">
        <v>587526.99885867</v>
      </c>
      <c r="J16" s="651">
        <v>481886</v>
      </c>
      <c r="K16" s="651">
        <v>480961</v>
      </c>
      <c r="L16" s="652">
        <v>536263.23732687</v>
      </c>
      <c r="M16" s="652">
        <v>650564.14019269</v>
      </c>
      <c r="N16" s="679">
        <v>7044604.32022335</v>
      </c>
      <c r="O16" s="680"/>
    </row>
    <row r="17" ht="12.75" spans="1:15">
      <c r="A17" s="639">
        <v>2023</v>
      </c>
      <c r="B17" s="650">
        <v>774084</v>
      </c>
      <c r="C17" s="650">
        <v>656456</v>
      </c>
      <c r="D17" s="650">
        <v>698991</v>
      </c>
      <c r="E17" s="650">
        <v>556264</v>
      </c>
      <c r="F17" s="654">
        <v>504224.43365456</v>
      </c>
      <c r="G17" s="654">
        <v>525508.84969803</v>
      </c>
      <c r="H17" s="655">
        <v>591874.66049253</v>
      </c>
      <c r="I17" s="655">
        <v>587526.99885867</v>
      </c>
      <c r="J17" s="651">
        <v>481886</v>
      </c>
      <c r="K17" s="651">
        <v>480961</v>
      </c>
      <c r="L17" s="652">
        <v>536263.23732687</v>
      </c>
      <c r="M17" s="652">
        <v>650564.14019269</v>
      </c>
      <c r="N17" s="679">
        <v>7044604.32022335</v>
      </c>
      <c r="O17" s="680"/>
    </row>
    <row r="18" ht="12.75" spans="1:16">
      <c r="A18" s="639">
        <v>2024</v>
      </c>
      <c r="B18" s="656">
        <v>833308.655351</v>
      </c>
      <c r="C18" s="656">
        <v>680840.89552083</v>
      </c>
      <c r="D18" s="656">
        <v>691925.20998418</v>
      </c>
      <c r="E18" s="654">
        <v>582304.0419322</v>
      </c>
      <c r="F18" s="652">
        <v>551157.71592497</v>
      </c>
      <c r="G18" s="652">
        <v>564241.63858189</v>
      </c>
      <c r="H18" s="654">
        <v>683298.03961495</v>
      </c>
      <c r="I18" s="654">
        <v>678150.17903652</v>
      </c>
      <c r="J18" s="651">
        <v>539707</v>
      </c>
      <c r="K18" s="651">
        <v>533630</v>
      </c>
      <c r="L18" s="654">
        <v>660362</v>
      </c>
      <c r="M18" s="654">
        <v>882102</v>
      </c>
      <c r="N18" s="679">
        <v>7881013</v>
      </c>
      <c r="O18" s="680"/>
      <c r="P18" s="681"/>
    </row>
    <row r="19" ht="12.75" spans="1:15">
      <c r="A19" s="639">
        <v>2025</v>
      </c>
      <c r="B19" s="657">
        <v>845654</v>
      </c>
      <c r="C19" s="657">
        <v>730552</v>
      </c>
      <c r="D19" s="657">
        <v>733443</v>
      </c>
      <c r="E19" s="647">
        <v>651496</v>
      </c>
      <c r="F19" s="652"/>
      <c r="G19" s="652"/>
      <c r="H19" s="654"/>
      <c r="I19" s="654"/>
      <c r="J19" s="651"/>
      <c r="K19" s="651"/>
      <c r="L19" s="654"/>
      <c r="M19" s="654"/>
      <c r="N19" s="682"/>
      <c r="O19" s="680"/>
    </row>
    <row r="20" spans="1:16">
      <c r="A20" s="658"/>
      <c r="B20" s="659"/>
      <c r="C20" s="660"/>
      <c r="D20" s="660"/>
      <c r="F20" s="661"/>
      <c r="G20" s="660"/>
      <c r="H20" s="660"/>
      <c r="I20" s="660"/>
      <c r="J20" s="661"/>
      <c r="K20" s="661"/>
      <c r="L20" s="660"/>
      <c r="M20" s="660"/>
      <c r="N20" s="678"/>
      <c r="O20" s="680"/>
      <c r="P20" s="678"/>
    </row>
    <row r="21" spans="2:14">
      <c r="B21" s="662"/>
      <c r="C21" s="663"/>
      <c r="D21" s="664"/>
      <c r="E21" s="138"/>
      <c r="F21" s="138"/>
      <c r="G21" s="138"/>
      <c r="H21" s="138"/>
      <c r="I21" s="664"/>
      <c r="J21" s="664"/>
      <c r="K21" s="664"/>
      <c r="L21" s="664"/>
      <c r="M21" s="664"/>
      <c r="N21" s="664"/>
    </row>
    <row r="22" spans="1:14">
      <c r="A22" s="636"/>
      <c r="B22" s="665" t="s">
        <v>49</v>
      </c>
      <c r="C22" s="666" t="s">
        <v>50</v>
      </c>
      <c r="D22" s="667" t="s">
        <v>51</v>
      </c>
      <c r="E22" s="667" t="s">
        <v>52</v>
      </c>
      <c r="F22" s="667" t="s">
        <v>908</v>
      </c>
      <c r="G22" s="667" t="s">
        <v>909</v>
      </c>
      <c r="H22" s="638" t="s">
        <v>910</v>
      </c>
      <c r="I22" s="638" t="s">
        <v>911</v>
      </c>
      <c r="J22" s="683" t="s">
        <v>912</v>
      </c>
      <c r="K22" s="638" t="s">
        <v>913</v>
      </c>
      <c r="L22" s="638" t="s">
        <v>914</v>
      </c>
      <c r="M22" s="638" t="s">
        <v>915</v>
      </c>
      <c r="N22" s="664"/>
    </row>
    <row r="23" ht="13.5" spans="1:14">
      <c r="A23" s="636" t="s">
        <v>916</v>
      </c>
      <c r="B23" s="657">
        <v>720245</v>
      </c>
      <c r="C23" s="657">
        <v>618834</v>
      </c>
      <c r="D23" s="657">
        <v>622647</v>
      </c>
      <c r="E23" s="657">
        <v>524335</v>
      </c>
      <c r="F23" s="657"/>
      <c r="G23" s="657"/>
      <c r="H23" s="657"/>
      <c r="I23" s="657"/>
      <c r="J23" s="657"/>
      <c r="K23" s="657"/>
      <c r="L23" s="657"/>
      <c r="M23" s="657"/>
      <c r="N23" s="678"/>
    </row>
    <row r="24" ht="12.75" spans="1:14">
      <c r="A24" s="639">
        <v>2025</v>
      </c>
      <c r="B24" s="668">
        <v>845654</v>
      </c>
      <c r="C24" s="668">
        <v>730552</v>
      </c>
      <c r="D24" s="668">
        <v>733443</v>
      </c>
      <c r="E24" s="669">
        <v>651496</v>
      </c>
      <c r="F24" s="670"/>
      <c r="G24" s="670"/>
      <c r="H24" s="654"/>
      <c r="I24" s="654"/>
      <c r="J24" s="647"/>
      <c r="K24" s="647"/>
      <c r="L24" s="654"/>
      <c r="M24" s="654"/>
      <c r="N24" s="684"/>
    </row>
    <row r="25" spans="2:8">
      <c r="B25" s="136"/>
      <c r="C25" s="671"/>
      <c r="E25" s="138"/>
      <c r="F25" s="138"/>
      <c r="G25" s="138"/>
      <c r="H25" s="138"/>
    </row>
    <row r="26" spans="2:8">
      <c r="B26" s="136"/>
      <c r="C26" s="663"/>
      <c r="E26" s="138"/>
      <c r="F26" s="138"/>
      <c r="G26" s="138"/>
      <c r="H26" s="138"/>
    </row>
    <row r="27" spans="2:8">
      <c r="B27" s="136"/>
      <c r="C27" s="663"/>
      <c r="E27" s="138"/>
      <c r="F27" s="138"/>
      <c r="G27" s="138"/>
      <c r="H27" s="138"/>
    </row>
    <row r="28" spans="2:8">
      <c r="B28" s="136"/>
      <c r="C28" s="663"/>
      <c r="E28" s="138"/>
      <c r="F28" s="138"/>
      <c r="G28" s="138"/>
      <c r="H28" s="138"/>
    </row>
    <row r="29" spans="2:8">
      <c r="B29" s="136"/>
      <c r="C29" s="663"/>
      <c r="E29" s="138"/>
      <c r="F29" s="138"/>
      <c r="G29" s="138"/>
      <c r="H29" s="138"/>
    </row>
    <row r="30" spans="2:8">
      <c r="B30" s="136"/>
      <c r="C30" s="663"/>
      <c r="E30" s="138"/>
      <c r="F30" s="138"/>
      <c r="G30" s="138"/>
      <c r="H30" s="138"/>
    </row>
    <row r="31" spans="2:8">
      <c r="B31" s="136"/>
      <c r="C31" s="663"/>
      <c r="E31" s="138"/>
      <c r="F31" s="138"/>
      <c r="G31" s="138"/>
      <c r="H31" s="138"/>
    </row>
    <row r="32" spans="2:8">
      <c r="B32" s="136"/>
      <c r="C32" s="663"/>
      <c r="E32" s="138"/>
      <c r="F32" s="138"/>
      <c r="G32" s="138"/>
      <c r="H32" s="138"/>
    </row>
    <row r="33" spans="3:8">
      <c r="C33" s="663"/>
      <c r="E33" s="138"/>
      <c r="F33" s="138"/>
      <c r="G33" s="138"/>
      <c r="H33" s="138"/>
    </row>
    <row r="35" spans="3:3">
      <c r="C35" s="663"/>
    </row>
    <row r="36" spans="3:3">
      <c r="C36" s="663"/>
    </row>
    <row r="37" spans="3:3">
      <c r="C37" s="663"/>
    </row>
    <row r="38" spans="3:3">
      <c r="C38" s="663"/>
    </row>
    <row r="39" spans="3:3">
      <c r="C39" s="663"/>
    </row>
    <row r="50" s="633" customFormat="1" ht="12" spans="1:13">
      <c r="A50" s="672"/>
      <c r="K50" s="672"/>
      <c r="L50" s="672"/>
      <c r="M50" s="672"/>
    </row>
    <row r="51" ht="15" customHeight="1" spans="9:13">
      <c r="I51" s="685" t="s">
        <v>1037</v>
      </c>
      <c r="J51" s="686"/>
      <c r="K51" s="686"/>
      <c r="L51" s="686"/>
      <c r="M51" s="687"/>
    </row>
  </sheetData>
  <mergeCells count="2">
    <mergeCell ref="A1:N1"/>
    <mergeCell ref="I51:M51"/>
  </mergeCells>
  <pageMargins left="0.25" right="0.25" top="0.75" bottom="0.75" header="0.3" footer="0.3"/>
  <pageSetup paperSize="1" scale="85" orientation="landscape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Z24"/>
  <sheetViews>
    <sheetView view="pageBreakPreview" zoomScaleNormal="100" workbookViewId="0">
      <selection activeCell="G22" sqref="G22"/>
    </sheetView>
  </sheetViews>
  <sheetFormatPr defaultColWidth="8.85714285714286" defaultRowHeight="15"/>
  <cols>
    <col min="1" max="1" width="8.85714285714286" style="600"/>
    <col min="3" max="3" width="15" customWidth="1"/>
    <col min="4" max="4" width="15.8571428571429" customWidth="1"/>
    <col min="5" max="5" width="10" customWidth="1"/>
    <col min="11" max="11" width="11.1428571428571" customWidth="1"/>
    <col min="17" max="17" width="11.2857142857143" customWidth="1"/>
  </cols>
  <sheetData>
    <row r="2" ht="18.75" spans="10:15">
      <c r="J2" s="624" t="s">
        <v>1038</v>
      </c>
      <c r="K2" s="624"/>
      <c r="L2" s="624"/>
      <c r="M2" s="624"/>
      <c r="N2" s="624"/>
      <c r="O2" s="624"/>
    </row>
    <row r="4" ht="15.75"/>
    <row r="5" spans="2:21">
      <c r="B5" s="601" t="s">
        <v>1039</v>
      </c>
      <c r="C5" s="602" t="s">
        <v>1040</v>
      </c>
      <c r="D5" s="603" t="s">
        <v>1041</v>
      </c>
      <c r="E5" s="604"/>
      <c r="F5" s="604"/>
      <c r="G5" s="604"/>
      <c r="H5" s="604"/>
      <c r="I5" s="625"/>
      <c r="J5" s="603" t="s">
        <v>1042</v>
      </c>
      <c r="K5" s="604"/>
      <c r="L5" s="604"/>
      <c r="M5" s="604"/>
      <c r="N5" s="604"/>
      <c r="O5" s="625"/>
      <c r="P5" s="603" t="s">
        <v>1043</v>
      </c>
      <c r="Q5" s="604"/>
      <c r="R5" s="604"/>
      <c r="S5" s="604"/>
      <c r="T5" s="604"/>
      <c r="U5" s="625"/>
    </row>
    <row r="6" ht="24" customHeight="1" spans="2:21">
      <c r="B6" s="605"/>
      <c r="C6" s="606"/>
      <c r="D6" s="607" t="s">
        <v>1044</v>
      </c>
      <c r="E6" s="608"/>
      <c r="F6" s="608" t="s">
        <v>1045</v>
      </c>
      <c r="G6" s="608"/>
      <c r="H6" s="608" t="s">
        <v>1046</v>
      </c>
      <c r="I6" s="626"/>
      <c r="J6" s="607" t="s">
        <v>1044</v>
      </c>
      <c r="K6" s="608"/>
      <c r="L6" s="608" t="s">
        <v>1045</v>
      </c>
      <c r="M6" s="608"/>
      <c r="N6" s="608" t="s">
        <v>1046</v>
      </c>
      <c r="O6" s="626"/>
      <c r="P6" s="607" t="s">
        <v>1044</v>
      </c>
      <c r="Q6" s="608"/>
      <c r="R6" s="608" t="s">
        <v>1045</v>
      </c>
      <c r="S6" s="608"/>
      <c r="T6" s="608" t="s">
        <v>1046</v>
      </c>
      <c r="U6" s="626"/>
    </row>
    <row r="7" ht="15.75" spans="2:22">
      <c r="B7" s="605"/>
      <c r="C7" s="606"/>
      <c r="D7" s="609" t="s">
        <v>1047</v>
      </c>
      <c r="E7" s="610" t="s">
        <v>1048</v>
      </c>
      <c r="F7" s="610" t="s">
        <v>1047</v>
      </c>
      <c r="G7" s="610" t="s">
        <v>1048</v>
      </c>
      <c r="H7" s="610" t="s">
        <v>1047</v>
      </c>
      <c r="I7" s="627" t="s">
        <v>1048</v>
      </c>
      <c r="J7" s="609" t="s">
        <v>1047</v>
      </c>
      <c r="K7" s="610" t="s">
        <v>1048</v>
      </c>
      <c r="L7" s="610" t="s">
        <v>1047</v>
      </c>
      <c r="M7" s="610" t="s">
        <v>1048</v>
      </c>
      <c r="N7" s="610" t="s">
        <v>1047</v>
      </c>
      <c r="O7" s="627" t="s">
        <v>1048</v>
      </c>
      <c r="P7" s="609" t="s">
        <v>1047</v>
      </c>
      <c r="Q7" s="610" t="s">
        <v>1048</v>
      </c>
      <c r="R7" s="610" t="s">
        <v>1047</v>
      </c>
      <c r="S7" s="610" t="s">
        <v>1048</v>
      </c>
      <c r="T7" s="610" t="s">
        <v>1047</v>
      </c>
      <c r="U7" s="627" t="s">
        <v>1048</v>
      </c>
      <c r="V7" s="566"/>
    </row>
    <row r="8" ht="15.75" spans="2:21">
      <c r="B8" s="611"/>
      <c r="C8" s="612"/>
      <c r="D8" s="613" t="s">
        <v>1049</v>
      </c>
      <c r="E8" s="614" t="s">
        <v>1049</v>
      </c>
      <c r="F8" s="614" t="s">
        <v>1049</v>
      </c>
      <c r="G8" s="614" t="s">
        <v>1049</v>
      </c>
      <c r="H8" s="614" t="s">
        <v>1050</v>
      </c>
      <c r="I8" s="628" t="s">
        <v>1050</v>
      </c>
      <c r="J8" s="613" t="s">
        <v>1049</v>
      </c>
      <c r="K8" s="614" t="s">
        <v>1049</v>
      </c>
      <c r="L8" s="614" t="s">
        <v>1049</v>
      </c>
      <c r="M8" s="614" t="s">
        <v>1049</v>
      </c>
      <c r="N8" s="614" t="s">
        <v>1050</v>
      </c>
      <c r="O8" s="628" t="s">
        <v>1050</v>
      </c>
      <c r="P8" s="613" t="s">
        <v>1049</v>
      </c>
      <c r="Q8" s="614" t="s">
        <v>1049</v>
      </c>
      <c r="R8" s="614" t="s">
        <v>1049</v>
      </c>
      <c r="S8" s="614" t="s">
        <v>1049</v>
      </c>
      <c r="T8" s="614" t="s">
        <v>1050</v>
      </c>
      <c r="U8" s="628" t="s">
        <v>1050</v>
      </c>
    </row>
    <row r="9" ht="15.75" spans="2:21">
      <c r="B9" s="615" t="s">
        <v>49</v>
      </c>
      <c r="C9" s="616" t="s">
        <v>1051</v>
      </c>
      <c r="D9" s="603">
        <v>258</v>
      </c>
      <c r="E9" s="604">
        <v>50</v>
      </c>
      <c r="F9" s="617">
        <v>258</v>
      </c>
      <c r="G9" s="617">
        <v>50</v>
      </c>
      <c r="H9" s="617">
        <v>1.5</v>
      </c>
      <c r="I9" s="629">
        <v>5.21</v>
      </c>
      <c r="J9" s="603">
        <v>0</v>
      </c>
      <c r="K9" s="604">
        <v>0</v>
      </c>
      <c r="L9" s="617">
        <v>0</v>
      </c>
      <c r="M9" s="617">
        <v>0</v>
      </c>
      <c r="N9" s="617">
        <v>0</v>
      </c>
      <c r="O9" s="629">
        <v>0</v>
      </c>
      <c r="P9" s="603">
        <v>150</v>
      </c>
      <c r="Q9" s="604">
        <v>150</v>
      </c>
      <c r="R9" s="617">
        <v>150</v>
      </c>
      <c r="S9" s="617">
        <v>150</v>
      </c>
      <c r="T9" s="617">
        <v>1.53</v>
      </c>
      <c r="U9" s="629">
        <v>0.29</v>
      </c>
    </row>
    <row r="10" ht="15.75" spans="2:21">
      <c r="B10" s="615" t="s">
        <v>50</v>
      </c>
      <c r="C10" s="618" t="s">
        <v>1052</v>
      </c>
      <c r="D10" s="609">
        <v>0</v>
      </c>
      <c r="E10" s="610">
        <v>0</v>
      </c>
      <c r="F10" s="619">
        <v>0</v>
      </c>
      <c r="G10" s="619">
        <v>0</v>
      </c>
      <c r="H10" s="619">
        <v>0</v>
      </c>
      <c r="I10" s="630">
        <v>0</v>
      </c>
      <c r="J10" s="609">
        <v>250</v>
      </c>
      <c r="K10" s="610">
        <v>50</v>
      </c>
      <c r="L10" s="619">
        <v>250</v>
      </c>
      <c r="M10" s="619">
        <v>50</v>
      </c>
      <c r="N10" s="619">
        <v>1.7</v>
      </c>
      <c r="O10" s="630">
        <v>6</v>
      </c>
      <c r="P10" s="609">
        <v>150</v>
      </c>
      <c r="Q10" s="610">
        <v>150</v>
      </c>
      <c r="R10" s="619">
        <v>150</v>
      </c>
      <c r="S10" s="619">
        <v>150</v>
      </c>
      <c r="T10" s="619">
        <v>1.8</v>
      </c>
      <c r="U10" s="630">
        <v>0.22</v>
      </c>
    </row>
    <row r="11" ht="15.75" spans="2:21">
      <c r="B11" s="615" t="s">
        <v>51</v>
      </c>
      <c r="C11" s="618" t="s">
        <v>1053</v>
      </c>
      <c r="D11" s="609">
        <v>50</v>
      </c>
      <c r="E11" s="610">
        <v>50</v>
      </c>
      <c r="F11" s="619">
        <v>50</v>
      </c>
      <c r="G11" s="619">
        <v>50</v>
      </c>
      <c r="H11" s="619">
        <v>2.16</v>
      </c>
      <c r="I11" s="630">
        <v>1.89</v>
      </c>
      <c r="J11" s="609">
        <v>260</v>
      </c>
      <c r="K11" s="610">
        <v>100</v>
      </c>
      <c r="L11" s="619">
        <v>260</v>
      </c>
      <c r="M11" s="619">
        <v>100</v>
      </c>
      <c r="N11" s="619">
        <v>1.1</v>
      </c>
      <c r="O11" s="630">
        <v>5.86</v>
      </c>
      <c r="P11" s="609">
        <v>150</v>
      </c>
      <c r="Q11" s="610">
        <v>150</v>
      </c>
      <c r="R11" s="619">
        <v>150</v>
      </c>
      <c r="S11" s="619">
        <v>150</v>
      </c>
      <c r="T11" s="619">
        <v>0.41</v>
      </c>
      <c r="U11" s="630">
        <v>0.33</v>
      </c>
    </row>
    <row r="12" ht="15.75" spans="2:21">
      <c r="B12" s="615" t="s">
        <v>52</v>
      </c>
      <c r="C12" s="618" t="s">
        <v>1054</v>
      </c>
      <c r="D12" s="620">
        <v>0</v>
      </c>
      <c r="E12" s="621">
        <v>14</v>
      </c>
      <c r="F12" s="622">
        <v>0</v>
      </c>
      <c r="G12" s="622">
        <v>14</v>
      </c>
      <c r="H12" s="623">
        <v>0</v>
      </c>
      <c r="I12" s="631">
        <v>3.55</v>
      </c>
      <c r="J12" s="620">
        <v>250</v>
      </c>
      <c r="K12" s="621">
        <v>0</v>
      </c>
      <c r="L12" s="622">
        <v>250</v>
      </c>
      <c r="M12" s="622">
        <v>0</v>
      </c>
      <c r="N12" s="623">
        <v>1.12</v>
      </c>
      <c r="O12" s="631">
        <v>0</v>
      </c>
      <c r="P12" s="620">
        <v>150</v>
      </c>
      <c r="Q12" s="621">
        <v>150</v>
      </c>
      <c r="R12" s="622">
        <v>150</v>
      </c>
      <c r="S12" s="622">
        <v>150</v>
      </c>
      <c r="T12" s="623">
        <v>0.17</v>
      </c>
      <c r="U12" s="631">
        <v>0.69</v>
      </c>
    </row>
    <row r="15" ht="15.75" spans="16:17">
      <c r="P15" s="632" t="s">
        <v>1055</v>
      </c>
      <c r="Q15" s="566"/>
    </row>
    <row r="24" ht="15.75" spans="23:26">
      <c r="W24" s="566"/>
      <c r="X24" s="566"/>
      <c r="Y24" s="566"/>
      <c r="Z24" s="566"/>
    </row>
  </sheetData>
  <mergeCells count="15">
    <mergeCell ref="J2:O2"/>
    <mergeCell ref="D5:I5"/>
    <mergeCell ref="J5:O5"/>
    <mergeCell ref="P5:U5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B5:B8"/>
    <mergeCell ref="C5:C8"/>
  </mergeCells>
  <pageMargins left="0.25" right="0.25" top="0.75" bottom="0.75" header="0.3" footer="0.3"/>
  <pageSetup paperSize="1" scale="6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J41"/>
  <sheetViews>
    <sheetView view="pageBreakPreview" zoomScale="60" zoomScaleNormal="95" workbookViewId="0">
      <selection activeCell="A21" sqref="A21"/>
    </sheetView>
  </sheetViews>
  <sheetFormatPr defaultColWidth="9.14285714285714" defaultRowHeight="12"/>
  <cols>
    <col min="1" max="1" width="58" style="509" customWidth="1"/>
    <col min="2" max="3" width="13.2857142857143" style="509" customWidth="1"/>
    <col min="4" max="4" width="12.7142857142857" style="509" customWidth="1"/>
    <col min="5" max="5" width="13.2857142857143" style="509" customWidth="1"/>
    <col min="6" max="6" width="12.7142857142857" style="509" customWidth="1"/>
    <col min="7" max="11" width="13.2857142857143" style="509" customWidth="1"/>
    <col min="12" max="12" width="27.5714285714286" style="509" customWidth="1"/>
    <col min="13" max="26" width="13.2857142857143" style="509" customWidth="1"/>
    <col min="27" max="28" width="12.7142857142857" style="509" customWidth="1"/>
    <col min="29" max="29" width="12.2857142857143" style="509" customWidth="1"/>
    <col min="30" max="30" width="56.2857142857143" style="509" customWidth="1"/>
    <col min="31" max="31" width="12.7142857142857" style="509" customWidth="1"/>
    <col min="32" max="36" width="13.2857142857143" style="509" customWidth="1"/>
    <col min="37" max="37" width="13.5714285714286" style="509" customWidth="1"/>
    <col min="38" max="38" width="14.8571428571429" style="509" customWidth="1"/>
    <col min="39" max="43" width="14.4285714285714" style="509" customWidth="1"/>
    <col min="44" max="44" width="13.5714285714286" style="509" customWidth="1"/>
    <col min="45" max="45" width="13.7142857142857" style="509" customWidth="1"/>
    <col min="46" max="16384" width="9.14285714285714" style="509"/>
  </cols>
  <sheetData>
    <row r="1" ht="21" spans="1:33">
      <c r="A1" s="510" t="s">
        <v>1056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  <c r="P1" s="510"/>
      <c r="Q1" s="510"/>
      <c r="R1" s="510"/>
      <c r="S1" s="510"/>
      <c r="T1" s="510"/>
      <c r="U1" s="510"/>
      <c r="V1" s="510"/>
      <c r="W1" s="510"/>
      <c r="X1" s="510"/>
      <c r="Y1" s="510"/>
      <c r="Z1" s="510"/>
      <c r="AA1" s="510"/>
      <c r="AB1" s="510"/>
      <c r="AC1" s="510"/>
      <c r="AD1" s="510"/>
      <c r="AE1" s="510"/>
      <c r="AF1" s="510"/>
      <c r="AG1" s="510"/>
    </row>
    <row r="2" ht="15.75" spans="1:11">
      <c r="A2" s="511" t="s">
        <v>1057</v>
      </c>
      <c r="B2" s="512" t="s">
        <v>350</v>
      </c>
      <c r="C2" s="513"/>
      <c r="D2" s="512" t="s">
        <v>351</v>
      </c>
      <c r="E2" s="513"/>
      <c r="F2" s="512" t="s">
        <v>352</v>
      </c>
      <c r="G2" s="514"/>
      <c r="H2" s="515" t="s">
        <v>353</v>
      </c>
      <c r="I2" s="515"/>
      <c r="J2" s="567" t="s">
        <v>1058</v>
      </c>
      <c r="K2" s="568"/>
    </row>
    <row r="3" ht="96" customHeight="1" spans="1:11">
      <c r="A3" s="516"/>
      <c r="B3" s="517" t="s">
        <v>1059</v>
      </c>
      <c r="C3" s="518" t="s">
        <v>1060</v>
      </c>
      <c r="D3" s="517" t="s">
        <v>1059</v>
      </c>
      <c r="E3" s="518" t="s">
        <v>1060</v>
      </c>
      <c r="F3" s="517" t="s">
        <v>1059</v>
      </c>
      <c r="G3" s="518" t="s">
        <v>1060</v>
      </c>
      <c r="H3" s="519" t="s">
        <v>1059</v>
      </c>
      <c r="I3" s="544" t="s">
        <v>1060</v>
      </c>
      <c r="J3" s="569" t="s">
        <v>1059</v>
      </c>
      <c r="K3" s="570" t="s">
        <v>1060</v>
      </c>
    </row>
    <row r="4" ht="41.25" customHeight="1" spans="1:14">
      <c r="A4" s="516"/>
      <c r="B4" s="520"/>
      <c r="C4" s="521"/>
      <c r="D4" s="520"/>
      <c r="E4" s="521"/>
      <c r="F4" s="520"/>
      <c r="G4" s="521"/>
      <c r="H4" s="520"/>
      <c r="I4" s="521"/>
      <c r="J4" s="571"/>
      <c r="K4" s="572"/>
      <c r="N4" s="573"/>
    </row>
    <row r="5" ht="15.75" spans="1:13">
      <c r="A5" s="522" t="s">
        <v>1061</v>
      </c>
      <c r="B5" s="523">
        <v>795.85062723</v>
      </c>
      <c r="C5" s="524">
        <v>810.86708836</v>
      </c>
      <c r="D5" s="523">
        <v>754.487879099999</v>
      </c>
      <c r="E5" s="524">
        <v>818.90652934</v>
      </c>
      <c r="F5" s="523">
        <v>759.75002864</v>
      </c>
      <c r="G5" s="524">
        <v>1877.75296461</v>
      </c>
      <c r="H5" s="523">
        <v>1326.64169398</v>
      </c>
      <c r="I5" s="524">
        <v>1453.27970964</v>
      </c>
      <c r="J5" s="574">
        <v>3636.73022895</v>
      </c>
      <c r="K5" s="575">
        <v>4960.80629195</v>
      </c>
      <c r="M5" s="576"/>
    </row>
    <row r="6" ht="15.75" spans="1:13">
      <c r="A6" s="525" t="s">
        <v>1062</v>
      </c>
      <c r="B6" s="526">
        <v>22.39651</v>
      </c>
      <c r="C6" s="527">
        <v>49.4231999999999</v>
      </c>
      <c r="D6" s="526">
        <v>15.5444</v>
      </c>
      <c r="E6" s="527">
        <v>13.9936</v>
      </c>
      <c r="F6" s="526">
        <v>9.44299</v>
      </c>
      <c r="G6" s="527">
        <v>28.95043</v>
      </c>
      <c r="H6" s="528">
        <v>7.63687</v>
      </c>
      <c r="I6" s="533">
        <v>23.72435</v>
      </c>
      <c r="J6" s="577">
        <v>55.02077</v>
      </c>
      <c r="K6" s="578">
        <v>116.09158</v>
      </c>
      <c r="L6" s="576"/>
      <c r="M6" s="576"/>
    </row>
    <row r="7" ht="15.75" spans="1:13">
      <c r="A7" s="529" t="s">
        <v>1063</v>
      </c>
      <c r="B7" s="530"/>
      <c r="C7" s="531">
        <v>4.8</v>
      </c>
      <c r="D7" s="530"/>
      <c r="E7" s="531"/>
      <c r="F7" s="530"/>
      <c r="G7" s="531"/>
      <c r="H7" s="532">
        <v>0.04</v>
      </c>
      <c r="I7" s="537"/>
      <c r="J7" s="577">
        <v>0.04</v>
      </c>
      <c r="K7" s="578">
        <v>4.8</v>
      </c>
      <c r="L7" s="576"/>
      <c r="M7" s="576"/>
    </row>
    <row r="8" ht="15.75" spans="1:13">
      <c r="A8" s="525" t="s">
        <v>1064</v>
      </c>
      <c r="B8" s="528">
        <v>1045.44935198</v>
      </c>
      <c r="C8" s="533">
        <v>123.253397</v>
      </c>
      <c r="D8" s="528">
        <v>207.74479679</v>
      </c>
      <c r="E8" s="533">
        <v>61.33222833</v>
      </c>
      <c r="F8" s="528">
        <v>106.93824879</v>
      </c>
      <c r="G8" s="533">
        <v>197.42482323</v>
      </c>
      <c r="H8" s="528">
        <v>151.8288389</v>
      </c>
      <c r="I8" s="533">
        <v>280.81036168</v>
      </c>
      <c r="J8" s="577">
        <v>1511.96123646</v>
      </c>
      <c r="K8" s="578">
        <v>662.82081024</v>
      </c>
      <c r="M8" s="576"/>
    </row>
    <row r="9" ht="15.75" spans="1:13">
      <c r="A9" s="529" t="s">
        <v>1065</v>
      </c>
      <c r="B9" s="534">
        <v>6.88</v>
      </c>
      <c r="C9" s="535">
        <v>8.48</v>
      </c>
      <c r="D9" s="534">
        <v>22.57</v>
      </c>
      <c r="E9" s="535">
        <v>21.83</v>
      </c>
      <c r="F9" s="534">
        <v>11.5</v>
      </c>
      <c r="G9" s="535">
        <v>14.06</v>
      </c>
      <c r="H9" s="534">
        <v>12.38</v>
      </c>
      <c r="I9" s="535">
        <v>13.06</v>
      </c>
      <c r="J9" s="577">
        <v>53.33</v>
      </c>
      <c r="K9" s="578">
        <v>57.43</v>
      </c>
      <c r="M9" s="576"/>
    </row>
    <row r="10" ht="15.75" spans="1:13">
      <c r="A10" s="536" t="s">
        <v>1066</v>
      </c>
      <c r="B10" s="528">
        <v>23.75739668</v>
      </c>
      <c r="C10" s="533">
        <v>40.8783466800001</v>
      </c>
      <c r="D10" s="528">
        <v>13.0852354</v>
      </c>
      <c r="E10" s="533">
        <v>34.2336803800001</v>
      </c>
      <c r="F10" s="528">
        <v>65.11958086</v>
      </c>
      <c r="G10" s="533">
        <v>35.62200329</v>
      </c>
      <c r="H10" s="528">
        <v>130.42626681</v>
      </c>
      <c r="I10" s="533">
        <v>50.7497288</v>
      </c>
      <c r="J10" s="579">
        <v>232.38847975</v>
      </c>
      <c r="K10" s="580">
        <v>161.48375915</v>
      </c>
      <c r="M10" s="576"/>
    </row>
    <row r="11" ht="15.75" spans="1:13">
      <c r="A11" s="529" t="s">
        <v>1067</v>
      </c>
      <c r="B11" s="534"/>
      <c r="C11" s="535">
        <v>3.85</v>
      </c>
      <c r="D11" s="534"/>
      <c r="E11" s="535"/>
      <c r="F11" s="534"/>
      <c r="G11" s="535"/>
      <c r="H11" s="534"/>
      <c r="I11" s="535"/>
      <c r="J11" s="577">
        <v>0</v>
      </c>
      <c r="K11" s="578">
        <v>3.85</v>
      </c>
      <c r="M11" s="576"/>
    </row>
    <row r="12" ht="15.75" spans="1:16">
      <c r="A12" s="525" t="s">
        <v>1068</v>
      </c>
      <c r="B12" s="528">
        <v>24.13694088</v>
      </c>
      <c r="C12" s="533">
        <v>139.36189314</v>
      </c>
      <c r="D12" s="528">
        <v>20.30291241</v>
      </c>
      <c r="E12" s="533">
        <v>50.43468339</v>
      </c>
      <c r="F12" s="528">
        <v>23.12344047</v>
      </c>
      <c r="G12" s="533">
        <v>175.16880116</v>
      </c>
      <c r="H12" s="528">
        <v>98.9218970799999</v>
      </c>
      <c r="I12" s="533">
        <v>117.3469894</v>
      </c>
      <c r="J12" s="577">
        <v>166.48519084</v>
      </c>
      <c r="K12" s="578">
        <v>482.31236709</v>
      </c>
      <c r="M12" s="573"/>
      <c r="N12" s="573"/>
      <c r="O12" s="573"/>
      <c r="P12" s="573"/>
    </row>
    <row r="13" ht="15.75" spans="1:16">
      <c r="A13" s="525" t="s">
        <v>1069</v>
      </c>
      <c r="B13" s="534"/>
      <c r="C13" s="535"/>
      <c r="D13" s="534">
        <v>8.548</v>
      </c>
      <c r="E13" s="535">
        <v>8.32</v>
      </c>
      <c r="F13" s="534">
        <v>1.488</v>
      </c>
      <c r="G13" s="535">
        <v>11.135</v>
      </c>
      <c r="H13" s="534">
        <v>1.548</v>
      </c>
      <c r="I13" s="535">
        <v>12.944</v>
      </c>
      <c r="J13" s="577"/>
      <c r="K13" s="578"/>
      <c r="M13" s="573"/>
      <c r="N13" s="573"/>
      <c r="O13" s="573"/>
      <c r="P13" s="573"/>
    </row>
    <row r="14" ht="15.75" spans="1:16">
      <c r="A14" s="525" t="s">
        <v>1070</v>
      </c>
      <c r="B14" s="534">
        <v>422.41308831</v>
      </c>
      <c r="C14" s="535">
        <v>756.6026425</v>
      </c>
      <c r="D14" s="534">
        <v>996.64932971</v>
      </c>
      <c r="E14" s="535">
        <v>259.06251604</v>
      </c>
      <c r="F14" s="534">
        <v>778.44024062</v>
      </c>
      <c r="G14" s="535">
        <v>395.00075007</v>
      </c>
      <c r="H14" s="534">
        <v>1351.71715805</v>
      </c>
      <c r="I14" s="535">
        <v>494.93633333</v>
      </c>
      <c r="J14" s="577">
        <v>3549.21981669</v>
      </c>
      <c r="K14" s="578">
        <v>1905.60224194</v>
      </c>
      <c r="M14" s="573"/>
      <c r="N14" s="573"/>
      <c r="O14" s="573"/>
      <c r="P14" s="573"/>
    </row>
    <row r="15" ht="15.75" spans="1:16">
      <c r="A15" s="525" t="s">
        <v>1071</v>
      </c>
      <c r="B15" s="528">
        <v>242.21491931</v>
      </c>
      <c r="C15" s="533">
        <v>363.93712285</v>
      </c>
      <c r="D15" s="528">
        <v>255.10491608</v>
      </c>
      <c r="E15" s="533">
        <v>387.36884783</v>
      </c>
      <c r="F15" s="528">
        <v>403.81116167</v>
      </c>
      <c r="G15" s="533">
        <v>423.00048956</v>
      </c>
      <c r="H15" s="528"/>
      <c r="I15" s="533"/>
      <c r="J15" s="577">
        <v>901.13099706</v>
      </c>
      <c r="K15" s="578">
        <v>1174.30646024</v>
      </c>
      <c r="L15" s="581"/>
      <c r="M15" s="573"/>
      <c r="N15" s="573"/>
      <c r="O15" s="573"/>
      <c r="P15" s="573"/>
    </row>
    <row r="16" ht="15.75" spans="1:16">
      <c r="A16" s="525" t="s">
        <v>1072</v>
      </c>
      <c r="B16" s="528">
        <v>140.42</v>
      </c>
      <c r="C16" s="533">
        <v>92.41</v>
      </c>
      <c r="D16" s="528">
        <v>172.88</v>
      </c>
      <c r="E16" s="533">
        <v>140.65</v>
      </c>
      <c r="F16" s="528">
        <v>256.77</v>
      </c>
      <c r="G16" s="533">
        <v>189.14</v>
      </c>
      <c r="H16" s="528">
        <v>203.53</v>
      </c>
      <c r="I16" s="533">
        <v>214.78</v>
      </c>
      <c r="J16" s="577">
        <v>773.6</v>
      </c>
      <c r="K16" s="578">
        <v>636.98</v>
      </c>
      <c r="M16" s="573"/>
      <c r="N16" s="573"/>
      <c r="O16" s="573"/>
      <c r="P16" s="573"/>
    </row>
    <row r="17" ht="15.75" spans="1:16">
      <c r="A17" s="525" t="s">
        <v>1073</v>
      </c>
      <c r="B17" s="532">
        <v>610.28250171</v>
      </c>
      <c r="C17" s="537">
        <v>56.1806175</v>
      </c>
      <c r="D17" s="532">
        <v>603.00415304</v>
      </c>
      <c r="E17" s="537">
        <v>8.25171075</v>
      </c>
      <c r="F17" s="532">
        <v>684.37232602</v>
      </c>
      <c r="G17" s="537">
        <v>21.58664879</v>
      </c>
      <c r="H17" s="532">
        <v>402.88567445</v>
      </c>
      <c r="I17" s="537">
        <v>296.67642119</v>
      </c>
      <c r="J17" s="577">
        <v>2300.54465522</v>
      </c>
      <c r="K17" s="578">
        <v>382.69539823</v>
      </c>
      <c r="M17" s="573"/>
      <c r="N17" s="573"/>
      <c r="O17" s="573"/>
      <c r="P17" s="573"/>
    </row>
    <row r="18" ht="15.75" spans="1:16">
      <c r="A18" s="525" t="s">
        <v>1074</v>
      </c>
      <c r="B18" s="528">
        <v>3720.68</v>
      </c>
      <c r="C18" s="533">
        <v>30847.89271631</v>
      </c>
      <c r="D18" s="528">
        <v>4150.60516131</v>
      </c>
      <c r="E18" s="533">
        <v>20881.9996381</v>
      </c>
      <c r="F18" s="528">
        <v>5150.52218214</v>
      </c>
      <c r="G18" s="533">
        <v>34008.23864491</v>
      </c>
      <c r="H18" s="528">
        <v>3609.89390525</v>
      </c>
      <c r="I18" s="533">
        <v>296.67642119</v>
      </c>
      <c r="J18" s="577">
        <v>16631.7012487</v>
      </c>
      <c r="K18" s="578">
        <v>86034.8074205101</v>
      </c>
      <c r="M18" s="573"/>
      <c r="N18" s="573"/>
      <c r="O18" s="573"/>
      <c r="P18" s="573"/>
    </row>
    <row r="19" ht="15.75" spans="1:16">
      <c r="A19" s="525" t="s">
        <v>1075</v>
      </c>
      <c r="B19" s="528">
        <v>352.62638</v>
      </c>
      <c r="C19" s="533">
        <v>143.62165</v>
      </c>
      <c r="D19" s="528">
        <v>189.070414</v>
      </c>
      <c r="E19" s="533">
        <v>154.164474</v>
      </c>
      <c r="F19" s="528">
        <v>509.476695</v>
      </c>
      <c r="G19" s="533">
        <v>548.839416</v>
      </c>
      <c r="H19" s="528">
        <v>325.259335</v>
      </c>
      <c r="I19" s="533">
        <v>417.647508</v>
      </c>
      <c r="J19" s="577">
        <v>1376.432824</v>
      </c>
      <c r="K19" s="578">
        <v>1264.273048</v>
      </c>
      <c r="M19" s="573"/>
      <c r="N19" s="573"/>
      <c r="O19" s="573"/>
      <c r="P19" s="573"/>
    </row>
    <row r="20" ht="15.75" spans="1:14">
      <c r="A20" s="529" t="s">
        <v>1076</v>
      </c>
      <c r="B20" s="534">
        <v>22.28</v>
      </c>
      <c r="C20" s="535">
        <v>8.76</v>
      </c>
      <c r="D20" s="534">
        <v>30.33</v>
      </c>
      <c r="E20" s="535">
        <v>3.16</v>
      </c>
      <c r="F20" s="534">
        <v>35.47</v>
      </c>
      <c r="G20" s="535">
        <v>1.93</v>
      </c>
      <c r="H20" s="534">
        <v>10.83</v>
      </c>
      <c r="I20" s="535">
        <v>7.01</v>
      </c>
      <c r="J20" s="577">
        <v>98.91</v>
      </c>
      <c r="K20" s="578">
        <v>20.86</v>
      </c>
      <c r="M20" s="576"/>
      <c r="N20" s="573"/>
    </row>
    <row r="21" ht="15.75" spans="1:14">
      <c r="A21" s="525" t="s">
        <v>1077</v>
      </c>
      <c r="B21" s="528">
        <v>1650.76228687</v>
      </c>
      <c r="C21" s="533">
        <v>288.72928009</v>
      </c>
      <c r="D21" s="528">
        <v>1418.6376767</v>
      </c>
      <c r="E21" s="533">
        <v>127.37118232</v>
      </c>
      <c r="F21" s="528">
        <v>3748.92305705</v>
      </c>
      <c r="G21" s="533">
        <v>170.57363186</v>
      </c>
      <c r="H21" s="528">
        <v>2081.05601351</v>
      </c>
      <c r="I21" s="533">
        <v>633.18266731</v>
      </c>
      <c r="J21" s="577">
        <v>8899.37903413</v>
      </c>
      <c r="K21" s="578">
        <v>1219.85676158</v>
      </c>
      <c r="M21" s="576"/>
      <c r="N21" s="573"/>
    </row>
    <row r="22" ht="15.75" spans="1:14">
      <c r="A22" s="525" t="s">
        <v>1078</v>
      </c>
      <c r="B22" s="528">
        <v>2330.79647637</v>
      </c>
      <c r="C22" s="533">
        <v>4482.56784421</v>
      </c>
      <c r="D22" s="528">
        <v>3079.12677236</v>
      </c>
      <c r="E22" s="533">
        <v>2266.00963344</v>
      </c>
      <c r="F22" s="528">
        <v>3717.71804928</v>
      </c>
      <c r="G22" s="533">
        <v>4390.00439558</v>
      </c>
      <c r="H22" s="528">
        <v>3359.69425475</v>
      </c>
      <c r="I22" s="533">
        <v>3139.93026665</v>
      </c>
      <c r="J22" s="577">
        <v>12487.33555276</v>
      </c>
      <c r="K22" s="578">
        <v>14278.51213988</v>
      </c>
      <c r="M22" s="576"/>
      <c r="N22" s="573"/>
    </row>
    <row r="23" ht="15.75" spans="1:14">
      <c r="A23" s="536" t="s">
        <v>1079</v>
      </c>
      <c r="B23" s="534">
        <v>557.701622299997</v>
      </c>
      <c r="C23" s="535">
        <v>15.9395622200001</v>
      </c>
      <c r="D23" s="534">
        <v>264.604244189998</v>
      </c>
      <c r="E23" s="535">
        <v>28.6946900800001</v>
      </c>
      <c r="F23" s="534">
        <v>205.46777296</v>
      </c>
      <c r="G23" s="535">
        <v>30.02440288</v>
      </c>
      <c r="H23" s="534">
        <v>319.20854069</v>
      </c>
      <c r="I23" s="535">
        <v>12.52465934</v>
      </c>
      <c r="J23" s="577">
        <v>1346.98218014</v>
      </c>
      <c r="K23" s="578">
        <v>87.1833145200003</v>
      </c>
      <c r="M23" s="576"/>
      <c r="N23" s="573"/>
    </row>
    <row r="24" ht="15.75" spans="1:14">
      <c r="A24" s="536" t="s">
        <v>1080</v>
      </c>
      <c r="B24" s="528">
        <v>88.66864</v>
      </c>
      <c r="C24" s="533">
        <v>112.12618</v>
      </c>
      <c r="D24" s="528">
        <v>119.21404</v>
      </c>
      <c r="E24" s="533">
        <v>50.36456</v>
      </c>
      <c r="F24" s="528">
        <v>87.68655</v>
      </c>
      <c r="G24" s="533">
        <v>107.7457</v>
      </c>
      <c r="H24" s="528">
        <v>92.8958699999999</v>
      </c>
      <c r="I24" s="533">
        <v>126.57138</v>
      </c>
      <c r="J24" s="577">
        <v>388.4651</v>
      </c>
      <c r="K24" s="578">
        <v>396.80782</v>
      </c>
      <c r="M24" s="576"/>
      <c r="N24" s="573"/>
    </row>
    <row r="25" ht="15.75" spans="1:14">
      <c r="A25" s="536" t="s">
        <v>1081</v>
      </c>
      <c r="B25" s="528">
        <v>438.78935921</v>
      </c>
      <c r="C25" s="533">
        <v>1075.42296622</v>
      </c>
      <c r="D25" s="528">
        <v>791.010196000001</v>
      </c>
      <c r="E25" s="533">
        <v>933.6307387</v>
      </c>
      <c r="F25" s="528">
        <v>981.71821199</v>
      </c>
      <c r="G25" s="533">
        <v>1675.08751213</v>
      </c>
      <c r="H25" s="528">
        <v>609.590078720001</v>
      </c>
      <c r="I25" s="533">
        <v>2533.39604146</v>
      </c>
      <c r="J25" s="577">
        <v>2821.10784592</v>
      </c>
      <c r="K25" s="578">
        <v>6217.53725851</v>
      </c>
      <c r="M25" s="576"/>
      <c r="N25" s="573"/>
    </row>
    <row r="26" ht="15.75" spans="1:14">
      <c r="A26" s="536" t="s">
        <v>1082</v>
      </c>
      <c r="B26" s="528">
        <v>189.235</v>
      </c>
      <c r="C26" s="533">
        <v>89.008</v>
      </c>
      <c r="D26" s="528">
        <v>153.872</v>
      </c>
      <c r="E26" s="533">
        <v>122.27</v>
      </c>
      <c r="F26" s="528">
        <v>160.642</v>
      </c>
      <c r="G26" s="533">
        <v>198.604</v>
      </c>
      <c r="H26" s="528"/>
      <c r="I26" s="533"/>
      <c r="J26" s="577">
        <v>503.749</v>
      </c>
      <c r="K26" s="578">
        <v>409.882</v>
      </c>
      <c r="M26" s="576"/>
      <c r="N26" s="573"/>
    </row>
    <row r="27" ht="15.75" spans="1:14">
      <c r="A27" s="536" t="s">
        <v>1083</v>
      </c>
      <c r="B27" s="528">
        <v>2501.17584036</v>
      </c>
      <c r="C27" s="533">
        <v>1654.53573277</v>
      </c>
      <c r="D27" s="528">
        <v>1398.97473714</v>
      </c>
      <c r="E27" s="533">
        <v>1305.50206116</v>
      </c>
      <c r="F27" s="528">
        <v>3163.75049851</v>
      </c>
      <c r="G27" s="533">
        <v>1085.95806098</v>
      </c>
      <c r="H27" s="528">
        <v>1700.16844324</v>
      </c>
      <c r="I27" s="533">
        <v>1922.4411907</v>
      </c>
      <c r="J27" s="577">
        <v>8764.06951925</v>
      </c>
      <c r="K27" s="578">
        <v>5968.43704561</v>
      </c>
      <c r="M27" s="576"/>
      <c r="N27" s="573"/>
    </row>
    <row r="28" ht="16.5" spans="1:14">
      <c r="A28" s="538" t="s">
        <v>1084</v>
      </c>
      <c r="B28" s="539">
        <v>5855.49</v>
      </c>
      <c r="C28" s="540">
        <v>7945.698</v>
      </c>
      <c r="D28" s="539">
        <v>8605.679</v>
      </c>
      <c r="E28" s="540">
        <v>3741.579</v>
      </c>
      <c r="F28" s="539">
        <v>4854.046</v>
      </c>
      <c r="G28" s="540">
        <v>8323.844</v>
      </c>
      <c r="H28" s="539">
        <v>4394.48</v>
      </c>
      <c r="I28" s="540">
        <v>6995.549</v>
      </c>
      <c r="J28" s="582">
        <v>23709.695</v>
      </c>
      <c r="K28" s="583">
        <v>27006.67</v>
      </c>
      <c r="M28" s="576"/>
      <c r="N28" s="573"/>
    </row>
    <row r="29" ht="102" customHeight="1" spans="1:29">
      <c r="A29" s="516" t="s">
        <v>1085</v>
      </c>
      <c r="B29" s="541" t="s">
        <v>1086</v>
      </c>
      <c r="C29" s="517" t="s">
        <v>1087</v>
      </c>
      <c r="D29" s="518" t="s">
        <v>1086</v>
      </c>
      <c r="E29" s="517" t="s">
        <v>1087</v>
      </c>
      <c r="F29" s="518" t="s">
        <v>1086</v>
      </c>
      <c r="G29" s="517" t="s">
        <v>1087</v>
      </c>
      <c r="H29" s="518" t="s">
        <v>1086</v>
      </c>
      <c r="I29" s="517" t="s">
        <v>1087</v>
      </c>
      <c r="J29" s="584" t="s">
        <v>1086</v>
      </c>
      <c r="K29" s="585" t="s">
        <v>1087</v>
      </c>
      <c r="L29" s="586"/>
      <c r="M29" s="586"/>
      <c r="N29" s="586"/>
      <c r="O29" s="586"/>
      <c r="P29" s="586"/>
      <c r="Q29" s="586"/>
      <c r="AC29" s="573"/>
    </row>
    <row r="30" ht="60" customHeight="1" spans="1:29">
      <c r="A30" s="542"/>
      <c r="B30" s="543"/>
      <c r="C30" s="519"/>
      <c r="D30" s="544"/>
      <c r="E30" s="519"/>
      <c r="F30" s="544"/>
      <c r="G30" s="519"/>
      <c r="H30" s="544"/>
      <c r="I30" s="519"/>
      <c r="J30" s="587"/>
      <c r="K30" s="588"/>
      <c r="L30" s="586"/>
      <c r="M30" s="586"/>
      <c r="N30" s="586"/>
      <c r="O30" s="586"/>
      <c r="P30" s="586"/>
      <c r="Q30" s="586"/>
      <c r="AC30" s="573"/>
    </row>
    <row r="31" ht="15.75" spans="1:31">
      <c r="A31" s="545" t="s">
        <v>1088</v>
      </c>
      <c r="B31" s="523">
        <v>155.98366479</v>
      </c>
      <c r="C31" s="546"/>
      <c r="D31" s="547">
        <v>360.79456733</v>
      </c>
      <c r="E31" s="524"/>
      <c r="F31" s="547">
        <v>787.40146895</v>
      </c>
      <c r="G31" s="548"/>
      <c r="H31" s="549">
        <v>821.38650774</v>
      </c>
      <c r="I31" s="589"/>
      <c r="J31" s="590">
        <v>2125.56620881</v>
      </c>
      <c r="K31" s="591">
        <v>0</v>
      </c>
      <c r="L31" s="586"/>
      <c r="M31" s="586"/>
      <c r="N31" s="586"/>
      <c r="O31" s="586"/>
      <c r="P31" s="586"/>
      <c r="Q31" s="586"/>
      <c r="Z31" s="581"/>
      <c r="AA31" s="581"/>
      <c r="AB31" s="581"/>
      <c r="AE31" s="573"/>
    </row>
    <row r="32" ht="15.75" spans="1:36">
      <c r="A32" s="536" t="s">
        <v>1089</v>
      </c>
      <c r="B32" s="526"/>
      <c r="C32" s="550"/>
      <c r="D32" s="551"/>
      <c r="E32" s="527"/>
      <c r="F32" s="551"/>
      <c r="G32" s="552"/>
      <c r="H32" s="553"/>
      <c r="I32" s="592"/>
      <c r="J32" s="593">
        <v>0</v>
      </c>
      <c r="K32" s="594">
        <v>0</v>
      </c>
      <c r="AF32" s="573"/>
      <c r="AG32" s="573"/>
      <c r="AH32" s="573"/>
      <c r="AI32" s="573"/>
      <c r="AJ32" s="573"/>
    </row>
    <row r="33" ht="15.75" spans="1:31">
      <c r="A33" s="536" t="s">
        <v>1090</v>
      </c>
      <c r="B33" s="526"/>
      <c r="C33" s="550"/>
      <c r="D33" s="551"/>
      <c r="E33" s="527"/>
      <c r="F33" s="551"/>
      <c r="G33" s="552"/>
      <c r="H33" s="553"/>
      <c r="I33" s="592"/>
      <c r="J33" s="595">
        <v>0</v>
      </c>
      <c r="K33" s="596">
        <v>0</v>
      </c>
      <c r="AE33" s="576"/>
    </row>
    <row r="34" ht="15" spans="1:11">
      <c r="A34" s="525" t="s">
        <v>1091</v>
      </c>
      <c r="B34" s="526"/>
      <c r="C34" s="550"/>
      <c r="D34" s="554"/>
      <c r="E34" s="527"/>
      <c r="F34" s="554"/>
      <c r="G34" s="552"/>
      <c r="H34" s="553"/>
      <c r="I34" s="592"/>
      <c r="J34" s="528">
        <v>0</v>
      </c>
      <c r="K34" s="533">
        <v>0</v>
      </c>
    </row>
    <row r="35" ht="15" spans="1:11">
      <c r="A35" s="525" t="s">
        <v>1092</v>
      </c>
      <c r="B35" s="526"/>
      <c r="C35" s="550"/>
      <c r="D35" s="551"/>
      <c r="E35" s="527"/>
      <c r="F35" s="551"/>
      <c r="G35" s="552"/>
      <c r="H35" s="553"/>
      <c r="I35" s="592"/>
      <c r="J35" s="528">
        <v>0</v>
      </c>
      <c r="K35" s="533">
        <v>0</v>
      </c>
    </row>
    <row r="36" ht="15" spans="1:11">
      <c r="A36" s="525" t="s">
        <v>1093</v>
      </c>
      <c r="B36" s="528">
        <v>9477.92287743</v>
      </c>
      <c r="C36" s="555">
        <v>10195.58749343</v>
      </c>
      <c r="D36" s="528">
        <v>7945.84168576</v>
      </c>
      <c r="E36" s="555">
        <v>11663.23292027</v>
      </c>
      <c r="F36" s="528">
        <v>7444.66782687</v>
      </c>
      <c r="G36" s="554">
        <v>6453.09697337</v>
      </c>
      <c r="H36" s="528">
        <v>5966.83322244</v>
      </c>
      <c r="I36" s="533">
        <v>5846.25290147</v>
      </c>
      <c r="J36" s="595">
        <v>30835.2656125</v>
      </c>
      <c r="K36" s="596">
        <v>34158.17028854</v>
      </c>
    </row>
    <row r="37" ht="15.75" spans="1:11">
      <c r="A37" s="525" t="s">
        <v>1094</v>
      </c>
      <c r="B37" s="556">
        <v>20587.01361074</v>
      </c>
      <c r="C37" s="557">
        <v>2041.67806256</v>
      </c>
      <c r="D37" s="556">
        <v>11331.6549531</v>
      </c>
      <c r="E37" s="557">
        <v>2552.53082631</v>
      </c>
      <c r="F37" s="556">
        <v>17705.85325874</v>
      </c>
      <c r="G37" s="558">
        <v>3841.85001034</v>
      </c>
      <c r="H37" s="556">
        <v>17212.65503066</v>
      </c>
      <c r="I37" s="597">
        <v>2896.6403044</v>
      </c>
      <c r="J37" s="528">
        <v>66837.17685324</v>
      </c>
      <c r="K37" s="533">
        <v>11332.69920361</v>
      </c>
    </row>
    <row r="38" ht="16.5" spans="1:11">
      <c r="A38" s="559" t="s">
        <v>1095</v>
      </c>
      <c r="B38" s="560">
        <f t="shared" ref="B38:I38" si="0">SUM(B5:B28)+SUM(B31:B37)</f>
        <v>51262.92709417</v>
      </c>
      <c r="C38" s="561">
        <f t="shared" si="0"/>
        <v>61351.61179584</v>
      </c>
      <c r="D38" s="560">
        <f t="shared" si="0"/>
        <v>42909.33707042</v>
      </c>
      <c r="E38" s="561">
        <f t="shared" si="0"/>
        <v>45634.89352044</v>
      </c>
      <c r="F38" s="560">
        <f t="shared" si="0"/>
        <v>51654.09958856</v>
      </c>
      <c r="G38" s="561">
        <f t="shared" si="0"/>
        <v>64204.63865876</v>
      </c>
      <c r="H38" s="560">
        <f t="shared" si="0"/>
        <v>44191.50760127</v>
      </c>
      <c r="I38" s="561">
        <f t="shared" si="0"/>
        <v>27786.13023456</v>
      </c>
      <c r="J38" s="528">
        <v>190006.28735442</v>
      </c>
      <c r="K38" s="533">
        <v>198944.8752096</v>
      </c>
    </row>
    <row r="39" ht="15.75" spans="1:11">
      <c r="A39" s="562" t="s">
        <v>1096</v>
      </c>
      <c r="B39" s="563">
        <f>C38-B38</f>
        <v>10088.68470167</v>
      </c>
      <c r="C39" s="564"/>
      <c r="D39" s="563">
        <f>E38-D38</f>
        <v>2725.55645002003</v>
      </c>
      <c r="E39" s="564"/>
      <c r="F39" s="565">
        <f>G38-F38</f>
        <v>12550.5390702</v>
      </c>
      <c r="G39" s="564"/>
      <c r="H39" s="563">
        <f>I38-H38</f>
        <v>-16405.37736671</v>
      </c>
      <c r="I39" s="564"/>
      <c r="J39" s="598">
        <v>8938.58785518006</v>
      </c>
      <c r="K39" s="599"/>
    </row>
    <row r="41" ht="15.75" spans="7:34">
      <c r="G41" s="566" t="s">
        <v>1097</v>
      </c>
      <c r="H41" s="566"/>
      <c r="I41" s="566"/>
      <c r="AC41" s="581"/>
      <c r="AE41" s="581"/>
      <c r="AF41" s="581"/>
      <c r="AG41" s="581"/>
      <c r="AH41" s="581"/>
    </row>
  </sheetData>
  <mergeCells count="34">
    <mergeCell ref="A1:AG1"/>
    <mergeCell ref="B2:C2"/>
    <mergeCell ref="D2:E2"/>
    <mergeCell ref="F2:G2"/>
    <mergeCell ref="H2:I2"/>
    <mergeCell ref="J2:K2"/>
    <mergeCell ref="B39:C39"/>
    <mergeCell ref="D39:E39"/>
    <mergeCell ref="F39:G39"/>
    <mergeCell ref="H39:I39"/>
    <mergeCell ref="J39:K39"/>
    <mergeCell ref="G41:I41"/>
    <mergeCell ref="A2:A4"/>
    <mergeCell ref="A29:A30"/>
    <mergeCell ref="B3:B4"/>
    <mergeCell ref="B29:B30"/>
    <mergeCell ref="C3:C4"/>
    <mergeCell ref="C29:C30"/>
    <mergeCell ref="D3:D4"/>
    <mergeCell ref="D29:D30"/>
    <mergeCell ref="E3:E4"/>
    <mergeCell ref="E29:E30"/>
    <mergeCell ref="F3:F4"/>
    <mergeCell ref="F29:F30"/>
    <mergeCell ref="G3:G4"/>
    <mergeCell ref="G29:G30"/>
    <mergeCell ref="H3:H4"/>
    <mergeCell ref="H29:H30"/>
    <mergeCell ref="I3:I4"/>
    <mergeCell ref="I29:I30"/>
    <mergeCell ref="J3:J4"/>
    <mergeCell ref="J29:J30"/>
    <mergeCell ref="K3:K4"/>
    <mergeCell ref="K29:K30"/>
  </mergeCells>
  <pageMargins left="0.7" right="0.7" top="0.75" bottom="0.75" header="0.3" footer="0.3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4"/>
  <sheetViews>
    <sheetView view="pageBreakPreview" zoomScaleNormal="100" workbookViewId="0">
      <selection activeCell="K27" sqref="K27"/>
    </sheetView>
  </sheetViews>
  <sheetFormatPr defaultColWidth="9.14285714285714" defaultRowHeight="11.25"/>
  <cols>
    <col min="1" max="1" width="31.7142857142857" style="108" customWidth="1"/>
    <col min="2" max="2" width="9" style="108" customWidth="1"/>
    <col min="3" max="3" width="11.1428571428571" style="108" customWidth="1"/>
    <col min="4" max="13" width="12.7142857142857" style="108" customWidth="1"/>
    <col min="14" max="14" width="10.7142857142857" style="108" customWidth="1"/>
    <col min="15" max="15" width="1.57142857142857" style="108" hidden="1" customWidth="1"/>
    <col min="16" max="17" width="8.71428571428571" style="108" hidden="1" customWidth="1"/>
    <col min="18" max="18" width="7.71428571428571" style="108" hidden="1" customWidth="1"/>
    <col min="19" max="19" width="7" style="108" hidden="1" customWidth="1"/>
    <col min="20" max="21" width="7.71428571428571" style="108" hidden="1" customWidth="1"/>
    <col min="22" max="22" width="7.85714285714286" style="108" hidden="1" customWidth="1"/>
    <col min="23" max="23" width="21.5714285714286" style="108" hidden="1" customWidth="1"/>
    <col min="24" max="24" width="9.14285714285714" style="108"/>
    <col min="25" max="25" width="11.8571428571429" style="108" customWidth="1"/>
    <col min="26" max="16384" width="9.14285714285714" style="108"/>
  </cols>
  <sheetData>
    <row r="1" ht="15.75" spans="1:23">
      <c r="A1" s="487" t="s">
        <v>1098</v>
      </c>
      <c r="B1" s="488" t="s">
        <v>1099</v>
      </c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  <c r="P1" s="488"/>
      <c r="Q1" s="488"/>
      <c r="R1" s="488"/>
      <c r="S1" s="488"/>
      <c r="T1" s="488"/>
      <c r="U1" s="488"/>
      <c r="V1" s="488"/>
      <c r="W1" s="488"/>
    </row>
    <row r="2" spans="1:23">
      <c r="A2" s="487"/>
      <c r="B2" s="489" t="s">
        <v>1100</v>
      </c>
      <c r="C2" s="490"/>
      <c r="D2" s="491"/>
      <c r="E2" s="492"/>
      <c r="F2" s="492"/>
      <c r="G2" s="493"/>
      <c r="H2" s="493"/>
      <c r="I2" s="493"/>
      <c r="J2" s="493"/>
      <c r="K2" s="493"/>
      <c r="L2" s="493"/>
      <c r="M2" s="493"/>
      <c r="N2" s="493"/>
      <c r="O2" s="492"/>
      <c r="P2" s="492"/>
      <c r="Q2" s="492"/>
      <c r="R2" s="492"/>
      <c r="S2" s="492"/>
      <c r="T2" s="492"/>
      <c r="U2" s="492"/>
      <c r="V2" s="492"/>
      <c r="W2" s="492"/>
    </row>
    <row r="3" ht="12" customHeight="1" spans="1:15">
      <c r="A3" s="487"/>
      <c r="B3" s="487" t="s">
        <v>49</v>
      </c>
      <c r="C3" s="494" t="s">
        <v>50</v>
      </c>
      <c r="D3" s="494" t="s">
        <v>51</v>
      </c>
      <c r="E3" s="494" t="s">
        <v>52</v>
      </c>
      <c r="F3" s="491">
        <v>2025</v>
      </c>
      <c r="G3" s="493"/>
      <c r="H3" s="495"/>
      <c r="I3" s="493"/>
      <c r="J3" s="493"/>
      <c r="K3" s="493"/>
      <c r="L3" s="493"/>
      <c r="M3" s="493"/>
      <c r="N3" s="493"/>
      <c r="O3" s="493"/>
    </row>
    <row r="4" ht="15.75" spans="1:15">
      <c r="A4" s="496" t="s">
        <v>283</v>
      </c>
      <c r="B4" s="497">
        <v>380.426408</v>
      </c>
      <c r="C4" s="497">
        <v>314.96306</v>
      </c>
      <c r="D4" s="497">
        <v>305.843349</v>
      </c>
      <c r="E4" s="497">
        <v>291.359065</v>
      </c>
      <c r="F4" s="498">
        <f>B4+C4+D4+E4</f>
        <v>1292.591882</v>
      </c>
      <c r="G4" s="493"/>
      <c r="H4" s="499"/>
      <c r="I4" s="493"/>
      <c r="J4" s="493"/>
      <c r="K4" s="493"/>
      <c r="L4" s="493"/>
      <c r="M4" s="493"/>
      <c r="N4" s="493"/>
      <c r="O4" s="493"/>
    </row>
    <row r="5" ht="15.75" spans="1:15">
      <c r="A5" s="496" t="s">
        <v>284</v>
      </c>
      <c r="B5" s="497">
        <v>1428.481231</v>
      </c>
      <c r="C5" s="497">
        <v>1335.293234</v>
      </c>
      <c r="D5" s="497">
        <v>1447.340569</v>
      </c>
      <c r="E5" s="497">
        <v>1374.209785</v>
      </c>
      <c r="F5" s="498">
        <f t="shared" ref="F5:F28" si="0">B5+C5+D5+E5</f>
        <v>5585.324819</v>
      </c>
      <c r="G5" s="493"/>
      <c r="H5" s="493"/>
      <c r="I5" s="493"/>
      <c r="J5" s="493"/>
      <c r="K5" s="493"/>
      <c r="L5" s="493"/>
      <c r="M5" s="493"/>
      <c r="N5" s="493"/>
      <c r="O5" s="493"/>
    </row>
    <row r="6" ht="15.75" spans="1:15">
      <c r="A6" s="496" t="s">
        <v>285</v>
      </c>
      <c r="B6" s="497">
        <v>6949.710836</v>
      </c>
      <c r="C6" s="497">
        <v>9016.491219</v>
      </c>
      <c r="D6" s="497">
        <v>8126.184684</v>
      </c>
      <c r="E6" s="497">
        <v>7161.432179</v>
      </c>
      <c r="F6" s="498">
        <f t="shared" si="0"/>
        <v>31253.818918</v>
      </c>
      <c r="G6" s="493"/>
      <c r="H6" s="493"/>
      <c r="I6" s="493"/>
      <c r="J6" s="493"/>
      <c r="K6" s="493"/>
      <c r="L6" s="493"/>
      <c r="M6" s="493"/>
      <c r="N6" s="493"/>
      <c r="O6" s="493"/>
    </row>
    <row r="7" ht="15.75" spans="1:15">
      <c r="A7" s="496" t="s">
        <v>286</v>
      </c>
      <c r="B7" s="497">
        <v>3593.450043</v>
      </c>
      <c r="C7" s="497">
        <v>2052.693908</v>
      </c>
      <c r="D7" s="497">
        <v>12289.571403</v>
      </c>
      <c r="E7" s="497">
        <v>10356.946628</v>
      </c>
      <c r="F7" s="498">
        <f t="shared" si="0"/>
        <v>28292.661982</v>
      </c>
      <c r="G7" s="493"/>
      <c r="H7" s="493"/>
      <c r="I7" s="493"/>
      <c r="J7" s="493"/>
      <c r="K7" s="493"/>
      <c r="L7" s="493"/>
      <c r="M7" s="493"/>
      <c r="N7" s="493"/>
      <c r="O7" s="493"/>
    </row>
    <row r="8" ht="15.75" spans="1:15">
      <c r="A8" s="496" t="s">
        <v>1101</v>
      </c>
      <c r="B8" s="497">
        <v>524.596976</v>
      </c>
      <c r="C8" s="497">
        <v>638.920872</v>
      </c>
      <c r="D8" s="497">
        <v>2191.230947</v>
      </c>
      <c r="E8" s="497">
        <v>854.533479</v>
      </c>
      <c r="F8" s="498">
        <f t="shared" si="0"/>
        <v>4209.282274</v>
      </c>
      <c r="G8" s="493"/>
      <c r="H8" s="493"/>
      <c r="I8" s="493"/>
      <c r="J8" s="493"/>
      <c r="K8" s="493"/>
      <c r="L8" s="493"/>
      <c r="M8" s="493"/>
      <c r="N8" s="493"/>
      <c r="O8" s="493"/>
    </row>
    <row r="9" ht="15.75" spans="1:15">
      <c r="A9" s="496" t="s">
        <v>1102</v>
      </c>
      <c r="B9" s="497">
        <v>5676.871925</v>
      </c>
      <c r="C9" s="497">
        <v>837.432846</v>
      </c>
      <c r="D9" s="497">
        <v>8700.649778</v>
      </c>
      <c r="E9" s="497">
        <v>8878.455202</v>
      </c>
      <c r="F9" s="498">
        <f t="shared" si="0"/>
        <v>24093.409751</v>
      </c>
      <c r="G9" s="493"/>
      <c r="H9" s="493"/>
      <c r="I9" s="493"/>
      <c r="J9" s="493"/>
      <c r="K9" s="493"/>
      <c r="L9" s="493"/>
      <c r="M9" s="493"/>
      <c r="N9" s="493"/>
      <c r="O9" s="493"/>
    </row>
    <row r="10" ht="15.75" spans="1:15">
      <c r="A10" s="496" t="s">
        <v>289</v>
      </c>
      <c r="B10" s="497">
        <v>0</v>
      </c>
      <c r="C10" s="497">
        <v>0</v>
      </c>
      <c r="D10" s="497">
        <v>0</v>
      </c>
      <c r="E10" s="497">
        <v>0</v>
      </c>
      <c r="F10" s="498">
        <f t="shared" si="0"/>
        <v>0</v>
      </c>
      <c r="G10" s="493"/>
      <c r="H10" s="493"/>
      <c r="I10" s="493"/>
      <c r="J10" s="493"/>
      <c r="K10" s="493"/>
      <c r="L10" s="493"/>
      <c r="M10" s="493"/>
      <c r="N10" s="493"/>
      <c r="O10" s="493"/>
    </row>
    <row r="11" ht="15.75" spans="1:15">
      <c r="A11" s="496" t="s">
        <v>1103</v>
      </c>
      <c r="B11" s="497">
        <v>566.874015</v>
      </c>
      <c r="C11" s="497">
        <v>552.896745</v>
      </c>
      <c r="D11" s="497">
        <v>600.54219</v>
      </c>
      <c r="E11" s="497">
        <v>546.854315</v>
      </c>
      <c r="F11" s="498">
        <f t="shared" si="0"/>
        <v>2267.167265</v>
      </c>
      <c r="G11" s="493"/>
      <c r="H11" s="493"/>
      <c r="I11" s="493"/>
      <c r="J11" s="506"/>
      <c r="K11" s="493"/>
      <c r="L11" s="493"/>
      <c r="M11" s="493"/>
      <c r="N11" s="493"/>
      <c r="O11" s="493"/>
    </row>
    <row r="12" ht="15.75" spans="1:15">
      <c r="A12" s="496" t="s">
        <v>1104</v>
      </c>
      <c r="B12" s="497">
        <v>0</v>
      </c>
      <c r="C12" s="497">
        <v>1.505367</v>
      </c>
      <c r="D12" s="497">
        <v>0</v>
      </c>
      <c r="E12" s="497">
        <v>0</v>
      </c>
      <c r="F12" s="498">
        <f t="shared" si="0"/>
        <v>1.505367</v>
      </c>
      <c r="G12" s="493"/>
      <c r="H12" s="493"/>
      <c r="I12" s="493"/>
      <c r="J12" s="493"/>
      <c r="K12" s="493"/>
      <c r="L12" s="493"/>
      <c r="M12" s="493"/>
      <c r="N12" s="493"/>
      <c r="O12" s="493"/>
    </row>
    <row r="13" ht="15.75" spans="1:15">
      <c r="A13" s="496" t="s">
        <v>1105</v>
      </c>
      <c r="B13" s="497">
        <v>179.846319</v>
      </c>
      <c r="C13" s="497">
        <v>161.935211</v>
      </c>
      <c r="D13" s="497">
        <v>148.972476</v>
      </c>
      <c r="E13" s="497">
        <v>146.870276</v>
      </c>
      <c r="F13" s="498">
        <f t="shared" si="0"/>
        <v>637.624282</v>
      </c>
      <c r="G13" s="493"/>
      <c r="H13" s="493"/>
      <c r="I13" s="493"/>
      <c r="J13" s="493"/>
      <c r="K13" s="493"/>
      <c r="L13" s="493"/>
      <c r="M13" s="493"/>
      <c r="N13" s="493"/>
      <c r="O13" s="493"/>
    </row>
    <row r="14" ht="15.75" spans="1:15">
      <c r="A14" s="496" t="s">
        <v>1106</v>
      </c>
      <c r="B14" s="497">
        <v>0.507386</v>
      </c>
      <c r="C14" s="497">
        <v>0.547128</v>
      </c>
      <c r="D14" s="497">
        <v>0.938313</v>
      </c>
      <c r="E14" s="497">
        <v>1.074807</v>
      </c>
      <c r="F14" s="498">
        <f t="shared" si="0"/>
        <v>3.067634</v>
      </c>
      <c r="G14" s="493"/>
      <c r="H14" s="493"/>
      <c r="I14" s="493"/>
      <c r="J14" s="493"/>
      <c r="K14" s="493"/>
      <c r="L14" s="493"/>
      <c r="M14" s="493"/>
      <c r="N14" s="493"/>
      <c r="O14" s="493"/>
    </row>
    <row r="15" ht="15.75" spans="1:15">
      <c r="A15" s="496" t="s">
        <v>294</v>
      </c>
      <c r="B15" s="497">
        <v>1.080235</v>
      </c>
      <c r="C15" s="497">
        <v>12.282144</v>
      </c>
      <c r="D15" s="497">
        <v>12.305011</v>
      </c>
      <c r="E15" s="497">
        <v>3.824566</v>
      </c>
      <c r="F15" s="498">
        <f t="shared" si="0"/>
        <v>29.491956</v>
      </c>
      <c r="G15" s="493"/>
      <c r="H15" s="493"/>
      <c r="I15" s="493"/>
      <c r="J15" s="493"/>
      <c r="K15" s="493"/>
      <c r="L15" s="493"/>
      <c r="M15" s="493"/>
      <c r="N15" s="493"/>
      <c r="O15" s="493"/>
    </row>
    <row r="16" ht="15.75" spans="1:15">
      <c r="A16" s="496" t="s">
        <v>295</v>
      </c>
      <c r="B16" s="497">
        <v>19.60426</v>
      </c>
      <c r="C16" s="497">
        <v>146.600455</v>
      </c>
      <c r="D16" s="497">
        <v>145.512819</v>
      </c>
      <c r="E16" s="497">
        <v>30.873829</v>
      </c>
      <c r="F16" s="498">
        <f t="shared" si="0"/>
        <v>342.591363</v>
      </c>
      <c r="G16" s="493"/>
      <c r="H16" s="493"/>
      <c r="I16" s="493"/>
      <c r="J16" s="493"/>
      <c r="K16" s="493"/>
      <c r="L16" s="493"/>
      <c r="M16" s="493"/>
      <c r="N16" s="493"/>
      <c r="O16" s="493"/>
    </row>
    <row r="17" ht="15.75" spans="1:15">
      <c r="A17" s="496" t="s">
        <v>296</v>
      </c>
      <c r="B17" s="497">
        <v>51.71535</v>
      </c>
      <c r="C17" s="497">
        <v>44.045396</v>
      </c>
      <c r="D17" s="497">
        <v>43.738485</v>
      </c>
      <c r="E17" s="497">
        <v>37.857985</v>
      </c>
      <c r="F17" s="498">
        <f t="shared" si="0"/>
        <v>177.357216</v>
      </c>
      <c r="G17" s="493"/>
      <c r="H17" s="493"/>
      <c r="I17" s="493"/>
      <c r="J17" s="493"/>
      <c r="K17" s="493"/>
      <c r="L17" s="493"/>
      <c r="M17" s="493"/>
      <c r="N17" s="493"/>
      <c r="O17" s="493"/>
    </row>
    <row r="18" ht="15.75" spans="1:15">
      <c r="A18" s="496" t="s">
        <v>297</v>
      </c>
      <c r="B18" s="497">
        <v>23.215013</v>
      </c>
      <c r="C18" s="497">
        <v>18.389793</v>
      </c>
      <c r="D18" s="497">
        <v>18.188172</v>
      </c>
      <c r="E18" s="497">
        <v>15.680963</v>
      </c>
      <c r="F18" s="498">
        <f t="shared" si="0"/>
        <v>75.473941</v>
      </c>
      <c r="G18" s="493"/>
      <c r="H18" s="493"/>
      <c r="I18" s="493"/>
      <c r="J18" s="493"/>
      <c r="K18" s="493"/>
      <c r="L18" s="493"/>
      <c r="M18" s="493"/>
      <c r="N18" s="493"/>
      <c r="O18" s="493"/>
    </row>
    <row r="19" ht="15.75" spans="1:15">
      <c r="A19" s="496" t="s">
        <v>298</v>
      </c>
      <c r="B19" s="497">
        <v>30.002084</v>
      </c>
      <c r="C19" s="497">
        <v>25.697521</v>
      </c>
      <c r="D19" s="500">
        <v>25.973126</v>
      </c>
      <c r="E19" s="500">
        <v>22.071308</v>
      </c>
      <c r="F19" s="498">
        <f t="shared" si="0"/>
        <v>103.744039</v>
      </c>
      <c r="G19" s="493"/>
      <c r="H19" s="493"/>
      <c r="I19" s="493"/>
      <c r="J19" s="493"/>
      <c r="K19" s="493"/>
      <c r="L19" s="493"/>
      <c r="M19" s="493"/>
      <c r="N19" s="493"/>
      <c r="O19" s="493"/>
    </row>
    <row r="20" ht="15.75" spans="1:15">
      <c r="A20" s="496" t="s">
        <v>1107</v>
      </c>
      <c r="B20" s="497"/>
      <c r="C20" s="497">
        <v>0.48753936</v>
      </c>
      <c r="D20" s="497">
        <v>3.250114</v>
      </c>
      <c r="E20" s="497">
        <v>0.007651</v>
      </c>
      <c r="F20" s="498">
        <f t="shared" si="0"/>
        <v>3.74530436</v>
      </c>
      <c r="G20" s="493"/>
      <c r="H20" s="493"/>
      <c r="I20" s="493"/>
      <c r="J20" s="493"/>
      <c r="K20" s="493"/>
      <c r="L20" s="493"/>
      <c r="M20" s="493"/>
      <c r="N20" s="493"/>
      <c r="O20" s="493"/>
    </row>
    <row r="21" ht="15.75" spans="1:15">
      <c r="A21" s="496" t="s">
        <v>1108</v>
      </c>
      <c r="B21" s="497"/>
      <c r="C21" s="497"/>
      <c r="D21" s="497"/>
      <c r="E21" s="497">
        <v>1.252796</v>
      </c>
      <c r="F21" s="498">
        <f t="shared" si="0"/>
        <v>1.252796</v>
      </c>
      <c r="G21" s="493"/>
      <c r="H21" s="493"/>
      <c r="I21" s="493"/>
      <c r="J21" s="493"/>
      <c r="K21" s="493"/>
      <c r="L21" s="493"/>
      <c r="M21" s="493"/>
      <c r="N21" s="493"/>
      <c r="O21" s="493"/>
    </row>
    <row r="22" ht="15.75" spans="1:15">
      <c r="A22" s="496" t="s">
        <v>1109</v>
      </c>
      <c r="B22" s="497"/>
      <c r="C22" s="497"/>
      <c r="D22" s="497"/>
      <c r="E22" s="497">
        <v>0.615753</v>
      </c>
      <c r="F22" s="498">
        <f t="shared" si="0"/>
        <v>0.615753</v>
      </c>
      <c r="G22" s="493"/>
      <c r="H22" s="493"/>
      <c r="I22" s="493"/>
      <c r="J22" s="493"/>
      <c r="K22" s="493"/>
      <c r="L22" s="493"/>
      <c r="M22" s="493"/>
      <c r="N22" s="493"/>
      <c r="O22" s="493"/>
    </row>
    <row r="23" ht="15.75" spans="1:15">
      <c r="A23" s="496" t="s">
        <v>1110</v>
      </c>
      <c r="B23" s="497">
        <v>0.018228</v>
      </c>
      <c r="C23" s="497">
        <v>0</v>
      </c>
      <c r="D23" s="497">
        <v>0</v>
      </c>
      <c r="E23" s="497">
        <v>0.013971</v>
      </c>
      <c r="F23" s="498">
        <f t="shared" si="0"/>
        <v>0.032199</v>
      </c>
      <c r="G23" s="493"/>
      <c r="H23" s="493"/>
      <c r="I23" s="493"/>
      <c r="J23" s="493"/>
      <c r="K23" s="493"/>
      <c r="L23" s="493"/>
      <c r="M23" s="493"/>
      <c r="N23" s="493"/>
      <c r="O23" s="493"/>
    </row>
    <row r="24" ht="15.75" spans="1:15">
      <c r="A24" s="496" t="s">
        <v>1111</v>
      </c>
      <c r="B24" s="497">
        <v>10.961997</v>
      </c>
      <c r="C24" s="497">
        <v>13.10988</v>
      </c>
      <c r="D24" s="497">
        <v>16.326785</v>
      </c>
      <c r="E24" s="497">
        <v>12.961083</v>
      </c>
      <c r="F24" s="498">
        <f t="shared" si="0"/>
        <v>53.359745</v>
      </c>
      <c r="G24" s="493"/>
      <c r="H24" s="493"/>
      <c r="I24" s="493"/>
      <c r="J24" s="493"/>
      <c r="K24" s="493"/>
      <c r="L24" s="493"/>
      <c r="M24" s="493"/>
      <c r="N24" s="493"/>
      <c r="O24" s="493"/>
    </row>
    <row r="25" ht="15.75" spans="1:15">
      <c r="A25" s="496" t="s">
        <v>1112</v>
      </c>
      <c r="B25" s="497">
        <v>6.434223</v>
      </c>
      <c r="C25" s="497">
        <v>14.883989</v>
      </c>
      <c r="D25" s="497">
        <v>31.126373</v>
      </c>
      <c r="E25" s="497">
        <v>26.703826</v>
      </c>
      <c r="F25" s="498">
        <f t="shared" si="0"/>
        <v>79.148411</v>
      </c>
      <c r="G25" s="493"/>
      <c r="H25" s="493"/>
      <c r="I25" s="493"/>
      <c r="J25" s="493"/>
      <c r="K25" s="493"/>
      <c r="L25" s="493"/>
      <c r="M25" s="493"/>
      <c r="N25" s="493"/>
      <c r="O25" s="493"/>
    </row>
    <row r="26" ht="15.75" spans="1:15">
      <c r="A26" s="496" t="s">
        <v>305</v>
      </c>
      <c r="B26" s="497">
        <v>0.17695277</v>
      </c>
      <c r="C26" s="497">
        <v>0.22419</v>
      </c>
      <c r="D26" s="497">
        <v>7.54616</v>
      </c>
      <c r="E26" s="497">
        <v>3.81538161</v>
      </c>
      <c r="F26" s="498">
        <f t="shared" si="0"/>
        <v>11.76268438</v>
      </c>
      <c r="G26" s="493"/>
      <c r="H26" s="493"/>
      <c r="I26" s="493"/>
      <c r="J26" s="493"/>
      <c r="K26" s="493"/>
      <c r="L26" s="493"/>
      <c r="M26" s="493"/>
      <c r="N26" s="493"/>
      <c r="O26" s="493"/>
    </row>
    <row r="27" ht="15.75" spans="1:15">
      <c r="A27" s="496" t="s">
        <v>306</v>
      </c>
      <c r="B27" s="497">
        <v>76.20844</v>
      </c>
      <c r="C27" s="497">
        <v>67.405738</v>
      </c>
      <c r="D27" s="497">
        <v>61.835881</v>
      </c>
      <c r="E27" s="497">
        <v>6164.461156</v>
      </c>
      <c r="F27" s="498">
        <f t="shared" si="0"/>
        <v>6369.911215</v>
      </c>
      <c r="O27" s="493"/>
    </row>
    <row r="28" ht="14.25" spans="1:15">
      <c r="A28" s="501" t="s">
        <v>1095</v>
      </c>
      <c r="B28" s="502">
        <f>SUM(B4:B27)</f>
        <v>19520.18192177</v>
      </c>
      <c r="C28" s="502">
        <f>SUM(C4:C27)</f>
        <v>15255.80623536</v>
      </c>
      <c r="D28" s="502">
        <f>SUM(D4:D27)</f>
        <v>34177.076635</v>
      </c>
      <c r="E28" s="502">
        <f>SUM(E4:E27)</f>
        <v>35931.87600461</v>
      </c>
      <c r="F28" s="498">
        <f t="shared" si="0"/>
        <v>104884.94079674</v>
      </c>
      <c r="O28" s="502">
        <f>SUM(O4:O27)</f>
        <v>0</v>
      </c>
    </row>
    <row r="30" ht="15" customHeight="1"/>
    <row r="32" ht="16.5" spans="4:6">
      <c r="D32" s="503" t="s">
        <v>240</v>
      </c>
      <c r="E32" s="504"/>
      <c r="F32" s="505"/>
    </row>
    <row r="33" ht="10.15" customHeight="1" spans="11:11">
      <c r="K33" s="507"/>
    </row>
    <row r="34" ht="10.9" customHeight="1" spans="11:11">
      <c r="K34" s="508"/>
    </row>
  </sheetData>
  <mergeCells count="4">
    <mergeCell ref="B1:W1"/>
    <mergeCell ref="B2:D2"/>
    <mergeCell ref="D32:F32"/>
    <mergeCell ref="A1:A3"/>
  </mergeCells>
  <pageMargins left="0.25" right="0.25" top="0.75" bottom="0.75" header="0.3" footer="0.3"/>
  <pageSetup paperSize="1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9"/>
  <sheetViews>
    <sheetView view="pageBreakPreview" zoomScale="130" zoomScaleNormal="130" workbookViewId="0">
      <selection activeCell="O35" sqref="O35"/>
    </sheetView>
  </sheetViews>
  <sheetFormatPr defaultColWidth="9" defaultRowHeight="11.25"/>
  <cols>
    <col min="1" max="1" width="5.14285714285714" style="460" customWidth="1"/>
    <col min="2" max="2" width="5.71428571428571" style="460" customWidth="1"/>
    <col min="3" max="3" width="5.42857142857143" style="460" customWidth="1"/>
    <col min="4" max="6" width="5" style="460" customWidth="1"/>
    <col min="7" max="11" width="6.14285714285714" style="460" customWidth="1"/>
    <col min="12" max="12" width="12.2857142857143" style="460" customWidth="1"/>
    <col min="13" max="13" width="6.14285714285714" style="460" hidden="1" customWidth="1"/>
    <col min="14" max="14" width="19.5714285714286" style="460" hidden="1" customWidth="1"/>
    <col min="15" max="15" width="23.7142857142857" style="460" customWidth="1"/>
    <col min="16" max="16" width="6.28571428571429" style="460" hidden="1" customWidth="1"/>
    <col min="17" max="17" width="5.42857142857143" style="460" hidden="1" customWidth="1"/>
    <col min="18" max="18" width="4.71428571428571" style="460" hidden="1" customWidth="1"/>
    <col min="19" max="19" width="5.85714285714286" style="460" hidden="1" customWidth="1"/>
    <col min="20" max="20" width="4.85714285714286" style="460" hidden="1" customWidth="1"/>
    <col min="21" max="21" width="5.71428571428571" style="460" hidden="1" customWidth="1"/>
    <col min="22" max="22" width="6.14285714285714" style="460" hidden="1" customWidth="1"/>
    <col min="23" max="23" width="12.2857142857143" style="460" customWidth="1"/>
    <col min="24" max="252" width="9.14285714285714" style="460"/>
    <col min="253" max="253" width="5.57142857142857" style="460" customWidth="1"/>
    <col min="254" max="254" width="6.85714285714286" style="460" customWidth="1"/>
    <col min="255" max="255" width="7" style="460" customWidth="1"/>
    <col min="256" max="256" width="5.42857142857143" style="460" customWidth="1"/>
    <col min="257" max="259" width="6.85714285714286" style="460" customWidth="1"/>
    <col min="260" max="260" width="6.57142857142857" style="460" customWidth="1"/>
    <col min="261" max="265" width="6.85714285714286" style="460" customWidth="1"/>
    <col min="266" max="266" width="5.42857142857143" style="460" customWidth="1"/>
    <col min="267" max="508" width="9.14285714285714" style="460"/>
    <col min="509" max="509" width="5.57142857142857" style="460" customWidth="1"/>
    <col min="510" max="510" width="6.85714285714286" style="460" customWidth="1"/>
    <col min="511" max="511" width="7" style="460" customWidth="1"/>
    <col min="512" max="512" width="5.42857142857143" style="460" customWidth="1"/>
    <col min="513" max="515" width="6.85714285714286" style="460" customWidth="1"/>
    <col min="516" max="516" width="6.57142857142857" style="460" customWidth="1"/>
    <col min="517" max="521" width="6.85714285714286" style="460" customWidth="1"/>
    <col min="522" max="522" width="5.42857142857143" style="460" customWidth="1"/>
    <col min="523" max="764" width="9.14285714285714" style="460"/>
    <col min="765" max="765" width="5.57142857142857" style="460" customWidth="1"/>
    <col min="766" max="766" width="6.85714285714286" style="460" customWidth="1"/>
    <col min="767" max="767" width="7" style="460" customWidth="1"/>
    <col min="768" max="768" width="5.42857142857143" style="460" customWidth="1"/>
    <col min="769" max="771" width="6.85714285714286" style="460" customWidth="1"/>
    <col min="772" max="772" width="6.57142857142857" style="460" customWidth="1"/>
    <col min="773" max="777" width="6.85714285714286" style="460" customWidth="1"/>
    <col min="778" max="778" width="5.42857142857143" style="460" customWidth="1"/>
    <col min="779" max="1020" width="9.14285714285714" style="460"/>
    <col min="1021" max="1021" width="5.57142857142857" style="460" customWidth="1"/>
    <col min="1022" max="1022" width="6.85714285714286" style="460" customWidth="1"/>
    <col min="1023" max="1023" width="7" style="460" customWidth="1"/>
    <col min="1024" max="1024" width="5.42857142857143" style="460" customWidth="1"/>
    <col min="1025" max="1027" width="6.85714285714286" style="460" customWidth="1"/>
    <col min="1028" max="1028" width="6.57142857142857" style="460" customWidth="1"/>
    <col min="1029" max="1033" width="6.85714285714286" style="460" customWidth="1"/>
    <col min="1034" max="1034" width="5.42857142857143" style="460" customWidth="1"/>
    <col min="1035" max="1276" width="9.14285714285714" style="460"/>
    <col min="1277" max="1277" width="5.57142857142857" style="460" customWidth="1"/>
    <col min="1278" max="1278" width="6.85714285714286" style="460" customWidth="1"/>
    <col min="1279" max="1279" width="7" style="460" customWidth="1"/>
    <col min="1280" max="1280" width="5.42857142857143" style="460" customWidth="1"/>
    <col min="1281" max="1283" width="6.85714285714286" style="460" customWidth="1"/>
    <col min="1284" max="1284" width="6.57142857142857" style="460" customWidth="1"/>
    <col min="1285" max="1289" width="6.85714285714286" style="460" customWidth="1"/>
    <col min="1290" max="1290" width="5.42857142857143" style="460" customWidth="1"/>
    <col min="1291" max="1532" width="9.14285714285714" style="460"/>
    <col min="1533" max="1533" width="5.57142857142857" style="460" customWidth="1"/>
    <col min="1534" max="1534" width="6.85714285714286" style="460" customWidth="1"/>
    <col min="1535" max="1535" width="7" style="460" customWidth="1"/>
    <col min="1536" max="1536" width="5.42857142857143" style="460" customWidth="1"/>
    <col min="1537" max="1539" width="6.85714285714286" style="460" customWidth="1"/>
    <col min="1540" max="1540" width="6.57142857142857" style="460" customWidth="1"/>
    <col min="1541" max="1545" width="6.85714285714286" style="460" customWidth="1"/>
    <col min="1546" max="1546" width="5.42857142857143" style="460" customWidth="1"/>
    <col min="1547" max="1788" width="9.14285714285714" style="460"/>
    <col min="1789" max="1789" width="5.57142857142857" style="460" customWidth="1"/>
    <col min="1790" max="1790" width="6.85714285714286" style="460" customWidth="1"/>
    <col min="1791" max="1791" width="7" style="460" customWidth="1"/>
    <col min="1792" max="1792" width="5.42857142857143" style="460" customWidth="1"/>
    <col min="1793" max="1795" width="6.85714285714286" style="460" customWidth="1"/>
    <col min="1796" max="1796" width="6.57142857142857" style="460" customWidth="1"/>
    <col min="1797" max="1801" width="6.85714285714286" style="460" customWidth="1"/>
    <col min="1802" max="1802" width="5.42857142857143" style="460" customWidth="1"/>
    <col min="1803" max="2044" width="9.14285714285714" style="460"/>
    <col min="2045" max="2045" width="5.57142857142857" style="460" customWidth="1"/>
    <col min="2046" max="2046" width="6.85714285714286" style="460" customWidth="1"/>
    <col min="2047" max="2047" width="7" style="460" customWidth="1"/>
    <col min="2048" max="2048" width="5.42857142857143" style="460" customWidth="1"/>
    <col min="2049" max="2051" width="6.85714285714286" style="460" customWidth="1"/>
    <col min="2052" max="2052" width="6.57142857142857" style="460" customWidth="1"/>
    <col min="2053" max="2057" width="6.85714285714286" style="460" customWidth="1"/>
    <col min="2058" max="2058" width="5.42857142857143" style="460" customWidth="1"/>
    <col min="2059" max="2300" width="9.14285714285714" style="460"/>
    <col min="2301" max="2301" width="5.57142857142857" style="460" customWidth="1"/>
    <col min="2302" max="2302" width="6.85714285714286" style="460" customWidth="1"/>
    <col min="2303" max="2303" width="7" style="460" customWidth="1"/>
    <col min="2304" max="2304" width="5.42857142857143" style="460" customWidth="1"/>
    <col min="2305" max="2307" width="6.85714285714286" style="460" customWidth="1"/>
    <col min="2308" max="2308" width="6.57142857142857" style="460" customWidth="1"/>
    <col min="2309" max="2313" width="6.85714285714286" style="460" customWidth="1"/>
    <col min="2314" max="2314" width="5.42857142857143" style="460" customWidth="1"/>
    <col min="2315" max="2556" width="9.14285714285714" style="460"/>
    <col min="2557" max="2557" width="5.57142857142857" style="460" customWidth="1"/>
    <col min="2558" max="2558" width="6.85714285714286" style="460" customWidth="1"/>
    <col min="2559" max="2559" width="7" style="460" customWidth="1"/>
    <col min="2560" max="2560" width="5.42857142857143" style="460" customWidth="1"/>
    <col min="2561" max="2563" width="6.85714285714286" style="460" customWidth="1"/>
    <col min="2564" max="2564" width="6.57142857142857" style="460" customWidth="1"/>
    <col min="2565" max="2569" width="6.85714285714286" style="460" customWidth="1"/>
    <col min="2570" max="2570" width="5.42857142857143" style="460" customWidth="1"/>
    <col min="2571" max="2812" width="9.14285714285714" style="460"/>
    <col min="2813" max="2813" width="5.57142857142857" style="460" customWidth="1"/>
    <col min="2814" max="2814" width="6.85714285714286" style="460" customWidth="1"/>
    <col min="2815" max="2815" width="7" style="460" customWidth="1"/>
    <col min="2816" max="2816" width="5.42857142857143" style="460" customWidth="1"/>
    <col min="2817" max="2819" width="6.85714285714286" style="460" customWidth="1"/>
    <col min="2820" max="2820" width="6.57142857142857" style="460" customWidth="1"/>
    <col min="2821" max="2825" width="6.85714285714286" style="460" customWidth="1"/>
    <col min="2826" max="2826" width="5.42857142857143" style="460" customWidth="1"/>
    <col min="2827" max="3068" width="9.14285714285714" style="460"/>
    <col min="3069" max="3069" width="5.57142857142857" style="460" customWidth="1"/>
    <col min="3070" max="3070" width="6.85714285714286" style="460" customWidth="1"/>
    <col min="3071" max="3071" width="7" style="460" customWidth="1"/>
    <col min="3072" max="3072" width="5.42857142857143" style="460" customWidth="1"/>
    <col min="3073" max="3075" width="6.85714285714286" style="460" customWidth="1"/>
    <col min="3076" max="3076" width="6.57142857142857" style="460" customWidth="1"/>
    <col min="3077" max="3081" width="6.85714285714286" style="460" customWidth="1"/>
    <col min="3082" max="3082" width="5.42857142857143" style="460" customWidth="1"/>
    <col min="3083" max="3324" width="9.14285714285714" style="460"/>
    <col min="3325" max="3325" width="5.57142857142857" style="460" customWidth="1"/>
    <col min="3326" max="3326" width="6.85714285714286" style="460" customWidth="1"/>
    <col min="3327" max="3327" width="7" style="460" customWidth="1"/>
    <col min="3328" max="3328" width="5.42857142857143" style="460" customWidth="1"/>
    <col min="3329" max="3331" width="6.85714285714286" style="460" customWidth="1"/>
    <col min="3332" max="3332" width="6.57142857142857" style="460" customWidth="1"/>
    <col min="3333" max="3337" width="6.85714285714286" style="460" customWidth="1"/>
    <col min="3338" max="3338" width="5.42857142857143" style="460" customWidth="1"/>
    <col min="3339" max="3580" width="9.14285714285714" style="460"/>
    <col min="3581" max="3581" width="5.57142857142857" style="460" customWidth="1"/>
    <col min="3582" max="3582" width="6.85714285714286" style="460" customWidth="1"/>
    <col min="3583" max="3583" width="7" style="460" customWidth="1"/>
    <col min="3584" max="3584" width="5.42857142857143" style="460" customWidth="1"/>
    <col min="3585" max="3587" width="6.85714285714286" style="460" customWidth="1"/>
    <col min="3588" max="3588" width="6.57142857142857" style="460" customWidth="1"/>
    <col min="3589" max="3593" width="6.85714285714286" style="460" customWidth="1"/>
    <col min="3594" max="3594" width="5.42857142857143" style="460" customWidth="1"/>
    <col min="3595" max="3836" width="9.14285714285714" style="460"/>
    <col min="3837" max="3837" width="5.57142857142857" style="460" customWidth="1"/>
    <col min="3838" max="3838" width="6.85714285714286" style="460" customWidth="1"/>
    <col min="3839" max="3839" width="7" style="460" customWidth="1"/>
    <col min="3840" max="3840" width="5.42857142857143" style="460" customWidth="1"/>
    <col min="3841" max="3843" width="6.85714285714286" style="460" customWidth="1"/>
    <col min="3844" max="3844" width="6.57142857142857" style="460" customWidth="1"/>
    <col min="3845" max="3849" width="6.85714285714286" style="460" customWidth="1"/>
    <col min="3850" max="3850" width="5.42857142857143" style="460" customWidth="1"/>
    <col min="3851" max="4092" width="9.14285714285714" style="460"/>
    <col min="4093" max="4093" width="5.57142857142857" style="460" customWidth="1"/>
    <col min="4094" max="4094" width="6.85714285714286" style="460" customWidth="1"/>
    <col min="4095" max="4095" width="7" style="460" customWidth="1"/>
    <col min="4096" max="4096" width="5.42857142857143" style="460" customWidth="1"/>
    <col min="4097" max="4099" width="6.85714285714286" style="460" customWidth="1"/>
    <col min="4100" max="4100" width="6.57142857142857" style="460" customWidth="1"/>
    <col min="4101" max="4105" width="6.85714285714286" style="460" customWidth="1"/>
    <col min="4106" max="4106" width="5.42857142857143" style="460" customWidth="1"/>
    <col min="4107" max="4348" width="9.14285714285714" style="460"/>
    <col min="4349" max="4349" width="5.57142857142857" style="460" customWidth="1"/>
    <col min="4350" max="4350" width="6.85714285714286" style="460" customWidth="1"/>
    <col min="4351" max="4351" width="7" style="460" customWidth="1"/>
    <col min="4352" max="4352" width="5.42857142857143" style="460" customWidth="1"/>
    <col min="4353" max="4355" width="6.85714285714286" style="460" customWidth="1"/>
    <col min="4356" max="4356" width="6.57142857142857" style="460" customWidth="1"/>
    <col min="4357" max="4361" width="6.85714285714286" style="460" customWidth="1"/>
    <col min="4362" max="4362" width="5.42857142857143" style="460" customWidth="1"/>
    <col min="4363" max="4604" width="9.14285714285714" style="460"/>
    <col min="4605" max="4605" width="5.57142857142857" style="460" customWidth="1"/>
    <col min="4606" max="4606" width="6.85714285714286" style="460" customWidth="1"/>
    <col min="4607" max="4607" width="7" style="460" customWidth="1"/>
    <col min="4608" max="4608" width="5.42857142857143" style="460" customWidth="1"/>
    <col min="4609" max="4611" width="6.85714285714286" style="460" customWidth="1"/>
    <col min="4612" max="4612" width="6.57142857142857" style="460" customWidth="1"/>
    <col min="4613" max="4617" width="6.85714285714286" style="460" customWidth="1"/>
    <col min="4618" max="4618" width="5.42857142857143" style="460" customWidth="1"/>
    <col min="4619" max="4860" width="9.14285714285714" style="460"/>
    <col min="4861" max="4861" width="5.57142857142857" style="460" customWidth="1"/>
    <col min="4862" max="4862" width="6.85714285714286" style="460" customWidth="1"/>
    <col min="4863" max="4863" width="7" style="460" customWidth="1"/>
    <col min="4864" max="4864" width="5.42857142857143" style="460" customWidth="1"/>
    <col min="4865" max="4867" width="6.85714285714286" style="460" customWidth="1"/>
    <col min="4868" max="4868" width="6.57142857142857" style="460" customWidth="1"/>
    <col min="4869" max="4873" width="6.85714285714286" style="460" customWidth="1"/>
    <col min="4874" max="4874" width="5.42857142857143" style="460" customWidth="1"/>
    <col min="4875" max="5116" width="9.14285714285714" style="460"/>
    <col min="5117" max="5117" width="5.57142857142857" style="460" customWidth="1"/>
    <col min="5118" max="5118" width="6.85714285714286" style="460" customWidth="1"/>
    <col min="5119" max="5119" width="7" style="460" customWidth="1"/>
    <col min="5120" max="5120" width="5.42857142857143" style="460" customWidth="1"/>
    <col min="5121" max="5123" width="6.85714285714286" style="460" customWidth="1"/>
    <col min="5124" max="5124" width="6.57142857142857" style="460" customWidth="1"/>
    <col min="5125" max="5129" width="6.85714285714286" style="460" customWidth="1"/>
    <col min="5130" max="5130" width="5.42857142857143" style="460" customWidth="1"/>
    <col min="5131" max="5372" width="9.14285714285714" style="460"/>
    <col min="5373" max="5373" width="5.57142857142857" style="460" customWidth="1"/>
    <col min="5374" max="5374" width="6.85714285714286" style="460" customWidth="1"/>
    <col min="5375" max="5375" width="7" style="460" customWidth="1"/>
    <col min="5376" max="5376" width="5.42857142857143" style="460" customWidth="1"/>
    <col min="5377" max="5379" width="6.85714285714286" style="460" customWidth="1"/>
    <col min="5380" max="5380" width="6.57142857142857" style="460" customWidth="1"/>
    <col min="5381" max="5385" width="6.85714285714286" style="460" customWidth="1"/>
    <col min="5386" max="5386" width="5.42857142857143" style="460" customWidth="1"/>
    <col min="5387" max="5628" width="9.14285714285714" style="460"/>
    <col min="5629" max="5629" width="5.57142857142857" style="460" customWidth="1"/>
    <col min="5630" max="5630" width="6.85714285714286" style="460" customWidth="1"/>
    <col min="5631" max="5631" width="7" style="460" customWidth="1"/>
    <col min="5632" max="5632" width="5.42857142857143" style="460" customWidth="1"/>
    <col min="5633" max="5635" width="6.85714285714286" style="460" customWidth="1"/>
    <col min="5636" max="5636" width="6.57142857142857" style="460" customWidth="1"/>
    <col min="5637" max="5641" width="6.85714285714286" style="460" customWidth="1"/>
    <col min="5642" max="5642" width="5.42857142857143" style="460" customWidth="1"/>
    <col min="5643" max="5884" width="9.14285714285714" style="460"/>
    <col min="5885" max="5885" width="5.57142857142857" style="460" customWidth="1"/>
    <col min="5886" max="5886" width="6.85714285714286" style="460" customWidth="1"/>
    <col min="5887" max="5887" width="7" style="460" customWidth="1"/>
    <col min="5888" max="5888" width="5.42857142857143" style="460" customWidth="1"/>
    <col min="5889" max="5891" width="6.85714285714286" style="460" customWidth="1"/>
    <col min="5892" max="5892" width="6.57142857142857" style="460" customWidth="1"/>
    <col min="5893" max="5897" width="6.85714285714286" style="460" customWidth="1"/>
    <col min="5898" max="5898" width="5.42857142857143" style="460" customWidth="1"/>
    <col min="5899" max="6140" width="9.14285714285714" style="460"/>
    <col min="6141" max="6141" width="5.57142857142857" style="460" customWidth="1"/>
    <col min="6142" max="6142" width="6.85714285714286" style="460" customWidth="1"/>
    <col min="6143" max="6143" width="7" style="460" customWidth="1"/>
    <col min="6144" max="6144" width="5.42857142857143" style="460" customWidth="1"/>
    <col min="6145" max="6147" width="6.85714285714286" style="460" customWidth="1"/>
    <col min="6148" max="6148" width="6.57142857142857" style="460" customWidth="1"/>
    <col min="6149" max="6153" width="6.85714285714286" style="460" customWidth="1"/>
    <col min="6154" max="6154" width="5.42857142857143" style="460" customWidth="1"/>
    <col min="6155" max="6396" width="9.14285714285714" style="460"/>
    <col min="6397" max="6397" width="5.57142857142857" style="460" customWidth="1"/>
    <col min="6398" max="6398" width="6.85714285714286" style="460" customWidth="1"/>
    <col min="6399" max="6399" width="7" style="460" customWidth="1"/>
    <col min="6400" max="6400" width="5.42857142857143" style="460" customWidth="1"/>
    <col min="6401" max="6403" width="6.85714285714286" style="460" customWidth="1"/>
    <col min="6404" max="6404" width="6.57142857142857" style="460" customWidth="1"/>
    <col min="6405" max="6409" width="6.85714285714286" style="460" customWidth="1"/>
    <col min="6410" max="6410" width="5.42857142857143" style="460" customWidth="1"/>
    <col min="6411" max="6652" width="9.14285714285714" style="460"/>
    <col min="6653" max="6653" width="5.57142857142857" style="460" customWidth="1"/>
    <col min="6654" max="6654" width="6.85714285714286" style="460" customWidth="1"/>
    <col min="6655" max="6655" width="7" style="460" customWidth="1"/>
    <col min="6656" max="6656" width="5.42857142857143" style="460" customWidth="1"/>
    <col min="6657" max="6659" width="6.85714285714286" style="460" customWidth="1"/>
    <col min="6660" max="6660" width="6.57142857142857" style="460" customWidth="1"/>
    <col min="6661" max="6665" width="6.85714285714286" style="460" customWidth="1"/>
    <col min="6666" max="6666" width="5.42857142857143" style="460" customWidth="1"/>
    <col min="6667" max="6908" width="9.14285714285714" style="460"/>
    <col min="6909" max="6909" width="5.57142857142857" style="460" customWidth="1"/>
    <col min="6910" max="6910" width="6.85714285714286" style="460" customWidth="1"/>
    <col min="6911" max="6911" width="7" style="460" customWidth="1"/>
    <col min="6912" max="6912" width="5.42857142857143" style="460" customWidth="1"/>
    <col min="6913" max="6915" width="6.85714285714286" style="460" customWidth="1"/>
    <col min="6916" max="6916" width="6.57142857142857" style="460" customWidth="1"/>
    <col min="6917" max="6921" width="6.85714285714286" style="460" customWidth="1"/>
    <col min="6922" max="6922" width="5.42857142857143" style="460" customWidth="1"/>
    <col min="6923" max="7164" width="9.14285714285714" style="460"/>
    <col min="7165" max="7165" width="5.57142857142857" style="460" customWidth="1"/>
    <col min="7166" max="7166" width="6.85714285714286" style="460" customWidth="1"/>
    <col min="7167" max="7167" width="7" style="460" customWidth="1"/>
    <col min="7168" max="7168" width="5.42857142857143" style="460" customWidth="1"/>
    <col min="7169" max="7171" width="6.85714285714286" style="460" customWidth="1"/>
    <col min="7172" max="7172" width="6.57142857142857" style="460" customWidth="1"/>
    <col min="7173" max="7177" width="6.85714285714286" style="460" customWidth="1"/>
    <col min="7178" max="7178" width="5.42857142857143" style="460" customWidth="1"/>
    <col min="7179" max="7420" width="9.14285714285714" style="460"/>
    <col min="7421" max="7421" width="5.57142857142857" style="460" customWidth="1"/>
    <col min="7422" max="7422" width="6.85714285714286" style="460" customWidth="1"/>
    <col min="7423" max="7423" width="7" style="460" customWidth="1"/>
    <col min="7424" max="7424" width="5.42857142857143" style="460" customWidth="1"/>
    <col min="7425" max="7427" width="6.85714285714286" style="460" customWidth="1"/>
    <col min="7428" max="7428" width="6.57142857142857" style="460" customWidth="1"/>
    <col min="7429" max="7433" width="6.85714285714286" style="460" customWidth="1"/>
    <col min="7434" max="7434" width="5.42857142857143" style="460" customWidth="1"/>
    <col min="7435" max="7676" width="9.14285714285714" style="460"/>
    <col min="7677" max="7677" width="5.57142857142857" style="460" customWidth="1"/>
    <col min="7678" max="7678" width="6.85714285714286" style="460" customWidth="1"/>
    <col min="7679" max="7679" width="7" style="460" customWidth="1"/>
    <col min="7680" max="7680" width="5.42857142857143" style="460" customWidth="1"/>
    <col min="7681" max="7683" width="6.85714285714286" style="460" customWidth="1"/>
    <col min="7684" max="7684" width="6.57142857142857" style="460" customWidth="1"/>
    <col min="7685" max="7689" width="6.85714285714286" style="460" customWidth="1"/>
    <col min="7690" max="7690" width="5.42857142857143" style="460" customWidth="1"/>
    <col min="7691" max="7932" width="9.14285714285714" style="460"/>
    <col min="7933" max="7933" width="5.57142857142857" style="460" customWidth="1"/>
    <col min="7934" max="7934" width="6.85714285714286" style="460" customWidth="1"/>
    <col min="7935" max="7935" width="7" style="460" customWidth="1"/>
    <col min="7936" max="7936" width="5.42857142857143" style="460" customWidth="1"/>
    <col min="7937" max="7939" width="6.85714285714286" style="460" customWidth="1"/>
    <col min="7940" max="7940" width="6.57142857142857" style="460" customWidth="1"/>
    <col min="7941" max="7945" width="6.85714285714286" style="460" customWidth="1"/>
    <col min="7946" max="7946" width="5.42857142857143" style="460" customWidth="1"/>
    <col min="7947" max="8188" width="9.14285714285714" style="460"/>
    <col min="8189" max="8189" width="5.57142857142857" style="460" customWidth="1"/>
    <col min="8190" max="8190" width="6.85714285714286" style="460" customWidth="1"/>
    <col min="8191" max="8191" width="7" style="460" customWidth="1"/>
    <col min="8192" max="8192" width="5.42857142857143" style="460" customWidth="1"/>
    <col min="8193" max="8195" width="6.85714285714286" style="460" customWidth="1"/>
    <col min="8196" max="8196" width="6.57142857142857" style="460" customWidth="1"/>
    <col min="8197" max="8201" width="6.85714285714286" style="460" customWidth="1"/>
    <col min="8202" max="8202" width="5.42857142857143" style="460" customWidth="1"/>
    <col min="8203" max="8444" width="9.14285714285714" style="460"/>
    <col min="8445" max="8445" width="5.57142857142857" style="460" customWidth="1"/>
    <col min="8446" max="8446" width="6.85714285714286" style="460" customWidth="1"/>
    <col min="8447" max="8447" width="7" style="460" customWidth="1"/>
    <col min="8448" max="8448" width="5.42857142857143" style="460" customWidth="1"/>
    <col min="8449" max="8451" width="6.85714285714286" style="460" customWidth="1"/>
    <col min="8452" max="8452" width="6.57142857142857" style="460" customWidth="1"/>
    <col min="8453" max="8457" width="6.85714285714286" style="460" customWidth="1"/>
    <col min="8458" max="8458" width="5.42857142857143" style="460" customWidth="1"/>
    <col min="8459" max="8700" width="9.14285714285714" style="460"/>
    <col min="8701" max="8701" width="5.57142857142857" style="460" customWidth="1"/>
    <col min="8702" max="8702" width="6.85714285714286" style="460" customWidth="1"/>
    <col min="8703" max="8703" width="7" style="460" customWidth="1"/>
    <col min="8704" max="8704" width="5.42857142857143" style="460" customWidth="1"/>
    <col min="8705" max="8707" width="6.85714285714286" style="460" customWidth="1"/>
    <col min="8708" max="8708" width="6.57142857142857" style="460" customWidth="1"/>
    <col min="8709" max="8713" width="6.85714285714286" style="460" customWidth="1"/>
    <col min="8714" max="8714" width="5.42857142857143" style="460" customWidth="1"/>
    <col min="8715" max="8956" width="9.14285714285714" style="460"/>
    <col min="8957" max="8957" width="5.57142857142857" style="460" customWidth="1"/>
    <col min="8958" max="8958" width="6.85714285714286" style="460" customWidth="1"/>
    <col min="8959" max="8959" width="7" style="460" customWidth="1"/>
    <col min="8960" max="8960" width="5.42857142857143" style="460" customWidth="1"/>
    <col min="8961" max="8963" width="6.85714285714286" style="460" customWidth="1"/>
    <col min="8964" max="8964" width="6.57142857142857" style="460" customWidth="1"/>
    <col min="8965" max="8969" width="6.85714285714286" style="460" customWidth="1"/>
    <col min="8970" max="8970" width="5.42857142857143" style="460" customWidth="1"/>
    <col min="8971" max="9212" width="9.14285714285714" style="460"/>
    <col min="9213" max="9213" width="5.57142857142857" style="460" customWidth="1"/>
    <col min="9214" max="9214" width="6.85714285714286" style="460" customWidth="1"/>
    <col min="9215" max="9215" width="7" style="460" customWidth="1"/>
    <col min="9216" max="9216" width="5.42857142857143" style="460" customWidth="1"/>
    <col min="9217" max="9219" width="6.85714285714286" style="460" customWidth="1"/>
    <col min="9220" max="9220" width="6.57142857142857" style="460" customWidth="1"/>
    <col min="9221" max="9225" width="6.85714285714286" style="460" customWidth="1"/>
    <col min="9226" max="9226" width="5.42857142857143" style="460" customWidth="1"/>
    <col min="9227" max="9468" width="9.14285714285714" style="460"/>
    <col min="9469" max="9469" width="5.57142857142857" style="460" customWidth="1"/>
    <col min="9470" max="9470" width="6.85714285714286" style="460" customWidth="1"/>
    <col min="9471" max="9471" width="7" style="460" customWidth="1"/>
    <col min="9472" max="9472" width="5.42857142857143" style="460" customWidth="1"/>
    <col min="9473" max="9475" width="6.85714285714286" style="460" customWidth="1"/>
    <col min="9476" max="9476" width="6.57142857142857" style="460" customWidth="1"/>
    <col min="9477" max="9481" width="6.85714285714286" style="460" customWidth="1"/>
    <col min="9482" max="9482" width="5.42857142857143" style="460" customWidth="1"/>
    <col min="9483" max="9724" width="9.14285714285714" style="460"/>
    <col min="9725" max="9725" width="5.57142857142857" style="460" customWidth="1"/>
    <col min="9726" max="9726" width="6.85714285714286" style="460" customWidth="1"/>
    <col min="9727" max="9727" width="7" style="460" customWidth="1"/>
    <col min="9728" max="9728" width="5.42857142857143" style="460" customWidth="1"/>
    <col min="9729" max="9731" width="6.85714285714286" style="460" customWidth="1"/>
    <col min="9732" max="9732" width="6.57142857142857" style="460" customWidth="1"/>
    <col min="9733" max="9737" width="6.85714285714286" style="460" customWidth="1"/>
    <col min="9738" max="9738" width="5.42857142857143" style="460" customWidth="1"/>
    <col min="9739" max="9980" width="9.14285714285714" style="460"/>
    <col min="9981" max="9981" width="5.57142857142857" style="460" customWidth="1"/>
    <col min="9982" max="9982" width="6.85714285714286" style="460" customWidth="1"/>
    <col min="9983" max="9983" width="7" style="460" customWidth="1"/>
    <col min="9984" max="9984" width="5.42857142857143" style="460" customWidth="1"/>
    <col min="9985" max="9987" width="6.85714285714286" style="460" customWidth="1"/>
    <col min="9988" max="9988" width="6.57142857142857" style="460" customWidth="1"/>
    <col min="9989" max="9993" width="6.85714285714286" style="460" customWidth="1"/>
    <col min="9994" max="9994" width="5.42857142857143" style="460" customWidth="1"/>
    <col min="9995" max="10236" width="9.14285714285714" style="460"/>
    <col min="10237" max="10237" width="5.57142857142857" style="460" customWidth="1"/>
    <col min="10238" max="10238" width="6.85714285714286" style="460" customWidth="1"/>
    <col min="10239" max="10239" width="7" style="460" customWidth="1"/>
    <col min="10240" max="10240" width="5.42857142857143" style="460" customWidth="1"/>
    <col min="10241" max="10243" width="6.85714285714286" style="460" customWidth="1"/>
    <col min="10244" max="10244" width="6.57142857142857" style="460" customWidth="1"/>
    <col min="10245" max="10249" width="6.85714285714286" style="460" customWidth="1"/>
    <col min="10250" max="10250" width="5.42857142857143" style="460" customWidth="1"/>
    <col min="10251" max="10492" width="9.14285714285714" style="460"/>
    <col min="10493" max="10493" width="5.57142857142857" style="460" customWidth="1"/>
    <col min="10494" max="10494" width="6.85714285714286" style="460" customWidth="1"/>
    <col min="10495" max="10495" width="7" style="460" customWidth="1"/>
    <col min="10496" max="10496" width="5.42857142857143" style="460" customWidth="1"/>
    <col min="10497" max="10499" width="6.85714285714286" style="460" customWidth="1"/>
    <col min="10500" max="10500" width="6.57142857142857" style="460" customWidth="1"/>
    <col min="10501" max="10505" width="6.85714285714286" style="460" customWidth="1"/>
    <col min="10506" max="10506" width="5.42857142857143" style="460" customWidth="1"/>
    <col min="10507" max="10748" width="9.14285714285714" style="460"/>
    <col min="10749" max="10749" width="5.57142857142857" style="460" customWidth="1"/>
    <col min="10750" max="10750" width="6.85714285714286" style="460" customWidth="1"/>
    <col min="10751" max="10751" width="7" style="460" customWidth="1"/>
    <col min="10752" max="10752" width="5.42857142857143" style="460" customWidth="1"/>
    <col min="10753" max="10755" width="6.85714285714286" style="460" customWidth="1"/>
    <col min="10756" max="10756" width="6.57142857142857" style="460" customWidth="1"/>
    <col min="10757" max="10761" width="6.85714285714286" style="460" customWidth="1"/>
    <col min="10762" max="10762" width="5.42857142857143" style="460" customWidth="1"/>
    <col min="10763" max="11004" width="9.14285714285714" style="460"/>
    <col min="11005" max="11005" width="5.57142857142857" style="460" customWidth="1"/>
    <col min="11006" max="11006" width="6.85714285714286" style="460" customWidth="1"/>
    <col min="11007" max="11007" width="7" style="460" customWidth="1"/>
    <col min="11008" max="11008" width="5.42857142857143" style="460" customWidth="1"/>
    <col min="11009" max="11011" width="6.85714285714286" style="460" customWidth="1"/>
    <col min="11012" max="11012" width="6.57142857142857" style="460" customWidth="1"/>
    <col min="11013" max="11017" width="6.85714285714286" style="460" customWidth="1"/>
    <col min="11018" max="11018" width="5.42857142857143" style="460" customWidth="1"/>
    <col min="11019" max="11260" width="9.14285714285714" style="460"/>
    <col min="11261" max="11261" width="5.57142857142857" style="460" customWidth="1"/>
    <col min="11262" max="11262" width="6.85714285714286" style="460" customWidth="1"/>
    <col min="11263" max="11263" width="7" style="460" customWidth="1"/>
    <col min="11264" max="11264" width="5.42857142857143" style="460" customWidth="1"/>
    <col min="11265" max="11267" width="6.85714285714286" style="460" customWidth="1"/>
    <col min="11268" max="11268" width="6.57142857142857" style="460" customWidth="1"/>
    <col min="11269" max="11273" width="6.85714285714286" style="460" customWidth="1"/>
    <col min="11274" max="11274" width="5.42857142857143" style="460" customWidth="1"/>
    <col min="11275" max="11516" width="9.14285714285714" style="460"/>
    <col min="11517" max="11517" width="5.57142857142857" style="460" customWidth="1"/>
    <col min="11518" max="11518" width="6.85714285714286" style="460" customWidth="1"/>
    <col min="11519" max="11519" width="7" style="460" customWidth="1"/>
    <col min="11520" max="11520" width="5.42857142857143" style="460" customWidth="1"/>
    <col min="11521" max="11523" width="6.85714285714286" style="460" customWidth="1"/>
    <col min="11524" max="11524" width="6.57142857142857" style="460" customWidth="1"/>
    <col min="11525" max="11529" width="6.85714285714286" style="460" customWidth="1"/>
    <col min="11530" max="11530" width="5.42857142857143" style="460" customWidth="1"/>
    <col min="11531" max="11772" width="9.14285714285714" style="460"/>
    <col min="11773" max="11773" width="5.57142857142857" style="460" customWidth="1"/>
    <col min="11774" max="11774" width="6.85714285714286" style="460" customWidth="1"/>
    <col min="11775" max="11775" width="7" style="460" customWidth="1"/>
    <col min="11776" max="11776" width="5.42857142857143" style="460" customWidth="1"/>
    <col min="11777" max="11779" width="6.85714285714286" style="460" customWidth="1"/>
    <col min="11780" max="11780" width="6.57142857142857" style="460" customWidth="1"/>
    <col min="11781" max="11785" width="6.85714285714286" style="460" customWidth="1"/>
    <col min="11786" max="11786" width="5.42857142857143" style="460" customWidth="1"/>
    <col min="11787" max="12028" width="9.14285714285714" style="460"/>
    <col min="12029" max="12029" width="5.57142857142857" style="460" customWidth="1"/>
    <col min="12030" max="12030" width="6.85714285714286" style="460" customWidth="1"/>
    <col min="12031" max="12031" width="7" style="460" customWidth="1"/>
    <col min="12032" max="12032" width="5.42857142857143" style="460" customWidth="1"/>
    <col min="12033" max="12035" width="6.85714285714286" style="460" customWidth="1"/>
    <col min="12036" max="12036" width="6.57142857142857" style="460" customWidth="1"/>
    <col min="12037" max="12041" width="6.85714285714286" style="460" customWidth="1"/>
    <col min="12042" max="12042" width="5.42857142857143" style="460" customWidth="1"/>
    <col min="12043" max="12284" width="9.14285714285714" style="460"/>
    <col min="12285" max="12285" width="5.57142857142857" style="460" customWidth="1"/>
    <col min="12286" max="12286" width="6.85714285714286" style="460" customWidth="1"/>
    <col min="12287" max="12287" width="7" style="460" customWidth="1"/>
    <col min="12288" max="12288" width="5.42857142857143" style="460" customWidth="1"/>
    <col min="12289" max="12291" width="6.85714285714286" style="460" customWidth="1"/>
    <col min="12292" max="12292" width="6.57142857142857" style="460" customWidth="1"/>
    <col min="12293" max="12297" width="6.85714285714286" style="460" customWidth="1"/>
    <col min="12298" max="12298" width="5.42857142857143" style="460" customWidth="1"/>
    <col min="12299" max="12540" width="9.14285714285714" style="460"/>
    <col min="12541" max="12541" width="5.57142857142857" style="460" customWidth="1"/>
    <col min="12542" max="12542" width="6.85714285714286" style="460" customWidth="1"/>
    <col min="12543" max="12543" width="7" style="460" customWidth="1"/>
    <col min="12544" max="12544" width="5.42857142857143" style="460" customWidth="1"/>
    <col min="12545" max="12547" width="6.85714285714286" style="460" customWidth="1"/>
    <col min="12548" max="12548" width="6.57142857142857" style="460" customWidth="1"/>
    <col min="12549" max="12553" width="6.85714285714286" style="460" customWidth="1"/>
    <col min="12554" max="12554" width="5.42857142857143" style="460" customWidth="1"/>
    <col min="12555" max="12796" width="9.14285714285714" style="460"/>
    <col min="12797" max="12797" width="5.57142857142857" style="460" customWidth="1"/>
    <col min="12798" max="12798" width="6.85714285714286" style="460" customWidth="1"/>
    <col min="12799" max="12799" width="7" style="460" customWidth="1"/>
    <col min="12800" max="12800" width="5.42857142857143" style="460" customWidth="1"/>
    <col min="12801" max="12803" width="6.85714285714286" style="460" customWidth="1"/>
    <col min="12804" max="12804" width="6.57142857142857" style="460" customWidth="1"/>
    <col min="12805" max="12809" width="6.85714285714286" style="460" customWidth="1"/>
    <col min="12810" max="12810" width="5.42857142857143" style="460" customWidth="1"/>
    <col min="12811" max="13052" width="9.14285714285714" style="460"/>
    <col min="13053" max="13053" width="5.57142857142857" style="460" customWidth="1"/>
    <col min="13054" max="13054" width="6.85714285714286" style="460" customWidth="1"/>
    <col min="13055" max="13055" width="7" style="460" customWidth="1"/>
    <col min="13056" max="13056" width="5.42857142857143" style="460" customWidth="1"/>
    <col min="13057" max="13059" width="6.85714285714286" style="460" customWidth="1"/>
    <col min="13060" max="13060" width="6.57142857142857" style="460" customWidth="1"/>
    <col min="13061" max="13065" width="6.85714285714286" style="460" customWidth="1"/>
    <col min="13066" max="13066" width="5.42857142857143" style="460" customWidth="1"/>
    <col min="13067" max="13308" width="9.14285714285714" style="460"/>
    <col min="13309" max="13309" width="5.57142857142857" style="460" customWidth="1"/>
    <col min="13310" max="13310" width="6.85714285714286" style="460" customWidth="1"/>
    <col min="13311" max="13311" width="7" style="460" customWidth="1"/>
    <col min="13312" max="13312" width="5.42857142857143" style="460" customWidth="1"/>
    <col min="13313" max="13315" width="6.85714285714286" style="460" customWidth="1"/>
    <col min="13316" max="13316" width="6.57142857142857" style="460" customWidth="1"/>
    <col min="13317" max="13321" width="6.85714285714286" style="460" customWidth="1"/>
    <col min="13322" max="13322" width="5.42857142857143" style="460" customWidth="1"/>
    <col min="13323" max="13564" width="9.14285714285714" style="460"/>
    <col min="13565" max="13565" width="5.57142857142857" style="460" customWidth="1"/>
    <col min="13566" max="13566" width="6.85714285714286" style="460" customWidth="1"/>
    <col min="13567" max="13567" width="7" style="460" customWidth="1"/>
    <col min="13568" max="13568" width="5.42857142857143" style="460" customWidth="1"/>
    <col min="13569" max="13571" width="6.85714285714286" style="460" customWidth="1"/>
    <col min="13572" max="13572" width="6.57142857142857" style="460" customWidth="1"/>
    <col min="13573" max="13577" width="6.85714285714286" style="460" customWidth="1"/>
    <col min="13578" max="13578" width="5.42857142857143" style="460" customWidth="1"/>
    <col min="13579" max="13820" width="9.14285714285714" style="460"/>
    <col min="13821" max="13821" width="5.57142857142857" style="460" customWidth="1"/>
    <col min="13822" max="13822" width="6.85714285714286" style="460" customWidth="1"/>
    <col min="13823" max="13823" width="7" style="460" customWidth="1"/>
    <col min="13824" max="13824" width="5.42857142857143" style="460" customWidth="1"/>
    <col min="13825" max="13827" width="6.85714285714286" style="460" customWidth="1"/>
    <col min="13828" max="13828" width="6.57142857142857" style="460" customWidth="1"/>
    <col min="13829" max="13833" width="6.85714285714286" style="460" customWidth="1"/>
    <col min="13834" max="13834" width="5.42857142857143" style="460" customWidth="1"/>
    <col min="13835" max="14076" width="9.14285714285714" style="460"/>
    <col min="14077" max="14077" width="5.57142857142857" style="460" customWidth="1"/>
    <col min="14078" max="14078" width="6.85714285714286" style="460" customWidth="1"/>
    <col min="14079" max="14079" width="7" style="460" customWidth="1"/>
    <col min="14080" max="14080" width="5.42857142857143" style="460" customWidth="1"/>
    <col min="14081" max="14083" width="6.85714285714286" style="460" customWidth="1"/>
    <col min="14084" max="14084" width="6.57142857142857" style="460" customWidth="1"/>
    <col min="14085" max="14089" width="6.85714285714286" style="460" customWidth="1"/>
    <col min="14090" max="14090" width="5.42857142857143" style="460" customWidth="1"/>
    <col min="14091" max="14332" width="9.14285714285714" style="460"/>
    <col min="14333" max="14333" width="5.57142857142857" style="460" customWidth="1"/>
    <col min="14334" max="14334" width="6.85714285714286" style="460" customWidth="1"/>
    <col min="14335" max="14335" width="7" style="460" customWidth="1"/>
    <col min="14336" max="14336" width="5.42857142857143" style="460" customWidth="1"/>
    <col min="14337" max="14339" width="6.85714285714286" style="460" customWidth="1"/>
    <col min="14340" max="14340" width="6.57142857142857" style="460" customWidth="1"/>
    <col min="14341" max="14345" width="6.85714285714286" style="460" customWidth="1"/>
    <col min="14346" max="14346" width="5.42857142857143" style="460" customWidth="1"/>
    <col min="14347" max="14588" width="9.14285714285714" style="460"/>
    <col min="14589" max="14589" width="5.57142857142857" style="460" customWidth="1"/>
    <col min="14590" max="14590" width="6.85714285714286" style="460" customWidth="1"/>
    <col min="14591" max="14591" width="7" style="460" customWidth="1"/>
    <col min="14592" max="14592" width="5.42857142857143" style="460" customWidth="1"/>
    <col min="14593" max="14595" width="6.85714285714286" style="460" customWidth="1"/>
    <col min="14596" max="14596" width="6.57142857142857" style="460" customWidth="1"/>
    <col min="14597" max="14601" width="6.85714285714286" style="460" customWidth="1"/>
    <col min="14602" max="14602" width="5.42857142857143" style="460" customWidth="1"/>
    <col min="14603" max="14844" width="9.14285714285714" style="460"/>
    <col min="14845" max="14845" width="5.57142857142857" style="460" customWidth="1"/>
    <col min="14846" max="14846" width="6.85714285714286" style="460" customWidth="1"/>
    <col min="14847" max="14847" width="7" style="460" customWidth="1"/>
    <col min="14848" max="14848" width="5.42857142857143" style="460" customWidth="1"/>
    <col min="14849" max="14851" width="6.85714285714286" style="460" customWidth="1"/>
    <col min="14852" max="14852" width="6.57142857142857" style="460" customWidth="1"/>
    <col min="14853" max="14857" width="6.85714285714286" style="460" customWidth="1"/>
    <col min="14858" max="14858" width="5.42857142857143" style="460" customWidth="1"/>
    <col min="14859" max="15100" width="9.14285714285714" style="460"/>
    <col min="15101" max="15101" width="5.57142857142857" style="460" customWidth="1"/>
    <col min="15102" max="15102" width="6.85714285714286" style="460" customWidth="1"/>
    <col min="15103" max="15103" width="7" style="460" customWidth="1"/>
    <col min="15104" max="15104" width="5.42857142857143" style="460" customWidth="1"/>
    <col min="15105" max="15107" width="6.85714285714286" style="460" customWidth="1"/>
    <col min="15108" max="15108" width="6.57142857142857" style="460" customWidth="1"/>
    <col min="15109" max="15113" width="6.85714285714286" style="460" customWidth="1"/>
    <col min="15114" max="15114" width="5.42857142857143" style="460" customWidth="1"/>
    <col min="15115" max="15356" width="9.14285714285714" style="460"/>
    <col min="15357" max="15357" width="5.57142857142857" style="460" customWidth="1"/>
    <col min="15358" max="15358" width="6.85714285714286" style="460" customWidth="1"/>
    <col min="15359" max="15359" width="7" style="460" customWidth="1"/>
    <col min="15360" max="15360" width="5.42857142857143" style="460" customWidth="1"/>
    <col min="15361" max="15363" width="6.85714285714286" style="460" customWidth="1"/>
    <col min="15364" max="15364" width="6.57142857142857" style="460" customWidth="1"/>
    <col min="15365" max="15369" width="6.85714285714286" style="460" customWidth="1"/>
    <col min="15370" max="15370" width="5.42857142857143" style="460" customWidth="1"/>
    <col min="15371" max="15612" width="9.14285714285714" style="460"/>
    <col min="15613" max="15613" width="5.57142857142857" style="460" customWidth="1"/>
    <col min="15614" max="15614" width="6.85714285714286" style="460" customWidth="1"/>
    <col min="15615" max="15615" width="7" style="460" customWidth="1"/>
    <col min="15616" max="15616" width="5.42857142857143" style="460" customWidth="1"/>
    <col min="15617" max="15619" width="6.85714285714286" style="460" customWidth="1"/>
    <col min="15620" max="15620" width="6.57142857142857" style="460" customWidth="1"/>
    <col min="15621" max="15625" width="6.85714285714286" style="460" customWidth="1"/>
    <col min="15626" max="15626" width="5.42857142857143" style="460" customWidth="1"/>
    <col min="15627" max="15868" width="9.14285714285714" style="460"/>
    <col min="15869" max="15869" width="5.57142857142857" style="460" customWidth="1"/>
    <col min="15870" max="15870" width="6.85714285714286" style="460" customWidth="1"/>
    <col min="15871" max="15871" width="7" style="460" customWidth="1"/>
    <col min="15872" max="15872" width="5.42857142857143" style="460" customWidth="1"/>
    <col min="15873" max="15875" width="6.85714285714286" style="460" customWidth="1"/>
    <col min="15876" max="15876" width="6.57142857142857" style="460" customWidth="1"/>
    <col min="15877" max="15881" width="6.85714285714286" style="460" customWidth="1"/>
    <col min="15882" max="15882" width="5.42857142857143" style="460" customWidth="1"/>
    <col min="15883" max="16124" width="9.14285714285714" style="460"/>
    <col min="16125" max="16125" width="5.57142857142857" style="460" customWidth="1"/>
    <col min="16126" max="16126" width="6.85714285714286" style="460" customWidth="1"/>
    <col min="16127" max="16127" width="7" style="460" customWidth="1"/>
    <col min="16128" max="16128" width="5.42857142857143" style="460" customWidth="1"/>
    <col min="16129" max="16131" width="6.85714285714286" style="460" customWidth="1"/>
    <col min="16132" max="16132" width="6.57142857142857" style="460" customWidth="1"/>
    <col min="16133" max="16137" width="6.85714285714286" style="460" customWidth="1"/>
    <col min="16138" max="16138" width="5.42857142857143" style="460" customWidth="1"/>
    <col min="16139" max="16384" width="9.14285714285714" style="460"/>
  </cols>
  <sheetData>
    <row r="1" ht="16.5" spans="1:23">
      <c r="A1" s="461" t="s">
        <v>1113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81"/>
      <c r="S1" s="481"/>
      <c r="T1" s="481"/>
      <c r="U1" s="481"/>
      <c r="V1" s="481"/>
      <c r="W1" s="482"/>
    </row>
    <row r="2" ht="12" spans="1:23">
      <c r="A2" s="463" t="s">
        <v>1114</v>
      </c>
      <c r="B2" s="464"/>
      <c r="C2" s="464" t="s">
        <v>1115</v>
      </c>
      <c r="D2" s="465"/>
      <c r="E2" s="466"/>
      <c r="F2" s="466"/>
      <c r="G2" s="466"/>
      <c r="H2" s="466"/>
      <c r="I2" s="466"/>
      <c r="J2" s="466"/>
      <c r="K2" s="466"/>
      <c r="L2" s="466"/>
      <c r="M2" s="466"/>
      <c r="N2" s="478"/>
      <c r="O2" s="478"/>
      <c r="P2" s="478"/>
      <c r="Q2" s="478"/>
      <c r="R2" s="478"/>
      <c r="S2" s="478"/>
      <c r="T2" s="483"/>
      <c r="U2" s="483"/>
      <c r="V2" s="483"/>
      <c r="W2" s="484"/>
    </row>
    <row r="3" spans="1:6">
      <c r="A3" s="467" t="s">
        <v>1116</v>
      </c>
      <c r="B3" s="468" t="s">
        <v>49</v>
      </c>
      <c r="C3" s="468" t="s">
        <v>50</v>
      </c>
      <c r="D3" s="468" t="s">
        <v>51</v>
      </c>
      <c r="E3" s="469" t="s">
        <v>52</v>
      </c>
      <c r="F3" s="470">
        <v>2025</v>
      </c>
    </row>
    <row r="4" ht="15" spans="1:15">
      <c r="A4" s="471">
        <v>1</v>
      </c>
      <c r="B4" s="472">
        <v>114</v>
      </c>
      <c r="C4" s="472">
        <v>-34</v>
      </c>
      <c r="D4" s="472">
        <v>238</v>
      </c>
      <c r="E4" s="472">
        <v>231</v>
      </c>
      <c r="F4" s="473">
        <f t="shared" ref="F4:F34" si="0">SUM(B4:E4)</f>
        <v>549</v>
      </c>
      <c r="O4"/>
    </row>
    <row r="5" spans="1:6">
      <c r="A5" s="471">
        <v>2</v>
      </c>
      <c r="B5" s="472">
        <v>-154</v>
      </c>
      <c r="C5" s="472">
        <v>2</v>
      </c>
      <c r="D5" s="472">
        <v>97</v>
      </c>
      <c r="E5" s="472">
        <v>339</v>
      </c>
      <c r="F5" s="473">
        <f t="shared" si="0"/>
        <v>284</v>
      </c>
    </row>
    <row r="6" spans="1:15">
      <c r="A6" s="471">
        <v>3</v>
      </c>
      <c r="B6" s="472">
        <v>700</v>
      </c>
      <c r="C6" s="472">
        <v>-55</v>
      </c>
      <c r="D6" s="472">
        <v>45</v>
      </c>
      <c r="E6" s="472">
        <v>101</v>
      </c>
      <c r="F6" s="473">
        <f t="shared" si="0"/>
        <v>791</v>
      </c>
      <c r="O6" s="108"/>
    </row>
    <row r="7" spans="1:15">
      <c r="A7" s="471">
        <v>4</v>
      </c>
      <c r="B7" s="472">
        <v>1261</v>
      </c>
      <c r="C7" s="472">
        <v>99</v>
      </c>
      <c r="D7" s="472">
        <v>444</v>
      </c>
      <c r="E7" s="472">
        <v>16</v>
      </c>
      <c r="F7" s="473">
        <f t="shared" si="0"/>
        <v>1820</v>
      </c>
      <c r="O7" s="479"/>
    </row>
    <row r="8" ht="15" spans="1:16">
      <c r="A8" s="471">
        <v>5</v>
      </c>
      <c r="B8" s="472">
        <v>1058</v>
      </c>
      <c r="C8" s="472">
        <v>159</v>
      </c>
      <c r="D8" s="472">
        <v>46</v>
      </c>
      <c r="E8" s="472">
        <v>37</v>
      </c>
      <c r="F8" s="473">
        <f t="shared" si="0"/>
        <v>1300</v>
      </c>
      <c r="P8"/>
    </row>
    <row r="9" ht="15" spans="1:16">
      <c r="A9" s="471">
        <v>6</v>
      </c>
      <c r="B9" s="472">
        <v>400</v>
      </c>
      <c r="C9" s="472">
        <v>213</v>
      </c>
      <c r="D9" s="472">
        <v>361</v>
      </c>
      <c r="E9" s="472">
        <v>93</v>
      </c>
      <c r="F9" s="473">
        <f t="shared" si="0"/>
        <v>1067</v>
      </c>
      <c r="P9"/>
    </row>
    <row r="10" ht="15" spans="1:16">
      <c r="A10" s="471">
        <v>7</v>
      </c>
      <c r="B10" s="472">
        <v>653</v>
      </c>
      <c r="C10" s="472">
        <v>19</v>
      </c>
      <c r="D10" s="472">
        <v>317</v>
      </c>
      <c r="E10" s="472">
        <v>211</v>
      </c>
      <c r="F10" s="473">
        <f t="shared" si="0"/>
        <v>1200</v>
      </c>
      <c r="P10"/>
    </row>
    <row r="11" ht="15" spans="1:16">
      <c r="A11" s="471">
        <v>8</v>
      </c>
      <c r="B11" s="472">
        <v>939</v>
      </c>
      <c r="C11" s="472">
        <v>33</v>
      </c>
      <c r="D11" s="472">
        <v>39</v>
      </c>
      <c r="E11" s="472">
        <v>-126</v>
      </c>
      <c r="F11" s="473">
        <f t="shared" si="0"/>
        <v>885</v>
      </c>
      <c r="P11"/>
    </row>
    <row r="12" ht="15" spans="1:16">
      <c r="A12" s="471">
        <v>9</v>
      </c>
      <c r="B12" s="472">
        <v>1163</v>
      </c>
      <c r="C12" s="472">
        <v>-94</v>
      </c>
      <c r="D12" s="472">
        <v>151</v>
      </c>
      <c r="E12" s="472">
        <v>-226</v>
      </c>
      <c r="F12" s="473">
        <f t="shared" si="0"/>
        <v>994</v>
      </c>
      <c r="P12"/>
    </row>
    <row r="13" ht="15" spans="1:16">
      <c r="A13" s="471">
        <v>10</v>
      </c>
      <c r="B13" s="472">
        <v>811</v>
      </c>
      <c r="C13" s="472">
        <v>197</v>
      </c>
      <c r="D13" s="472">
        <v>268</v>
      </c>
      <c r="E13" s="472">
        <v>-77</v>
      </c>
      <c r="F13" s="473">
        <f t="shared" si="0"/>
        <v>1199</v>
      </c>
      <c r="P13"/>
    </row>
    <row r="14" ht="15" spans="1:16">
      <c r="A14" s="471">
        <v>11</v>
      </c>
      <c r="B14" s="472">
        <v>503</v>
      </c>
      <c r="C14" s="472">
        <v>109</v>
      </c>
      <c r="D14" s="472">
        <v>72</v>
      </c>
      <c r="E14" s="472">
        <v>-53</v>
      </c>
      <c r="F14" s="473">
        <f t="shared" si="0"/>
        <v>631</v>
      </c>
      <c r="P14"/>
    </row>
    <row r="15" ht="15" spans="1:16">
      <c r="A15" s="471">
        <v>12</v>
      </c>
      <c r="B15" s="472">
        <v>-762</v>
      </c>
      <c r="C15" s="472">
        <v>62</v>
      </c>
      <c r="D15" s="472">
        <v>306</v>
      </c>
      <c r="E15" s="472">
        <v>49</v>
      </c>
      <c r="F15" s="473">
        <f t="shared" si="0"/>
        <v>-345</v>
      </c>
      <c r="P15"/>
    </row>
    <row r="16" ht="15" spans="1:16">
      <c r="A16" s="471">
        <v>13</v>
      </c>
      <c r="B16" s="472">
        <v>-1711</v>
      </c>
      <c r="C16" s="472">
        <v>270</v>
      </c>
      <c r="D16" s="472">
        <v>626</v>
      </c>
      <c r="E16" s="472">
        <v>-133</v>
      </c>
      <c r="F16" s="473">
        <f t="shared" si="0"/>
        <v>-948</v>
      </c>
      <c r="P16"/>
    </row>
    <row r="17" ht="15" spans="1:16">
      <c r="A17" s="471">
        <v>14</v>
      </c>
      <c r="B17" s="472">
        <v>-86</v>
      </c>
      <c r="C17" s="472">
        <v>547</v>
      </c>
      <c r="D17" s="472">
        <v>267</v>
      </c>
      <c r="E17" s="472">
        <v>172</v>
      </c>
      <c r="F17" s="473">
        <f t="shared" si="0"/>
        <v>900</v>
      </c>
      <c r="P17"/>
    </row>
    <row r="18" ht="15" spans="1:16">
      <c r="A18" s="471">
        <v>15</v>
      </c>
      <c r="B18" s="472">
        <v>188</v>
      </c>
      <c r="C18" s="472">
        <v>162</v>
      </c>
      <c r="D18" s="472">
        <v>664</v>
      </c>
      <c r="E18" s="472">
        <v>225</v>
      </c>
      <c r="F18" s="473">
        <f t="shared" si="0"/>
        <v>1239</v>
      </c>
      <c r="P18"/>
    </row>
    <row r="19" ht="15" spans="1:16">
      <c r="A19" s="471">
        <v>16</v>
      </c>
      <c r="B19" s="472">
        <v>161</v>
      </c>
      <c r="C19" s="472">
        <v>78</v>
      </c>
      <c r="D19" s="472">
        <v>1892</v>
      </c>
      <c r="E19" s="472">
        <v>80</v>
      </c>
      <c r="F19" s="473">
        <f t="shared" si="0"/>
        <v>2211</v>
      </c>
      <c r="P19"/>
    </row>
    <row r="20" ht="15" spans="1:16">
      <c r="A20" s="471">
        <v>17</v>
      </c>
      <c r="B20" s="472">
        <v>159</v>
      </c>
      <c r="C20" s="472">
        <v>394</v>
      </c>
      <c r="D20" s="472">
        <v>382</v>
      </c>
      <c r="E20" s="472">
        <v>63</v>
      </c>
      <c r="F20" s="473">
        <f t="shared" si="0"/>
        <v>998</v>
      </c>
      <c r="P20"/>
    </row>
    <row r="21" ht="15" spans="1:16">
      <c r="A21" s="471">
        <v>18</v>
      </c>
      <c r="B21" s="472">
        <v>312</v>
      </c>
      <c r="C21" s="472">
        <v>11</v>
      </c>
      <c r="D21" s="472">
        <v>437</v>
      </c>
      <c r="E21" s="472">
        <v>89</v>
      </c>
      <c r="F21" s="473">
        <f t="shared" si="0"/>
        <v>849</v>
      </c>
      <c r="P21"/>
    </row>
    <row r="22" ht="15" spans="1:16">
      <c r="A22" s="471">
        <v>19</v>
      </c>
      <c r="B22" s="472">
        <v>203</v>
      </c>
      <c r="C22" s="472">
        <v>-91</v>
      </c>
      <c r="D22" s="472">
        <v>464</v>
      </c>
      <c r="E22" s="472">
        <v>-184</v>
      </c>
      <c r="F22" s="473">
        <f t="shared" si="0"/>
        <v>392</v>
      </c>
      <c r="P22"/>
    </row>
    <row r="23" ht="15" spans="1:16">
      <c r="A23" s="471">
        <v>20</v>
      </c>
      <c r="B23" s="472">
        <v>244</v>
      </c>
      <c r="C23" s="472">
        <v>9</v>
      </c>
      <c r="D23" s="472">
        <v>781</v>
      </c>
      <c r="E23" s="472">
        <v>239</v>
      </c>
      <c r="F23" s="473">
        <f t="shared" si="0"/>
        <v>1273</v>
      </c>
      <c r="P23"/>
    </row>
    <row r="24" ht="15" spans="1:16">
      <c r="A24" s="471">
        <v>21</v>
      </c>
      <c r="B24" s="472">
        <v>189</v>
      </c>
      <c r="C24" s="472">
        <v>24</v>
      </c>
      <c r="D24" s="472">
        <v>884</v>
      </c>
      <c r="E24" s="472">
        <v>132</v>
      </c>
      <c r="F24" s="473">
        <f t="shared" si="0"/>
        <v>1229</v>
      </c>
      <c r="P24"/>
    </row>
    <row r="25" ht="15" spans="1:16">
      <c r="A25" s="471">
        <v>22</v>
      </c>
      <c r="B25" s="472">
        <v>386</v>
      </c>
      <c r="C25" s="472">
        <v>-20</v>
      </c>
      <c r="D25" s="472">
        <v>-162</v>
      </c>
      <c r="E25" s="472">
        <v>96</v>
      </c>
      <c r="F25" s="473">
        <f t="shared" si="0"/>
        <v>300</v>
      </c>
      <c r="P25"/>
    </row>
    <row r="26" ht="15" spans="1:16">
      <c r="A26" s="471">
        <v>23</v>
      </c>
      <c r="B26" s="472">
        <v>414</v>
      </c>
      <c r="C26" s="472">
        <v>94</v>
      </c>
      <c r="D26" s="472">
        <v>174</v>
      </c>
      <c r="E26" s="472">
        <v>-77</v>
      </c>
      <c r="F26" s="473">
        <f t="shared" si="0"/>
        <v>605</v>
      </c>
      <c r="P26"/>
    </row>
    <row r="27" ht="15" spans="1:16">
      <c r="A27" s="471">
        <v>24</v>
      </c>
      <c r="B27" s="472">
        <v>470</v>
      </c>
      <c r="C27" s="472">
        <v>197</v>
      </c>
      <c r="D27" s="472">
        <v>557</v>
      </c>
      <c r="E27" s="472">
        <v>-30</v>
      </c>
      <c r="F27" s="473">
        <f t="shared" si="0"/>
        <v>1194</v>
      </c>
      <c r="P27"/>
    </row>
    <row r="28" ht="15" spans="1:16">
      <c r="A28" s="471">
        <v>25</v>
      </c>
      <c r="B28" s="472">
        <v>242</v>
      </c>
      <c r="C28" s="472">
        <v>303</v>
      </c>
      <c r="D28" s="472">
        <v>507</v>
      </c>
      <c r="E28" s="472">
        <v>351</v>
      </c>
      <c r="F28" s="473">
        <f t="shared" si="0"/>
        <v>1403</v>
      </c>
      <c r="P28"/>
    </row>
    <row r="29" ht="15" spans="1:16">
      <c r="A29" s="471">
        <v>26</v>
      </c>
      <c r="B29" s="472">
        <v>276</v>
      </c>
      <c r="C29" s="472">
        <v>341</v>
      </c>
      <c r="D29" s="472">
        <v>533</v>
      </c>
      <c r="E29" s="472">
        <v>477</v>
      </c>
      <c r="F29" s="473">
        <f t="shared" si="0"/>
        <v>1627</v>
      </c>
      <c r="P29"/>
    </row>
    <row r="30" ht="15" spans="1:16">
      <c r="A30" s="471">
        <v>27</v>
      </c>
      <c r="B30" s="472">
        <v>449</v>
      </c>
      <c r="C30" s="472">
        <v>147</v>
      </c>
      <c r="D30" s="472">
        <v>78</v>
      </c>
      <c r="E30" s="472">
        <v>325</v>
      </c>
      <c r="F30" s="473">
        <f t="shared" si="0"/>
        <v>999</v>
      </c>
      <c r="P30"/>
    </row>
    <row r="31" ht="15" spans="1:16">
      <c r="A31" s="471">
        <v>28</v>
      </c>
      <c r="B31" s="472">
        <v>166</v>
      </c>
      <c r="C31" s="472">
        <v>170</v>
      </c>
      <c r="D31" s="472">
        <v>497</v>
      </c>
      <c r="E31" s="472">
        <v>-28</v>
      </c>
      <c r="F31" s="473">
        <f t="shared" si="0"/>
        <v>805</v>
      </c>
      <c r="P31"/>
    </row>
    <row r="32" ht="15" spans="1:16">
      <c r="A32" s="471">
        <v>29</v>
      </c>
      <c r="B32" s="472">
        <v>187</v>
      </c>
      <c r="C32" s="472"/>
      <c r="D32" s="472">
        <v>312</v>
      </c>
      <c r="E32" s="472">
        <v>241</v>
      </c>
      <c r="F32" s="473">
        <f t="shared" si="0"/>
        <v>740</v>
      </c>
      <c r="P32"/>
    </row>
    <row r="33" ht="15" spans="1:16">
      <c r="A33" s="471">
        <v>30</v>
      </c>
      <c r="B33" s="472">
        <v>440</v>
      </c>
      <c r="C33" s="472"/>
      <c r="D33" s="472">
        <v>581</v>
      </c>
      <c r="E33" s="472">
        <v>-7</v>
      </c>
      <c r="F33" s="473">
        <f t="shared" si="0"/>
        <v>1014</v>
      </c>
      <c r="P33"/>
    </row>
    <row r="34" ht="15" spans="1:16">
      <c r="A34" s="471">
        <v>31</v>
      </c>
      <c r="B34" s="472">
        <v>108</v>
      </c>
      <c r="C34" s="472"/>
      <c r="D34" s="472">
        <v>318</v>
      </c>
      <c r="E34" s="472"/>
      <c r="F34" s="473">
        <f t="shared" si="0"/>
        <v>426</v>
      </c>
      <c r="P34"/>
    </row>
    <row r="35" ht="15" spans="1:16">
      <c r="A35" s="471" t="s">
        <v>817</v>
      </c>
      <c r="B35" s="474">
        <f>B4+B5+B6+B8+B7+B9+B10+B11+B12+B13+B14+B15+B16+B17+B18+B19+B20+B21+B22+B23+B24+B25+B26+B27+B28+B29+B30+B31+B32+B33+B34</f>
        <v>9483</v>
      </c>
      <c r="C35" s="474">
        <f t="shared" ref="C35:F35" si="1">C4+C5+C6+C8+C7+C9+C10+C11+C12+C13+C14+C15+C16+C17+C18+C19+C20+C21+C22+C23+C24+C25+C26+C27+C28+C29+C30+C31+C32+C33+C34</f>
        <v>3346</v>
      </c>
      <c r="D35" s="474">
        <f t="shared" si="1"/>
        <v>12176</v>
      </c>
      <c r="E35" s="474">
        <f t="shared" si="1"/>
        <v>2626</v>
      </c>
      <c r="F35" s="474">
        <f t="shared" si="1"/>
        <v>27631</v>
      </c>
      <c r="P35"/>
    </row>
    <row r="36" ht="15" spans="1:24">
      <c r="A36" s="108"/>
      <c r="B36" s="108"/>
      <c r="C36" s="475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X36"/>
    </row>
    <row r="37" ht="15" spans="1:24">
      <c r="A37" s="108"/>
      <c r="B37" s="108"/>
      <c r="C37" s="476" t="s">
        <v>240</v>
      </c>
      <c r="D37" s="477"/>
      <c r="E37" s="477"/>
      <c r="F37" s="477"/>
      <c r="G37" s="477"/>
      <c r="H37" s="477"/>
      <c r="I37" s="477"/>
      <c r="J37" s="477"/>
      <c r="K37" s="477"/>
      <c r="L37" s="477"/>
      <c r="M37" s="477"/>
      <c r="N37" s="477"/>
      <c r="O37" s="480"/>
      <c r="P37" s="108"/>
      <c r="Q37" s="108"/>
      <c r="R37" s="108"/>
      <c r="S37" s="108"/>
      <c r="T37" s="485"/>
      <c r="U37" s="486"/>
      <c r="V37" s="486"/>
      <c r="X37"/>
    </row>
    <row r="38" ht="15" spans="24:24">
      <c r="X38"/>
    </row>
    <row r="39" ht="15" spans="24:24">
      <c r="X39"/>
    </row>
  </sheetData>
  <mergeCells count="4">
    <mergeCell ref="A1:W1"/>
    <mergeCell ref="A2:B2"/>
    <mergeCell ref="C2:D2"/>
    <mergeCell ref="C37:N37"/>
  </mergeCells>
  <pageMargins left="0.25" right="0.25" top="0.75" bottom="0.75" header="0.3" footer="0.3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CJ743"/>
  <sheetViews>
    <sheetView view="pageBreakPreview" zoomScale="115" zoomScaleNormal="100" workbookViewId="0">
      <selection activeCell="D205" sqref="D205"/>
    </sheetView>
  </sheetViews>
  <sheetFormatPr defaultColWidth="9" defaultRowHeight="15"/>
  <cols>
    <col min="1" max="1" width="6.42857142857143" style="163" customWidth="1"/>
    <col min="2" max="2" width="20.5714285714286" style="164" customWidth="1"/>
    <col min="3" max="3" width="19.7142857142857" style="164" customWidth="1"/>
    <col min="4" max="4" width="58.4285714285714" style="164" customWidth="1"/>
    <col min="5" max="8" width="12.7142857142857" style="164" customWidth="1"/>
    <col min="9" max="10" width="12.7142857142857" style="164" hidden="1" customWidth="1"/>
    <col min="11" max="11" width="12.5714285714286" style="164" hidden="1" customWidth="1"/>
    <col min="12" max="16" width="12.7142857142857" style="164" hidden="1" customWidth="1"/>
    <col min="17" max="17" width="13.2857142857143" style="165" customWidth="1"/>
    <col min="18" max="213" width="8.85714285714286" style="164"/>
    <col min="214" max="214" width="16.2857142857143" style="164" customWidth="1"/>
    <col min="215" max="215" width="11.7142857142857" style="164" customWidth="1"/>
    <col min="216" max="216" width="25.5714285714286" style="164" customWidth="1"/>
    <col min="217" max="224" width="8.85714285714286" style="164"/>
    <col min="225" max="227" width="10" style="164" customWidth="1"/>
    <col min="228" max="228" width="8.85714285714286" style="164"/>
    <col min="229" max="229" width="11.4285714285714" style="164" customWidth="1"/>
    <col min="230" max="232" width="8.85714285714286" style="164"/>
    <col min="233" max="233" width="15.4285714285714" style="164" customWidth="1"/>
    <col min="234" max="469" width="8.85714285714286" style="164"/>
    <col min="470" max="470" width="16.2857142857143" style="164" customWidth="1"/>
    <col min="471" max="471" width="11.7142857142857" style="164" customWidth="1"/>
    <col min="472" max="472" width="25.5714285714286" style="164" customWidth="1"/>
    <col min="473" max="480" width="8.85714285714286" style="164"/>
    <col min="481" max="483" width="10" style="164" customWidth="1"/>
    <col min="484" max="484" width="8.85714285714286" style="164"/>
    <col min="485" max="485" width="11.4285714285714" style="164" customWidth="1"/>
    <col min="486" max="488" width="8.85714285714286" style="164"/>
    <col min="489" max="489" width="15.4285714285714" style="164" customWidth="1"/>
    <col min="490" max="725" width="8.85714285714286" style="164"/>
    <col min="726" max="726" width="16.2857142857143" style="164" customWidth="1"/>
    <col min="727" max="727" width="11.7142857142857" style="164" customWidth="1"/>
    <col min="728" max="728" width="25.5714285714286" style="164" customWidth="1"/>
    <col min="729" max="736" width="8.85714285714286" style="164"/>
    <col min="737" max="739" width="10" style="164" customWidth="1"/>
    <col min="740" max="740" width="8.85714285714286" style="164"/>
    <col min="741" max="741" width="11.4285714285714" style="164" customWidth="1"/>
    <col min="742" max="744" width="8.85714285714286" style="164"/>
    <col min="745" max="745" width="15.4285714285714" style="164" customWidth="1"/>
    <col min="746" max="921" width="8.85714285714286" style="164"/>
    <col min="922" max="924" width="10" style="164" customWidth="1"/>
    <col min="925" max="925" width="8.85714285714286" style="164"/>
    <col min="926" max="926" width="11.4285714285714" style="164" customWidth="1"/>
    <col min="927" max="929" width="8.85714285714286" style="164"/>
    <col min="930" max="930" width="15.4285714285714" style="164" customWidth="1"/>
    <col min="931" max="1166" width="8.85714285714286" style="164"/>
    <col min="1167" max="1167" width="16.2857142857143" style="164" customWidth="1"/>
    <col min="1168" max="1168" width="11.7142857142857" style="164" customWidth="1"/>
    <col min="1169" max="1169" width="25.5714285714286" style="164" customWidth="1"/>
    <col min="1170" max="1177" width="8.85714285714286" style="164"/>
    <col min="1178" max="1180" width="10" style="164" customWidth="1"/>
    <col min="1181" max="1181" width="8.85714285714286" style="164"/>
    <col min="1182" max="1182" width="11.4285714285714" style="164" customWidth="1"/>
    <col min="1183" max="1185" width="8.85714285714286" style="164"/>
    <col min="1186" max="1186" width="15.4285714285714" style="164" customWidth="1"/>
    <col min="1187" max="1422" width="8.85714285714286" style="164"/>
    <col min="1423" max="1423" width="16.2857142857143" style="164" customWidth="1"/>
    <col min="1424" max="1424" width="11.7142857142857" style="164" customWidth="1"/>
    <col min="1425" max="1425" width="25.5714285714286" style="164" customWidth="1"/>
    <col min="1426" max="1433" width="8.85714285714286" style="164"/>
    <col min="1434" max="1436" width="10" style="164" customWidth="1"/>
    <col min="1437" max="1437" width="8.85714285714286" style="164"/>
    <col min="1438" max="1438" width="11.4285714285714" style="164" customWidth="1"/>
    <col min="1439" max="1441" width="8.85714285714286" style="164"/>
    <col min="1442" max="1442" width="15.4285714285714" style="164" customWidth="1"/>
    <col min="1443" max="1678" width="8.85714285714286" style="164"/>
    <col min="1679" max="1679" width="16.2857142857143" style="164" customWidth="1"/>
    <col min="1680" max="1680" width="11.7142857142857" style="164" customWidth="1"/>
    <col min="1681" max="1681" width="25.5714285714286" style="164" customWidth="1"/>
    <col min="1682" max="1689" width="8.85714285714286" style="164"/>
    <col min="1690" max="1692" width="10" style="164" customWidth="1"/>
    <col min="1693" max="1693" width="8.85714285714286" style="164"/>
    <col min="1694" max="1694" width="11.4285714285714" style="164" customWidth="1"/>
    <col min="1695" max="1697" width="8.85714285714286" style="164"/>
    <col min="1698" max="1698" width="15.4285714285714" style="164" customWidth="1"/>
    <col min="1699" max="1934" width="8.85714285714286" style="164"/>
    <col min="1935" max="1935" width="16.2857142857143" style="164" customWidth="1"/>
    <col min="1936" max="1936" width="11.7142857142857" style="164" customWidth="1"/>
    <col min="1937" max="1937" width="25.5714285714286" style="164" customWidth="1"/>
    <col min="1938" max="1945" width="8.85714285714286" style="164"/>
    <col min="1946" max="1948" width="10" style="164" customWidth="1"/>
    <col min="1949" max="1949" width="8.85714285714286" style="164"/>
    <col min="1950" max="1950" width="11.4285714285714" style="164" customWidth="1"/>
    <col min="1951" max="1953" width="8.85714285714286" style="164"/>
    <col min="1954" max="1954" width="15.4285714285714" style="164" customWidth="1"/>
    <col min="1955" max="2190" width="8.85714285714286" style="164"/>
    <col min="2191" max="2191" width="16.2857142857143" style="164" customWidth="1"/>
    <col min="2192" max="2192" width="11.7142857142857" style="164" customWidth="1"/>
    <col min="2193" max="2193" width="25.5714285714286" style="164" customWidth="1"/>
    <col min="2194" max="2201" width="8.85714285714286" style="164"/>
    <col min="2202" max="2204" width="10" style="164" customWidth="1"/>
    <col min="2205" max="2205" width="8.85714285714286" style="164"/>
    <col min="2206" max="2206" width="11.4285714285714" style="164" customWidth="1"/>
    <col min="2207" max="2209" width="8.85714285714286" style="164"/>
    <col min="2210" max="2210" width="15.4285714285714" style="164" customWidth="1"/>
    <col min="2211" max="2446" width="8.85714285714286" style="164"/>
    <col min="2447" max="2447" width="16.2857142857143" style="164" customWidth="1"/>
    <col min="2448" max="2448" width="11.7142857142857" style="164" customWidth="1"/>
    <col min="2449" max="2449" width="25.5714285714286" style="164" customWidth="1"/>
    <col min="2450" max="2457" width="8.85714285714286" style="164"/>
    <col min="2458" max="2460" width="10" style="164" customWidth="1"/>
    <col min="2461" max="2461" width="8.85714285714286" style="164"/>
    <col min="2462" max="2462" width="11.4285714285714" style="164" customWidth="1"/>
    <col min="2463" max="2465" width="8.85714285714286" style="164"/>
    <col min="2466" max="2466" width="15.4285714285714" style="164" customWidth="1"/>
    <col min="2467" max="2702" width="8.85714285714286" style="164"/>
    <col min="2703" max="2703" width="16.2857142857143" style="164" customWidth="1"/>
    <col min="2704" max="2704" width="11.7142857142857" style="164" customWidth="1"/>
    <col min="2705" max="2705" width="25.5714285714286" style="164" customWidth="1"/>
    <col min="2706" max="2713" width="8.85714285714286" style="164"/>
    <col min="2714" max="2716" width="10" style="164" customWidth="1"/>
    <col min="2717" max="2717" width="8.85714285714286" style="164"/>
    <col min="2718" max="2718" width="11.4285714285714" style="164" customWidth="1"/>
    <col min="2719" max="2721" width="8.85714285714286" style="164"/>
    <col min="2722" max="2722" width="15.4285714285714" style="164" customWidth="1"/>
    <col min="2723" max="2958" width="8.85714285714286" style="164"/>
    <col min="2959" max="2959" width="16.2857142857143" style="164" customWidth="1"/>
    <col min="2960" max="2960" width="11.7142857142857" style="164" customWidth="1"/>
    <col min="2961" max="2961" width="25.5714285714286" style="164" customWidth="1"/>
    <col min="2962" max="2969" width="8.85714285714286" style="164"/>
    <col min="2970" max="2972" width="10" style="164" customWidth="1"/>
    <col min="2973" max="2973" width="8.85714285714286" style="164"/>
    <col min="2974" max="2974" width="11.4285714285714" style="164" customWidth="1"/>
    <col min="2975" max="2977" width="8.85714285714286" style="164"/>
    <col min="2978" max="2978" width="15.4285714285714" style="164" customWidth="1"/>
    <col min="2979" max="3214" width="8.85714285714286" style="164"/>
    <col min="3215" max="3215" width="16.2857142857143" style="164" customWidth="1"/>
    <col min="3216" max="3216" width="11.7142857142857" style="164" customWidth="1"/>
    <col min="3217" max="3217" width="25.5714285714286" style="164" customWidth="1"/>
    <col min="3218" max="3225" width="8.85714285714286" style="164"/>
    <col min="3226" max="3228" width="10" style="164" customWidth="1"/>
    <col min="3229" max="3229" width="8.85714285714286" style="164"/>
    <col min="3230" max="3230" width="11.4285714285714" style="164" customWidth="1"/>
    <col min="3231" max="3233" width="8.85714285714286" style="164"/>
    <col min="3234" max="3234" width="15.4285714285714" style="164" customWidth="1"/>
    <col min="3235" max="3470" width="8.85714285714286" style="164"/>
    <col min="3471" max="3471" width="16.2857142857143" style="164" customWidth="1"/>
    <col min="3472" max="3472" width="11.7142857142857" style="164" customWidth="1"/>
    <col min="3473" max="3473" width="25.5714285714286" style="164" customWidth="1"/>
    <col min="3474" max="3481" width="8.85714285714286" style="164"/>
    <col min="3482" max="3484" width="10" style="164" customWidth="1"/>
    <col min="3485" max="3485" width="8.85714285714286" style="164"/>
    <col min="3486" max="3486" width="11.4285714285714" style="164" customWidth="1"/>
    <col min="3487" max="3489" width="8.85714285714286" style="164"/>
    <col min="3490" max="3490" width="15.4285714285714" style="164" customWidth="1"/>
    <col min="3491" max="3726" width="8.85714285714286" style="164"/>
    <col min="3727" max="3727" width="16.2857142857143" style="164" customWidth="1"/>
    <col min="3728" max="3728" width="11.7142857142857" style="164" customWidth="1"/>
    <col min="3729" max="3729" width="25.5714285714286" style="164" customWidth="1"/>
    <col min="3730" max="3737" width="8.85714285714286" style="164"/>
    <col min="3738" max="3740" width="10" style="164" customWidth="1"/>
    <col min="3741" max="3741" width="8.85714285714286" style="164"/>
    <col min="3742" max="3742" width="11.4285714285714" style="164" customWidth="1"/>
    <col min="3743" max="3745" width="8.85714285714286" style="164"/>
    <col min="3746" max="3746" width="15.4285714285714" style="164" customWidth="1"/>
    <col min="3747" max="3982" width="8.85714285714286" style="164"/>
    <col min="3983" max="3983" width="16.2857142857143" style="164" customWidth="1"/>
    <col min="3984" max="3984" width="11.7142857142857" style="164" customWidth="1"/>
    <col min="3985" max="3985" width="25.5714285714286" style="164" customWidth="1"/>
    <col min="3986" max="3993" width="8.85714285714286" style="164"/>
    <col min="3994" max="3996" width="10" style="164" customWidth="1"/>
    <col min="3997" max="3997" width="8.85714285714286" style="164"/>
    <col min="3998" max="3998" width="11.4285714285714" style="164" customWidth="1"/>
    <col min="3999" max="4001" width="8.85714285714286" style="164"/>
    <col min="4002" max="4002" width="15.4285714285714" style="164" customWidth="1"/>
    <col min="4003" max="4238" width="8.85714285714286" style="164"/>
    <col min="4239" max="4239" width="16.2857142857143" style="164" customWidth="1"/>
    <col min="4240" max="4240" width="11.7142857142857" style="164" customWidth="1"/>
    <col min="4241" max="4241" width="25.5714285714286" style="164" customWidth="1"/>
    <col min="4242" max="4249" width="8.85714285714286" style="164"/>
    <col min="4250" max="4252" width="10" style="164" customWidth="1"/>
    <col min="4253" max="4253" width="8.85714285714286" style="164"/>
    <col min="4254" max="4254" width="11.4285714285714" style="164" customWidth="1"/>
    <col min="4255" max="4257" width="8.85714285714286" style="164"/>
    <col min="4258" max="4258" width="15.4285714285714" style="164" customWidth="1"/>
    <col min="4259" max="4494" width="8.85714285714286" style="164"/>
    <col min="4495" max="4495" width="16.2857142857143" style="164" customWidth="1"/>
    <col min="4496" max="4496" width="11.7142857142857" style="164" customWidth="1"/>
    <col min="4497" max="4497" width="25.5714285714286" style="164" customWidth="1"/>
    <col min="4498" max="4505" width="8.85714285714286" style="164"/>
    <col min="4506" max="4508" width="10" style="164" customWidth="1"/>
    <col min="4509" max="4509" width="8.85714285714286" style="164"/>
    <col min="4510" max="4510" width="11.4285714285714" style="164" customWidth="1"/>
    <col min="4511" max="4513" width="8.85714285714286" style="164"/>
    <col min="4514" max="4514" width="15.4285714285714" style="164" customWidth="1"/>
    <col min="4515" max="4750" width="8.85714285714286" style="164"/>
    <col min="4751" max="4751" width="16.2857142857143" style="164" customWidth="1"/>
    <col min="4752" max="4752" width="11.7142857142857" style="164" customWidth="1"/>
    <col min="4753" max="4753" width="25.5714285714286" style="164" customWidth="1"/>
    <col min="4754" max="4761" width="8.85714285714286" style="164"/>
    <col min="4762" max="4764" width="10" style="164" customWidth="1"/>
    <col min="4765" max="4765" width="8.85714285714286" style="164"/>
    <col min="4766" max="4766" width="11.4285714285714" style="164" customWidth="1"/>
    <col min="4767" max="4769" width="8.85714285714286" style="164"/>
    <col min="4770" max="4770" width="15.4285714285714" style="164" customWidth="1"/>
    <col min="4771" max="5006" width="8.85714285714286" style="164"/>
    <col min="5007" max="5007" width="16.2857142857143" style="164" customWidth="1"/>
    <col min="5008" max="5008" width="11.7142857142857" style="164" customWidth="1"/>
    <col min="5009" max="5009" width="25.5714285714286" style="164" customWidth="1"/>
    <col min="5010" max="5017" width="8.85714285714286" style="164"/>
    <col min="5018" max="5020" width="10" style="164" customWidth="1"/>
    <col min="5021" max="5021" width="8.85714285714286" style="164"/>
    <col min="5022" max="5022" width="11.4285714285714" style="164" customWidth="1"/>
    <col min="5023" max="5025" width="8.85714285714286" style="164"/>
    <col min="5026" max="5026" width="15.4285714285714" style="164" customWidth="1"/>
    <col min="5027" max="5262" width="8.85714285714286" style="164"/>
    <col min="5263" max="5263" width="16.2857142857143" style="164" customWidth="1"/>
    <col min="5264" max="5264" width="11.7142857142857" style="164" customWidth="1"/>
    <col min="5265" max="5265" width="25.5714285714286" style="164" customWidth="1"/>
    <col min="5266" max="5273" width="8.85714285714286" style="164"/>
    <col min="5274" max="5276" width="10" style="164" customWidth="1"/>
    <col min="5277" max="5277" width="8.85714285714286" style="164"/>
    <col min="5278" max="5278" width="11.4285714285714" style="164" customWidth="1"/>
    <col min="5279" max="5281" width="8.85714285714286" style="164"/>
    <col min="5282" max="5282" width="15.4285714285714" style="164" customWidth="1"/>
    <col min="5283" max="5518" width="8.85714285714286" style="164"/>
    <col min="5519" max="5519" width="16.2857142857143" style="164" customWidth="1"/>
    <col min="5520" max="5520" width="11.7142857142857" style="164" customWidth="1"/>
    <col min="5521" max="5521" width="25.5714285714286" style="164" customWidth="1"/>
    <col min="5522" max="5529" width="8.85714285714286" style="164"/>
    <col min="5530" max="5532" width="10" style="164" customWidth="1"/>
    <col min="5533" max="5533" width="8.85714285714286" style="164"/>
    <col min="5534" max="5534" width="11.4285714285714" style="164" customWidth="1"/>
    <col min="5535" max="5537" width="8.85714285714286" style="164"/>
    <col min="5538" max="5538" width="15.4285714285714" style="164" customWidth="1"/>
    <col min="5539" max="5774" width="8.85714285714286" style="164"/>
    <col min="5775" max="5775" width="16.2857142857143" style="164" customWidth="1"/>
    <col min="5776" max="5776" width="11.7142857142857" style="164" customWidth="1"/>
    <col min="5777" max="5777" width="25.5714285714286" style="164" customWidth="1"/>
    <col min="5778" max="5785" width="8.85714285714286" style="164"/>
    <col min="5786" max="5788" width="10" style="164" customWidth="1"/>
    <col min="5789" max="5789" width="8.85714285714286" style="164"/>
    <col min="5790" max="5790" width="11.4285714285714" style="164" customWidth="1"/>
    <col min="5791" max="5793" width="8.85714285714286" style="164"/>
    <col min="5794" max="5794" width="15.4285714285714" style="164" customWidth="1"/>
    <col min="5795" max="6030" width="8.85714285714286" style="164"/>
    <col min="6031" max="6031" width="16.2857142857143" style="164" customWidth="1"/>
    <col min="6032" max="6032" width="11.7142857142857" style="164" customWidth="1"/>
    <col min="6033" max="6033" width="25.5714285714286" style="164" customWidth="1"/>
    <col min="6034" max="6041" width="8.85714285714286" style="164"/>
    <col min="6042" max="6044" width="10" style="164" customWidth="1"/>
    <col min="6045" max="6045" width="8.85714285714286" style="164"/>
    <col min="6046" max="6046" width="11.4285714285714" style="164" customWidth="1"/>
    <col min="6047" max="6049" width="8.85714285714286" style="164"/>
    <col min="6050" max="6050" width="15.4285714285714" style="164" customWidth="1"/>
    <col min="6051" max="6286" width="8.85714285714286" style="164"/>
    <col min="6287" max="6287" width="16.2857142857143" style="164" customWidth="1"/>
    <col min="6288" max="6288" width="11.7142857142857" style="164" customWidth="1"/>
    <col min="6289" max="6289" width="25.5714285714286" style="164" customWidth="1"/>
    <col min="6290" max="6297" width="8.85714285714286" style="164"/>
    <col min="6298" max="6300" width="10" style="164" customWidth="1"/>
    <col min="6301" max="6301" width="8.85714285714286" style="164"/>
    <col min="6302" max="6302" width="11.4285714285714" style="164" customWidth="1"/>
    <col min="6303" max="6305" width="8.85714285714286" style="164"/>
    <col min="6306" max="6306" width="15.4285714285714" style="164" customWidth="1"/>
    <col min="6307" max="6542" width="8.85714285714286" style="164"/>
    <col min="6543" max="6543" width="16.2857142857143" style="164" customWidth="1"/>
    <col min="6544" max="6544" width="11.7142857142857" style="164" customWidth="1"/>
    <col min="6545" max="6545" width="25.5714285714286" style="164" customWidth="1"/>
    <col min="6546" max="6553" width="8.85714285714286" style="164"/>
    <col min="6554" max="6556" width="10" style="164" customWidth="1"/>
    <col min="6557" max="6557" width="8.85714285714286" style="164"/>
    <col min="6558" max="6558" width="11.4285714285714" style="164" customWidth="1"/>
    <col min="6559" max="6561" width="8.85714285714286" style="164"/>
    <col min="6562" max="6562" width="15.4285714285714" style="164" customWidth="1"/>
    <col min="6563" max="6798" width="8.85714285714286" style="164"/>
    <col min="6799" max="6799" width="16.2857142857143" style="164" customWidth="1"/>
    <col min="6800" max="6800" width="11.7142857142857" style="164" customWidth="1"/>
    <col min="6801" max="6801" width="25.5714285714286" style="164" customWidth="1"/>
    <col min="6802" max="6809" width="8.85714285714286" style="164"/>
    <col min="6810" max="6812" width="10" style="164" customWidth="1"/>
    <col min="6813" max="6813" width="8.85714285714286" style="164"/>
    <col min="6814" max="6814" width="11.4285714285714" style="164" customWidth="1"/>
    <col min="6815" max="6817" width="8.85714285714286" style="164"/>
    <col min="6818" max="6818" width="15.4285714285714" style="164" customWidth="1"/>
    <col min="6819" max="7054" width="8.85714285714286" style="164"/>
    <col min="7055" max="7055" width="16.2857142857143" style="164" customWidth="1"/>
    <col min="7056" max="7056" width="11.7142857142857" style="164" customWidth="1"/>
    <col min="7057" max="7057" width="25.5714285714286" style="164" customWidth="1"/>
    <col min="7058" max="7065" width="8.85714285714286" style="164"/>
    <col min="7066" max="7068" width="10" style="164" customWidth="1"/>
    <col min="7069" max="7069" width="8.85714285714286" style="164"/>
    <col min="7070" max="7070" width="11.4285714285714" style="164" customWidth="1"/>
    <col min="7071" max="7073" width="8.85714285714286" style="164"/>
    <col min="7074" max="7074" width="15.4285714285714" style="164" customWidth="1"/>
    <col min="7075" max="7310" width="8.85714285714286" style="164"/>
    <col min="7311" max="7311" width="16.2857142857143" style="164" customWidth="1"/>
    <col min="7312" max="7312" width="11.7142857142857" style="164" customWidth="1"/>
    <col min="7313" max="7313" width="25.5714285714286" style="164" customWidth="1"/>
    <col min="7314" max="7321" width="8.85714285714286" style="164"/>
    <col min="7322" max="7324" width="10" style="164" customWidth="1"/>
    <col min="7325" max="7325" width="8.85714285714286" style="164"/>
    <col min="7326" max="7326" width="11.4285714285714" style="164" customWidth="1"/>
    <col min="7327" max="7329" width="8.85714285714286" style="164"/>
    <col min="7330" max="7330" width="15.4285714285714" style="164" customWidth="1"/>
    <col min="7331" max="7566" width="8.85714285714286" style="164"/>
    <col min="7567" max="7567" width="16.2857142857143" style="164" customWidth="1"/>
    <col min="7568" max="7568" width="11.7142857142857" style="164" customWidth="1"/>
    <col min="7569" max="7569" width="25.5714285714286" style="164" customWidth="1"/>
    <col min="7570" max="7577" width="8.85714285714286" style="164"/>
    <col min="7578" max="7580" width="10" style="164" customWidth="1"/>
    <col min="7581" max="7581" width="8.85714285714286" style="164"/>
    <col min="7582" max="7582" width="11.4285714285714" style="164" customWidth="1"/>
    <col min="7583" max="7585" width="8.85714285714286" style="164"/>
    <col min="7586" max="7586" width="15.4285714285714" style="164" customWidth="1"/>
    <col min="7587" max="7822" width="8.85714285714286" style="164"/>
    <col min="7823" max="7823" width="16.2857142857143" style="164" customWidth="1"/>
    <col min="7824" max="7824" width="11.7142857142857" style="164" customWidth="1"/>
    <col min="7825" max="7825" width="25.5714285714286" style="164" customWidth="1"/>
    <col min="7826" max="7833" width="8.85714285714286" style="164"/>
    <col min="7834" max="7836" width="10" style="164" customWidth="1"/>
    <col min="7837" max="7837" width="8.85714285714286" style="164"/>
    <col min="7838" max="7838" width="11.4285714285714" style="164" customWidth="1"/>
    <col min="7839" max="7841" width="8.85714285714286" style="164"/>
    <col min="7842" max="7842" width="15.4285714285714" style="164" customWidth="1"/>
    <col min="7843" max="8078" width="8.85714285714286" style="164"/>
    <col min="8079" max="8079" width="16.2857142857143" style="164" customWidth="1"/>
    <col min="8080" max="8080" width="11.7142857142857" style="164" customWidth="1"/>
    <col min="8081" max="8081" width="25.5714285714286" style="164" customWidth="1"/>
    <col min="8082" max="8089" width="8.85714285714286" style="164"/>
    <col min="8090" max="8092" width="10" style="164" customWidth="1"/>
    <col min="8093" max="8093" width="8.85714285714286" style="164"/>
    <col min="8094" max="8094" width="11.4285714285714" style="164" customWidth="1"/>
    <col min="8095" max="8097" width="8.85714285714286" style="164"/>
    <col min="8098" max="8098" width="15.4285714285714" style="164" customWidth="1"/>
    <col min="8099" max="8334" width="8.85714285714286" style="164"/>
    <col min="8335" max="8335" width="16.2857142857143" style="164" customWidth="1"/>
    <col min="8336" max="8336" width="11.7142857142857" style="164" customWidth="1"/>
    <col min="8337" max="8337" width="25.5714285714286" style="164" customWidth="1"/>
    <col min="8338" max="8345" width="8.85714285714286" style="164"/>
    <col min="8346" max="8348" width="10" style="164" customWidth="1"/>
    <col min="8349" max="8349" width="8.85714285714286" style="164"/>
    <col min="8350" max="8350" width="11.4285714285714" style="164" customWidth="1"/>
    <col min="8351" max="8353" width="8.85714285714286" style="164"/>
    <col min="8354" max="8354" width="15.4285714285714" style="164" customWidth="1"/>
    <col min="8355" max="8590" width="8.85714285714286" style="164"/>
    <col min="8591" max="8591" width="16.2857142857143" style="164" customWidth="1"/>
    <col min="8592" max="8592" width="11.7142857142857" style="164" customWidth="1"/>
    <col min="8593" max="8593" width="25.5714285714286" style="164" customWidth="1"/>
    <col min="8594" max="8601" width="8.85714285714286" style="164"/>
    <col min="8602" max="8604" width="10" style="164" customWidth="1"/>
    <col min="8605" max="8605" width="8.85714285714286" style="164"/>
    <col min="8606" max="8606" width="11.4285714285714" style="164" customWidth="1"/>
    <col min="8607" max="8609" width="8.85714285714286" style="164"/>
    <col min="8610" max="8610" width="15.4285714285714" style="164" customWidth="1"/>
    <col min="8611" max="8846" width="8.85714285714286" style="164"/>
    <col min="8847" max="8847" width="16.2857142857143" style="164" customWidth="1"/>
    <col min="8848" max="8848" width="11.7142857142857" style="164" customWidth="1"/>
    <col min="8849" max="8849" width="25.5714285714286" style="164" customWidth="1"/>
    <col min="8850" max="8857" width="8.85714285714286" style="164"/>
    <col min="8858" max="8860" width="10" style="164" customWidth="1"/>
    <col min="8861" max="8861" width="8.85714285714286" style="164"/>
    <col min="8862" max="8862" width="11.4285714285714" style="164" customWidth="1"/>
    <col min="8863" max="8865" width="8.85714285714286" style="164"/>
    <col min="8866" max="8866" width="15.4285714285714" style="164" customWidth="1"/>
    <col min="8867" max="9102" width="8.85714285714286" style="164"/>
    <col min="9103" max="9103" width="16.2857142857143" style="164" customWidth="1"/>
    <col min="9104" max="9104" width="11.7142857142857" style="164" customWidth="1"/>
    <col min="9105" max="9105" width="25.5714285714286" style="164" customWidth="1"/>
    <col min="9106" max="9113" width="8.85714285714286" style="164"/>
    <col min="9114" max="9116" width="10" style="164" customWidth="1"/>
    <col min="9117" max="9117" width="8.85714285714286" style="164"/>
    <col min="9118" max="9118" width="11.4285714285714" style="164" customWidth="1"/>
    <col min="9119" max="9121" width="8.85714285714286" style="164"/>
    <col min="9122" max="9122" width="15.4285714285714" style="164" customWidth="1"/>
    <col min="9123" max="9358" width="8.85714285714286" style="164"/>
    <col min="9359" max="9359" width="16.2857142857143" style="164" customWidth="1"/>
    <col min="9360" max="9360" width="11.7142857142857" style="164" customWidth="1"/>
    <col min="9361" max="9361" width="25.5714285714286" style="164" customWidth="1"/>
    <col min="9362" max="9369" width="8.85714285714286" style="164"/>
    <col min="9370" max="9372" width="10" style="164" customWidth="1"/>
    <col min="9373" max="9373" width="8.85714285714286" style="164"/>
    <col min="9374" max="9374" width="11.4285714285714" style="164" customWidth="1"/>
    <col min="9375" max="9377" width="8.85714285714286" style="164"/>
    <col min="9378" max="9378" width="15.4285714285714" style="164" customWidth="1"/>
    <col min="9379" max="9614" width="8.85714285714286" style="164"/>
    <col min="9615" max="9615" width="16.2857142857143" style="164" customWidth="1"/>
    <col min="9616" max="9616" width="11.7142857142857" style="164" customWidth="1"/>
    <col min="9617" max="9617" width="25.5714285714286" style="164" customWidth="1"/>
    <col min="9618" max="9625" width="8.85714285714286" style="164"/>
    <col min="9626" max="9628" width="10" style="164" customWidth="1"/>
    <col min="9629" max="9629" width="8.85714285714286" style="164"/>
    <col min="9630" max="9630" width="11.4285714285714" style="164" customWidth="1"/>
    <col min="9631" max="9633" width="8.85714285714286" style="164"/>
    <col min="9634" max="9634" width="15.4285714285714" style="164" customWidth="1"/>
    <col min="9635" max="9870" width="8.85714285714286" style="164"/>
    <col min="9871" max="9871" width="16.2857142857143" style="164" customWidth="1"/>
    <col min="9872" max="9872" width="11.7142857142857" style="164" customWidth="1"/>
    <col min="9873" max="9873" width="25.5714285714286" style="164" customWidth="1"/>
    <col min="9874" max="9881" width="8.85714285714286" style="164"/>
    <col min="9882" max="9884" width="10" style="164" customWidth="1"/>
    <col min="9885" max="9885" width="8.85714285714286" style="164"/>
    <col min="9886" max="9886" width="11.4285714285714" style="164" customWidth="1"/>
    <col min="9887" max="9889" width="8.85714285714286" style="164"/>
    <col min="9890" max="9890" width="15.4285714285714" style="164" customWidth="1"/>
    <col min="9891" max="10126" width="8.85714285714286" style="164"/>
    <col min="10127" max="10127" width="16.2857142857143" style="164" customWidth="1"/>
    <col min="10128" max="10128" width="11.7142857142857" style="164" customWidth="1"/>
    <col min="10129" max="10129" width="25.5714285714286" style="164" customWidth="1"/>
    <col min="10130" max="10137" width="8.85714285714286" style="164"/>
    <col min="10138" max="10140" width="10" style="164" customWidth="1"/>
    <col min="10141" max="10141" width="8.85714285714286" style="164"/>
    <col min="10142" max="10142" width="11.4285714285714" style="164" customWidth="1"/>
    <col min="10143" max="10145" width="8.85714285714286" style="164"/>
    <col min="10146" max="10146" width="15.4285714285714" style="164" customWidth="1"/>
    <col min="10147" max="10382" width="8.85714285714286" style="164"/>
    <col min="10383" max="10383" width="16.2857142857143" style="164" customWidth="1"/>
    <col min="10384" max="10384" width="11.7142857142857" style="164" customWidth="1"/>
    <col min="10385" max="10385" width="25.5714285714286" style="164" customWidth="1"/>
    <col min="10386" max="10393" width="8.85714285714286" style="164"/>
    <col min="10394" max="10396" width="10" style="164" customWidth="1"/>
    <col min="10397" max="10397" width="8.85714285714286" style="164"/>
    <col min="10398" max="10398" width="11.4285714285714" style="164" customWidth="1"/>
    <col min="10399" max="10401" width="8.85714285714286" style="164"/>
    <col min="10402" max="10402" width="15.4285714285714" style="164" customWidth="1"/>
    <col min="10403" max="10638" width="8.85714285714286" style="164"/>
    <col min="10639" max="10639" width="16.2857142857143" style="164" customWidth="1"/>
    <col min="10640" max="10640" width="11.7142857142857" style="164" customWidth="1"/>
    <col min="10641" max="10641" width="25.5714285714286" style="164" customWidth="1"/>
    <col min="10642" max="10649" width="8.85714285714286" style="164"/>
    <col min="10650" max="10652" width="10" style="164" customWidth="1"/>
    <col min="10653" max="10653" width="8.85714285714286" style="164"/>
    <col min="10654" max="10654" width="11.4285714285714" style="164" customWidth="1"/>
    <col min="10655" max="10657" width="8.85714285714286" style="164"/>
    <col min="10658" max="10658" width="15.4285714285714" style="164" customWidth="1"/>
    <col min="10659" max="10894" width="8.85714285714286" style="164"/>
    <col min="10895" max="10895" width="16.2857142857143" style="164" customWidth="1"/>
    <col min="10896" max="10896" width="11.7142857142857" style="164" customWidth="1"/>
    <col min="10897" max="10897" width="25.5714285714286" style="164" customWidth="1"/>
    <col min="10898" max="10905" width="8.85714285714286" style="164"/>
    <col min="10906" max="10908" width="10" style="164" customWidth="1"/>
    <col min="10909" max="10909" width="8.85714285714286" style="164"/>
    <col min="10910" max="10910" width="11.4285714285714" style="164" customWidth="1"/>
    <col min="10911" max="10913" width="8.85714285714286" style="164"/>
    <col min="10914" max="10914" width="15.4285714285714" style="164" customWidth="1"/>
    <col min="10915" max="11150" width="8.85714285714286" style="164"/>
    <col min="11151" max="11151" width="16.2857142857143" style="164" customWidth="1"/>
    <col min="11152" max="11152" width="11.7142857142857" style="164" customWidth="1"/>
    <col min="11153" max="11153" width="25.5714285714286" style="164" customWidth="1"/>
    <col min="11154" max="11161" width="8.85714285714286" style="164"/>
    <col min="11162" max="11164" width="10" style="164" customWidth="1"/>
    <col min="11165" max="11165" width="8.85714285714286" style="164"/>
    <col min="11166" max="11166" width="11.4285714285714" style="164" customWidth="1"/>
    <col min="11167" max="11169" width="8.85714285714286" style="164"/>
    <col min="11170" max="11170" width="15.4285714285714" style="164" customWidth="1"/>
    <col min="11171" max="11406" width="8.85714285714286" style="164"/>
    <col min="11407" max="11407" width="16.2857142857143" style="164" customWidth="1"/>
    <col min="11408" max="11408" width="11.7142857142857" style="164" customWidth="1"/>
    <col min="11409" max="11409" width="25.5714285714286" style="164" customWidth="1"/>
    <col min="11410" max="11417" width="8.85714285714286" style="164"/>
    <col min="11418" max="11420" width="10" style="164" customWidth="1"/>
    <col min="11421" max="11421" width="8.85714285714286" style="164"/>
    <col min="11422" max="11422" width="11.4285714285714" style="164" customWidth="1"/>
    <col min="11423" max="11425" width="8.85714285714286" style="164"/>
    <col min="11426" max="11426" width="15.4285714285714" style="164" customWidth="1"/>
    <col min="11427" max="11662" width="8.85714285714286" style="164"/>
    <col min="11663" max="11663" width="16.2857142857143" style="164" customWidth="1"/>
    <col min="11664" max="11664" width="11.7142857142857" style="164" customWidth="1"/>
    <col min="11665" max="11665" width="25.5714285714286" style="164" customWidth="1"/>
    <col min="11666" max="11673" width="8.85714285714286" style="164"/>
    <col min="11674" max="11676" width="10" style="164" customWidth="1"/>
    <col min="11677" max="11677" width="8.85714285714286" style="164"/>
    <col min="11678" max="11678" width="11.4285714285714" style="164" customWidth="1"/>
    <col min="11679" max="11681" width="8.85714285714286" style="164"/>
    <col min="11682" max="11682" width="15.4285714285714" style="164" customWidth="1"/>
    <col min="11683" max="11918" width="8.85714285714286" style="164"/>
    <col min="11919" max="11919" width="16.2857142857143" style="164" customWidth="1"/>
    <col min="11920" max="11920" width="11.7142857142857" style="164" customWidth="1"/>
    <col min="11921" max="11921" width="25.5714285714286" style="164" customWidth="1"/>
    <col min="11922" max="11929" width="8.85714285714286" style="164"/>
    <col min="11930" max="11932" width="10" style="164" customWidth="1"/>
    <col min="11933" max="11933" width="8.85714285714286" style="164"/>
    <col min="11934" max="11934" width="11.4285714285714" style="164" customWidth="1"/>
    <col min="11935" max="11937" width="8.85714285714286" style="164"/>
    <col min="11938" max="11938" width="15.4285714285714" style="164" customWidth="1"/>
    <col min="11939" max="12174" width="8.85714285714286" style="164"/>
    <col min="12175" max="12175" width="16.2857142857143" style="164" customWidth="1"/>
    <col min="12176" max="12176" width="11.7142857142857" style="164" customWidth="1"/>
    <col min="12177" max="12177" width="25.5714285714286" style="164" customWidth="1"/>
    <col min="12178" max="12185" width="8.85714285714286" style="164"/>
    <col min="12186" max="12188" width="10" style="164" customWidth="1"/>
    <col min="12189" max="12189" width="8.85714285714286" style="164"/>
    <col min="12190" max="12190" width="11.4285714285714" style="164" customWidth="1"/>
    <col min="12191" max="12193" width="8.85714285714286" style="164"/>
    <col min="12194" max="12194" width="15.4285714285714" style="164" customWidth="1"/>
    <col min="12195" max="12430" width="8.85714285714286" style="164"/>
    <col min="12431" max="12431" width="16.2857142857143" style="164" customWidth="1"/>
    <col min="12432" max="12432" width="11.7142857142857" style="164" customWidth="1"/>
    <col min="12433" max="12433" width="25.5714285714286" style="164" customWidth="1"/>
    <col min="12434" max="12441" width="8.85714285714286" style="164"/>
    <col min="12442" max="12444" width="10" style="164" customWidth="1"/>
    <col min="12445" max="12445" width="8.85714285714286" style="164"/>
    <col min="12446" max="12446" width="11.4285714285714" style="164" customWidth="1"/>
    <col min="12447" max="12449" width="8.85714285714286" style="164"/>
    <col min="12450" max="12450" width="15.4285714285714" style="164" customWidth="1"/>
    <col min="12451" max="12686" width="8.85714285714286" style="164"/>
    <col min="12687" max="12687" width="16.2857142857143" style="164" customWidth="1"/>
    <col min="12688" max="12688" width="11.7142857142857" style="164" customWidth="1"/>
    <col min="12689" max="12689" width="25.5714285714286" style="164" customWidth="1"/>
    <col min="12690" max="12697" width="8.85714285714286" style="164"/>
    <col min="12698" max="12700" width="10" style="164" customWidth="1"/>
    <col min="12701" max="12701" width="8.85714285714286" style="164"/>
    <col min="12702" max="12702" width="11.4285714285714" style="164" customWidth="1"/>
    <col min="12703" max="12705" width="8.85714285714286" style="164"/>
    <col min="12706" max="12706" width="15.4285714285714" style="164" customWidth="1"/>
    <col min="12707" max="12942" width="8.85714285714286" style="164"/>
    <col min="12943" max="12943" width="16.2857142857143" style="164" customWidth="1"/>
    <col min="12944" max="12944" width="11.7142857142857" style="164" customWidth="1"/>
    <col min="12945" max="12945" width="25.5714285714286" style="164" customWidth="1"/>
    <col min="12946" max="12953" width="8.85714285714286" style="164"/>
    <col min="12954" max="12956" width="10" style="164" customWidth="1"/>
    <col min="12957" max="12957" width="8.85714285714286" style="164"/>
    <col min="12958" max="12958" width="11.4285714285714" style="164" customWidth="1"/>
    <col min="12959" max="12961" width="8.85714285714286" style="164"/>
    <col min="12962" max="12962" width="15.4285714285714" style="164" customWidth="1"/>
    <col min="12963" max="13198" width="8.85714285714286" style="164"/>
    <col min="13199" max="13199" width="16.2857142857143" style="164" customWidth="1"/>
    <col min="13200" max="13200" width="11.7142857142857" style="164" customWidth="1"/>
    <col min="13201" max="13201" width="25.5714285714286" style="164" customWidth="1"/>
    <col min="13202" max="13209" width="8.85714285714286" style="164"/>
    <col min="13210" max="13212" width="10" style="164" customWidth="1"/>
    <col min="13213" max="13213" width="8.85714285714286" style="164"/>
    <col min="13214" max="13214" width="11.4285714285714" style="164" customWidth="1"/>
    <col min="13215" max="13217" width="8.85714285714286" style="164"/>
    <col min="13218" max="13218" width="15.4285714285714" style="164" customWidth="1"/>
    <col min="13219" max="13454" width="8.85714285714286" style="164"/>
    <col min="13455" max="13455" width="16.2857142857143" style="164" customWidth="1"/>
    <col min="13456" max="13456" width="11.7142857142857" style="164" customWidth="1"/>
    <col min="13457" max="13457" width="25.5714285714286" style="164" customWidth="1"/>
    <col min="13458" max="13465" width="8.85714285714286" style="164"/>
    <col min="13466" max="13468" width="10" style="164" customWidth="1"/>
    <col min="13469" max="13469" width="8.85714285714286" style="164"/>
    <col min="13470" max="13470" width="11.4285714285714" style="164" customWidth="1"/>
    <col min="13471" max="13473" width="8.85714285714286" style="164"/>
    <col min="13474" max="13474" width="15.4285714285714" style="164" customWidth="1"/>
    <col min="13475" max="13710" width="8.85714285714286" style="164"/>
    <col min="13711" max="13711" width="16.2857142857143" style="164" customWidth="1"/>
    <col min="13712" max="13712" width="11.7142857142857" style="164" customWidth="1"/>
    <col min="13713" max="13713" width="25.5714285714286" style="164" customWidth="1"/>
    <col min="13714" max="13721" width="8.85714285714286" style="164"/>
    <col min="13722" max="13724" width="10" style="164" customWidth="1"/>
    <col min="13725" max="13725" width="8.85714285714286" style="164"/>
    <col min="13726" max="13726" width="11.4285714285714" style="164" customWidth="1"/>
    <col min="13727" max="13729" width="8.85714285714286" style="164"/>
    <col min="13730" max="13730" width="15.4285714285714" style="164" customWidth="1"/>
    <col min="13731" max="13966" width="8.85714285714286" style="164"/>
    <col min="13967" max="13967" width="16.2857142857143" style="164" customWidth="1"/>
    <col min="13968" max="13968" width="11.7142857142857" style="164" customWidth="1"/>
    <col min="13969" max="13969" width="25.5714285714286" style="164" customWidth="1"/>
    <col min="13970" max="13977" width="8.85714285714286" style="164"/>
    <col min="13978" max="13980" width="10" style="164" customWidth="1"/>
    <col min="13981" max="13981" width="8.85714285714286" style="164"/>
    <col min="13982" max="13982" width="11.4285714285714" style="164" customWidth="1"/>
    <col min="13983" max="13985" width="8.85714285714286" style="164"/>
    <col min="13986" max="13986" width="15.4285714285714" style="164" customWidth="1"/>
    <col min="13987" max="14222" width="8.85714285714286" style="164"/>
    <col min="14223" max="14223" width="16.2857142857143" style="164" customWidth="1"/>
    <col min="14224" max="14224" width="11.7142857142857" style="164" customWidth="1"/>
    <col min="14225" max="14225" width="25.5714285714286" style="164" customWidth="1"/>
    <col min="14226" max="14233" width="8.85714285714286" style="164"/>
    <col min="14234" max="14236" width="10" style="164" customWidth="1"/>
    <col min="14237" max="14237" width="8.85714285714286" style="164"/>
    <col min="14238" max="14238" width="11.4285714285714" style="164" customWidth="1"/>
    <col min="14239" max="14241" width="8.85714285714286" style="164"/>
    <col min="14242" max="14242" width="15.4285714285714" style="164" customWidth="1"/>
    <col min="14243" max="14478" width="8.85714285714286" style="164"/>
    <col min="14479" max="14479" width="16.2857142857143" style="164" customWidth="1"/>
    <col min="14480" max="14480" width="11.7142857142857" style="164" customWidth="1"/>
    <col min="14481" max="14481" width="25.5714285714286" style="164" customWidth="1"/>
    <col min="14482" max="14489" width="8.85714285714286" style="164"/>
    <col min="14490" max="14492" width="10" style="164" customWidth="1"/>
    <col min="14493" max="14493" width="8.85714285714286" style="164"/>
    <col min="14494" max="14494" width="11.4285714285714" style="164" customWidth="1"/>
    <col min="14495" max="14497" width="8.85714285714286" style="164"/>
    <col min="14498" max="14498" width="15.4285714285714" style="164" customWidth="1"/>
    <col min="14499" max="14734" width="8.85714285714286" style="164"/>
    <col min="14735" max="14735" width="16.2857142857143" style="164" customWidth="1"/>
    <col min="14736" max="14736" width="11.7142857142857" style="164" customWidth="1"/>
    <col min="14737" max="14737" width="25.5714285714286" style="164" customWidth="1"/>
    <col min="14738" max="14745" width="8.85714285714286" style="164"/>
    <col min="14746" max="14748" width="10" style="164" customWidth="1"/>
    <col min="14749" max="14749" width="8.85714285714286" style="164"/>
    <col min="14750" max="14750" width="11.4285714285714" style="164" customWidth="1"/>
    <col min="14751" max="14753" width="8.85714285714286" style="164"/>
    <col min="14754" max="14754" width="15.4285714285714" style="164" customWidth="1"/>
    <col min="14755" max="14990" width="8.85714285714286" style="164"/>
    <col min="14991" max="14991" width="16.2857142857143" style="164" customWidth="1"/>
    <col min="14992" max="14992" width="11.7142857142857" style="164" customWidth="1"/>
    <col min="14993" max="14993" width="25.5714285714286" style="164" customWidth="1"/>
    <col min="14994" max="15001" width="8.85714285714286" style="164"/>
    <col min="15002" max="15004" width="10" style="164" customWidth="1"/>
    <col min="15005" max="15005" width="8.85714285714286" style="164"/>
    <col min="15006" max="15006" width="11.4285714285714" style="164" customWidth="1"/>
    <col min="15007" max="15009" width="8.85714285714286" style="164"/>
    <col min="15010" max="15010" width="15.4285714285714" style="164" customWidth="1"/>
    <col min="15011" max="15246" width="8.85714285714286" style="164"/>
    <col min="15247" max="15247" width="16.2857142857143" style="164" customWidth="1"/>
    <col min="15248" max="15248" width="11.7142857142857" style="164" customWidth="1"/>
    <col min="15249" max="15249" width="25.5714285714286" style="164" customWidth="1"/>
    <col min="15250" max="15257" width="8.85714285714286" style="164"/>
    <col min="15258" max="15260" width="10" style="164" customWidth="1"/>
    <col min="15261" max="15261" width="8.85714285714286" style="164"/>
    <col min="15262" max="15262" width="11.4285714285714" style="164" customWidth="1"/>
    <col min="15263" max="15265" width="8.85714285714286" style="164"/>
    <col min="15266" max="15266" width="15.4285714285714" style="164" customWidth="1"/>
    <col min="15267" max="15502" width="8.85714285714286" style="164"/>
    <col min="15503" max="15503" width="16.2857142857143" style="164" customWidth="1"/>
    <col min="15504" max="15504" width="11.7142857142857" style="164" customWidth="1"/>
    <col min="15505" max="15505" width="25.5714285714286" style="164" customWidth="1"/>
    <col min="15506" max="15513" width="8.85714285714286" style="164"/>
    <col min="15514" max="15516" width="10" style="164" customWidth="1"/>
    <col min="15517" max="15517" width="8.85714285714286" style="164"/>
    <col min="15518" max="15518" width="11.4285714285714" style="164" customWidth="1"/>
    <col min="15519" max="15521" width="8.85714285714286" style="164"/>
    <col min="15522" max="15522" width="15.4285714285714" style="164" customWidth="1"/>
    <col min="15523" max="15758" width="8.85714285714286" style="164"/>
    <col min="15759" max="15759" width="16.2857142857143" style="164" customWidth="1"/>
    <col min="15760" max="15760" width="11.7142857142857" style="164" customWidth="1"/>
    <col min="15761" max="15761" width="25.5714285714286" style="164" customWidth="1"/>
    <col min="15762" max="15769" width="8.85714285714286" style="164"/>
    <col min="15770" max="15772" width="10" style="164" customWidth="1"/>
    <col min="15773" max="15773" width="8.85714285714286" style="164"/>
    <col min="15774" max="15774" width="11.4285714285714" style="164" customWidth="1"/>
    <col min="15775" max="15777" width="8.85714285714286" style="164"/>
    <col min="15778" max="15778" width="15.4285714285714" style="164" customWidth="1"/>
    <col min="15779" max="16014" width="8.85714285714286" style="164"/>
    <col min="16015" max="16015" width="16.2857142857143" style="164" customWidth="1"/>
    <col min="16016" max="16016" width="11.7142857142857" style="164" customWidth="1"/>
    <col min="16017" max="16017" width="25.5714285714286" style="164" customWidth="1"/>
    <col min="16018" max="16025" width="8.85714285714286" style="164"/>
    <col min="16026" max="16028" width="10" style="164" customWidth="1"/>
    <col min="16029" max="16029" width="8.85714285714286" style="164"/>
    <col min="16030" max="16030" width="11.4285714285714" style="164" customWidth="1"/>
    <col min="16031" max="16033" width="8.85714285714286" style="164"/>
    <col min="16034" max="16034" width="15.4285714285714" style="164" customWidth="1"/>
    <col min="16035" max="16384" width="8.85714285714286" style="164"/>
  </cols>
  <sheetData>
    <row r="2" ht="30" customHeight="1" spans="1:17">
      <c r="A2" s="166" t="s">
        <v>1117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</row>
    <row r="3" spans="1:17">
      <c r="A3" s="167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</row>
    <row r="4" ht="15.75"/>
    <row r="5" s="160" customFormat="1" ht="30" customHeight="1" spans="1:17">
      <c r="A5" s="168" t="s">
        <v>1118</v>
      </c>
      <c r="B5" s="169" t="s">
        <v>1119</v>
      </c>
      <c r="C5" s="170" t="s">
        <v>1120</v>
      </c>
      <c r="D5" s="171"/>
      <c r="E5" s="172" t="s">
        <v>49</v>
      </c>
      <c r="F5" s="173" t="s">
        <v>50</v>
      </c>
      <c r="G5" s="173" t="s">
        <v>51</v>
      </c>
      <c r="H5" s="173" t="s">
        <v>52</v>
      </c>
      <c r="I5" s="173" t="s">
        <v>244</v>
      </c>
      <c r="J5" s="173" t="s">
        <v>245</v>
      </c>
      <c r="K5" s="173" t="s">
        <v>246</v>
      </c>
      <c r="L5" s="173" t="s">
        <v>247</v>
      </c>
      <c r="M5" s="173" t="s">
        <v>248</v>
      </c>
      <c r="N5" s="173" t="s">
        <v>249</v>
      </c>
      <c r="O5" s="173" t="s">
        <v>1121</v>
      </c>
      <c r="P5" s="169" t="s">
        <v>251</v>
      </c>
      <c r="Q5" s="231" t="s">
        <v>1122</v>
      </c>
    </row>
    <row r="6" s="161" customFormat="1" customHeight="1" spans="1:17">
      <c r="A6" s="174">
        <v>1</v>
      </c>
      <c r="B6" s="175" t="s">
        <v>1123</v>
      </c>
      <c r="C6" s="176" t="s">
        <v>1124</v>
      </c>
      <c r="D6" s="177" t="s">
        <v>1125</v>
      </c>
      <c r="E6" s="178">
        <v>-11298</v>
      </c>
      <c r="F6" s="179">
        <v>-14053</v>
      </c>
      <c r="G6" s="179">
        <v>-22432</v>
      </c>
      <c r="H6" s="179">
        <v>-7560</v>
      </c>
      <c r="I6" s="179"/>
      <c r="J6" s="179"/>
      <c r="K6" s="179"/>
      <c r="L6" s="223"/>
      <c r="M6" s="179"/>
      <c r="N6" s="179"/>
      <c r="O6" s="179"/>
      <c r="P6" s="224"/>
      <c r="Q6" s="232">
        <f>SUM(E6:P6)</f>
        <v>-55343</v>
      </c>
    </row>
    <row r="7" s="161" customFormat="1" customHeight="1" spans="1:17">
      <c r="A7" s="174"/>
      <c r="B7" s="175"/>
      <c r="C7" s="176"/>
      <c r="D7" s="180" t="s">
        <v>1126</v>
      </c>
      <c r="E7" s="178">
        <v>0</v>
      </c>
      <c r="F7" s="179">
        <v>0</v>
      </c>
      <c r="G7" s="179">
        <v>0</v>
      </c>
      <c r="H7" s="179">
        <v>0</v>
      </c>
      <c r="I7" s="179"/>
      <c r="J7" s="179"/>
      <c r="K7" s="179"/>
      <c r="L7" s="225"/>
      <c r="M7" s="179"/>
      <c r="N7" s="179"/>
      <c r="O7" s="179"/>
      <c r="P7" s="224"/>
      <c r="Q7" s="233">
        <f>SUM(E7:P7)</f>
        <v>0</v>
      </c>
    </row>
    <row r="8" s="161" customFormat="1" customHeight="1" spans="1:17">
      <c r="A8" s="174"/>
      <c r="B8" s="175"/>
      <c r="C8" s="176"/>
      <c r="D8" s="180" t="s">
        <v>1127</v>
      </c>
      <c r="E8" s="178">
        <v>-3259</v>
      </c>
      <c r="F8" s="181">
        <v>-2477</v>
      </c>
      <c r="G8" s="181">
        <v>-1875</v>
      </c>
      <c r="H8" s="181">
        <v>-3426</v>
      </c>
      <c r="I8" s="181"/>
      <c r="J8" s="181"/>
      <c r="K8" s="179"/>
      <c r="L8" s="225"/>
      <c r="M8" s="179"/>
      <c r="N8" s="179"/>
      <c r="O8" s="179"/>
      <c r="P8" s="224"/>
      <c r="Q8" s="233">
        <f>SUM(E8:P8)</f>
        <v>-11037</v>
      </c>
    </row>
    <row r="9" s="161" customFormat="1" customHeight="1" spans="1:17">
      <c r="A9" s="174"/>
      <c r="B9" s="175"/>
      <c r="C9" s="176"/>
      <c r="D9" s="182" t="s">
        <v>1128</v>
      </c>
      <c r="E9" s="183">
        <f>SUM(E6:E8)</f>
        <v>-14557</v>
      </c>
      <c r="F9" s="184">
        <f t="shared" ref="F9:Q9" si="0">SUM(F6:F8)</f>
        <v>-16530</v>
      </c>
      <c r="G9" s="184">
        <f t="shared" si="0"/>
        <v>-24307</v>
      </c>
      <c r="H9" s="184">
        <f t="shared" si="0"/>
        <v>-10986</v>
      </c>
      <c r="I9" s="184">
        <f t="shared" si="0"/>
        <v>0</v>
      </c>
      <c r="J9" s="184">
        <f t="shared" si="0"/>
        <v>0</v>
      </c>
      <c r="K9" s="184">
        <f t="shared" si="0"/>
        <v>0</v>
      </c>
      <c r="L9" s="184">
        <f t="shared" si="0"/>
        <v>0</v>
      </c>
      <c r="M9" s="184">
        <f t="shared" si="0"/>
        <v>0</v>
      </c>
      <c r="N9" s="184">
        <f t="shared" si="0"/>
        <v>0</v>
      </c>
      <c r="O9" s="184">
        <f t="shared" si="0"/>
        <v>0</v>
      </c>
      <c r="P9" s="184">
        <f t="shared" si="0"/>
        <v>0</v>
      </c>
      <c r="Q9" s="234">
        <f t="shared" si="0"/>
        <v>-66380</v>
      </c>
    </row>
    <row r="10" s="161" customFormat="1" customHeight="1" spans="1:17">
      <c r="A10" s="174"/>
      <c r="B10" s="175"/>
      <c r="C10" s="176"/>
      <c r="D10" s="180" t="s">
        <v>1129</v>
      </c>
      <c r="E10" s="178">
        <v>20625</v>
      </c>
      <c r="F10" s="179">
        <v>18378</v>
      </c>
      <c r="G10" s="179">
        <v>15931</v>
      </c>
      <c r="H10" s="179">
        <v>25203</v>
      </c>
      <c r="I10" s="179"/>
      <c r="J10" s="179"/>
      <c r="K10" s="179"/>
      <c r="L10" s="223"/>
      <c r="M10" s="179"/>
      <c r="N10" s="179"/>
      <c r="O10" s="179"/>
      <c r="P10" s="224"/>
      <c r="Q10" s="233">
        <f>SUM(E10:P10)</f>
        <v>80137</v>
      </c>
    </row>
    <row r="11" s="161" customFormat="1" customHeight="1" spans="1:17">
      <c r="A11" s="174"/>
      <c r="B11" s="175"/>
      <c r="C11" s="176"/>
      <c r="D11" s="180" t="s">
        <v>1130</v>
      </c>
      <c r="E11" s="178">
        <v>0</v>
      </c>
      <c r="F11" s="179">
        <v>0</v>
      </c>
      <c r="G11" s="179">
        <v>0</v>
      </c>
      <c r="H11" s="179">
        <v>0</v>
      </c>
      <c r="I11" s="179"/>
      <c r="J11" s="179"/>
      <c r="K11" s="179"/>
      <c r="L11" s="225"/>
      <c r="M11" s="179"/>
      <c r="N11" s="179"/>
      <c r="O11" s="179"/>
      <c r="P11" s="224"/>
      <c r="Q11" s="233">
        <f>SUM(E11:P11)</f>
        <v>0</v>
      </c>
    </row>
    <row r="12" s="161" customFormat="1" customHeight="1" spans="1:17">
      <c r="A12" s="174"/>
      <c r="B12" s="175"/>
      <c r="C12" s="176"/>
      <c r="D12" s="180" t="s">
        <v>1131</v>
      </c>
      <c r="E12" s="178">
        <v>33148</v>
      </c>
      <c r="F12" s="181">
        <v>27885</v>
      </c>
      <c r="G12" s="181">
        <v>45087</v>
      </c>
      <c r="H12" s="181">
        <v>34155</v>
      </c>
      <c r="I12" s="181"/>
      <c r="J12" s="181"/>
      <c r="K12" s="179"/>
      <c r="L12" s="225"/>
      <c r="M12" s="179"/>
      <c r="N12" s="179"/>
      <c r="O12" s="179"/>
      <c r="P12" s="224"/>
      <c r="Q12" s="233">
        <f>SUM(E12:P12)</f>
        <v>140275</v>
      </c>
    </row>
    <row r="13" s="161" customFormat="1" customHeight="1" spans="1:17">
      <c r="A13" s="174"/>
      <c r="B13" s="175"/>
      <c r="C13" s="176"/>
      <c r="D13" s="185" t="s">
        <v>1132</v>
      </c>
      <c r="E13" s="186">
        <f t="shared" ref="E13:Q13" si="1">SUM(E10:E12)</f>
        <v>53773</v>
      </c>
      <c r="F13" s="184">
        <f t="shared" si="1"/>
        <v>46263</v>
      </c>
      <c r="G13" s="184">
        <f t="shared" si="1"/>
        <v>61018</v>
      </c>
      <c r="H13" s="184">
        <f t="shared" si="1"/>
        <v>59358</v>
      </c>
      <c r="I13" s="184">
        <f t="shared" si="1"/>
        <v>0</v>
      </c>
      <c r="J13" s="184">
        <f t="shared" si="1"/>
        <v>0</v>
      </c>
      <c r="K13" s="184">
        <f t="shared" si="1"/>
        <v>0</v>
      </c>
      <c r="L13" s="184">
        <f t="shared" si="1"/>
        <v>0</v>
      </c>
      <c r="M13" s="184">
        <f t="shared" si="1"/>
        <v>0</v>
      </c>
      <c r="N13" s="184">
        <f t="shared" si="1"/>
        <v>0</v>
      </c>
      <c r="O13" s="184">
        <f t="shared" si="1"/>
        <v>0</v>
      </c>
      <c r="P13" s="186">
        <f t="shared" si="1"/>
        <v>0</v>
      </c>
      <c r="Q13" s="234">
        <f t="shared" si="1"/>
        <v>220412</v>
      </c>
    </row>
    <row r="14" s="161" customFormat="1" customHeight="1" spans="1:17">
      <c r="A14" s="174"/>
      <c r="B14" s="175"/>
      <c r="C14" s="187" t="s">
        <v>1133</v>
      </c>
      <c r="D14" s="188" t="s">
        <v>1134</v>
      </c>
      <c r="E14" s="178">
        <v>39392.39</v>
      </c>
      <c r="F14" s="179">
        <v>30046.88</v>
      </c>
      <c r="G14" s="179">
        <v>36605.21</v>
      </c>
      <c r="H14" s="179">
        <v>49708.74</v>
      </c>
      <c r="I14" s="179"/>
      <c r="J14" s="179"/>
      <c r="K14" s="179"/>
      <c r="L14" s="223"/>
      <c r="M14" s="179"/>
      <c r="N14" s="179"/>
      <c r="O14" s="179"/>
      <c r="P14" s="224"/>
      <c r="Q14" s="233">
        <f>SUM(E14:P14)</f>
        <v>155753.22</v>
      </c>
    </row>
    <row r="15" s="162" customFormat="1" customHeight="1" spans="1:17">
      <c r="A15" s="174"/>
      <c r="B15" s="175"/>
      <c r="C15" s="189"/>
      <c r="D15" s="182" t="s">
        <v>1135</v>
      </c>
      <c r="E15" s="183">
        <f>E14</f>
        <v>39392.39</v>
      </c>
      <c r="F15" s="183">
        <f t="shared" ref="F15:P15" si="2">F14</f>
        <v>30046.88</v>
      </c>
      <c r="G15" s="183">
        <f t="shared" si="2"/>
        <v>36605.21</v>
      </c>
      <c r="H15" s="183">
        <f t="shared" si="2"/>
        <v>49708.74</v>
      </c>
      <c r="I15" s="183">
        <f t="shared" si="2"/>
        <v>0</v>
      </c>
      <c r="J15" s="183">
        <f t="shared" si="2"/>
        <v>0</v>
      </c>
      <c r="K15" s="183">
        <f t="shared" si="2"/>
        <v>0</v>
      </c>
      <c r="L15" s="183">
        <f t="shared" si="2"/>
        <v>0</v>
      </c>
      <c r="M15" s="183">
        <f t="shared" si="2"/>
        <v>0</v>
      </c>
      <c r="N15" s="183">
        <f t="shared" si="2"/>
        <v>0</v>
      </c>
      <c r="O15" s="183">
        <f t="shared" si="2"/>
        <v>0</v>
      </c>
      <c r="P15" s="183">
        <f t="shared" si="2"/>
        <v>0</v>
      </c>
      <c r="Q15" s="235">
        <f>SUM(Q14)</f>
        <v>155753.22</v>
      </c>
    </row>
    <row r="16" s="161" customFormat="1" customHeight="1" spans="1:17">
      <c r="A16" s="174"/>
      <c r="B16" s="175"/>
      <c r="C16" s="187" t="s">
        <v>1136</v>
      </c>
      <c r="D16" s="188" t="s">
        <v>1137</v>
      </c>
      <c r="E16" s="190"/>
      <c r="F16" s="191"/>
      <c r="G16" s="191"/>
      <c r="H16" s="192"/>
      <c r="I16" s="192"/>
      <c r="J16" s="192"/>
      <c r="K16" s="192"/>
      <c r="L16" s="192"/>
      <c r="M16" s="192"/>
      <c r="N16" s="192"/>
      <c r="O16" s="192"/>
      <c r="P16" s="192"/>
      <c r="Q16" s="233">
        <f>SUM(E16:P16)</f>
        <v>0</v>
      </c>
    </row>
    <row r="17" s="161" customFormat="1" customHeight="1" spans="1:17">
      <c r="A17" s="174"/>
      <c r="B17" s="175"/>
      <c r="C17" s="176"/>
      <c r="D17" s="188" t="s">
        <v>1138</v>
      </c>
      <c r="E17" s="193"/>
      <c r="F17" s="194"/>
      <c r="G17" s="194"/>
      <c r="H17" s="195">
        <v>808</v>
      </c>
      <c r="I17" s="200"/>
      <c r="J17" s="200"/>
      <c r="K17" s="200"/>
      <c r="L17" s="200"/>
      <c r="M17" s="226"/>
      <c r="N17" s="200"/>
      <c r="O17" s="200"/>
      <c r="P17" s="200"/>
      <c r="Q17" s="233">
        <f t="shared" ref="Q17:Q21" si="3">SUM(E17:P17)</f>
        <v>808</v>
      </c>
    </row>
    <row r="18" s="161" customFormat="1" customHeight="1" spans="1:17">
      <c r="A18" s="174"/>
      <c r="B18" s="175"/>
      <c r="C18" s="176"/>
      <c r="D18" s="188" t="s">
        <v>1139</v>
      </c>
      <c r="E18" s="196">
        <v>-17.85</v>
      </c>
      <c r="F18" s="197">
        <v>-13.6</v>
      </c>
      <c r="G18" s="198">
        <v>-163.96</v>
      </c>
      <c r="H18" s="195">
        <v>-332.78</v>
      </c>
      <c r="I18" s="200"/>
      <c r="J18" s="200"/>
      <c r="K18" s="200"/>
      <c r="L18" s="200"/>
      <c r="M18" s="226"/>
      <c r="N18" s="200"/>
      <c r="O18" s="200"/>
      <c r="P18" s="200"/>
      <c r="Q18" s="233">
        <f t="shared" si="3"/>
        <v>-528.19</v>
      </c>
    </row>
    <row r="19" s="161" customFormat="1" customHeight="1" spans="1:17">
      <c r="A19" s="174"/>
      <c r="B19" s="175"/>
      <c r="C19" s="176"/>
      <c r="D19" s="188" t="s">
        <v>1140</v>
      </c>
      <c r="E19" s="196">
        <v>190.39</v>
      </c>
      <c r="F19" s="197">
        <v>327.48</v>
      </c>
      <c r="G19" s="198">
        <v>58.17</v>
      </c>
      <c r="H19" s="195">
        <v>861.52</v>
      </c>
      <c r="I19" s="200"/>
      <c r="J19" s="200"/>
      <c r="K19" s="200"/>
      <c r="L19" s="200"/>
      <c r="M19" s="226"/>
      <c r="N19" s="200"/>
      <c r="O19" s="200"/>
      <c r="P19" s="200"/>
      <c r="Q19" s="233">
        <f t="shared" si="3"/>
        <v>1437.56</v>
      </c>
    </row>
    <row r="20" s="161" customFormat="1" customHeight="1" spans="1:17">
      <c r="A20" s="174"/>
      <c r="B20" s="175"/>
      <c r="C20" s="176"/>
      <c r="D20" s="199" t="s">
        <v>1141</v>
      </c>
      <c r="E20" s="193"/>
      <c r="F20" s="194"/>
      <c r="G20" s="194"/>
      <c r="H20" s="195"/>
      <c r="I20" s="200"/>
      <c r="J20" s="200"/>
      <c r="K20" s="200"/>
      <c r="L20" s="200"/>
      <c r="M20" s="200"/>
      <c r="N20" s="200"/>
      <c r="O20" s="200"/>
      <c r="P20" s="200"/>
      <c r="Q20" s="233">
        <f t="shared" si="3"/>
        <v>0</v>
      </c>
    </row>
    <row r="21" s="161" customFormat="1" customHeight="1" spans="1:17">
      <c r="A21" s="174"/>
      <c r="B21" s="175"/>
      <c r="C21" s="176"/>
      <c r="D21" s="199" t="s">
        <v>1142</v>
      </c>
      <c r="E21" s="193"/>
      <c r="F21" s="194"/>
      <c r="G21" s="194"/>
      <c r="H21" s="200"/>
      <c r="I21" s="200"/>
      <c r="J21" s="200"/>
      <c r="K21" s="200"/>
      <c r="L21" s="200"/>
      <c r="M21" s="200"/>
      <c r="N21" s="200"/>
      <c r="O21" s="200"/>
      <c r="P21" s="200"/>
      <c r="Q21" s="233">
        <f t="shared" si="3"/>
        <v>0</v>
      </c>
    </row>
    <row r="22" s="162" customFormat="1" customHeight="1" spans="1:17">
      <c r="A22" s="201"/>
      <c r="B22" s="202"/>
      <c r="C22" s="203"/>
      <c r="D22" s="204" t="s">
        <v>1143</v>
      </c>
      <c r="E22" s="205">
        <f>SUM(E16:E21)</f>
        <v>172.54</v>
      </c>
      <c r="F22" s="205">
        <f t="shared" ref="F22:Q22" si="4">SUM(F16:F21)</f>
        <v>313.88</v>
      </c>
      <c r="G22" s="205">
        <f t="shared" si="4"/>
        <v>-105.79</v>
      </c>
      <c r="H22" s="205">
        <f t="shared" si="4"/>
        <v>1336.74</v>
      </c>
      <c r="I22" s="205">
        <f t="shared" si="4"/>
        <v>0</v>
      </c>
      <c r="J22" s="205">
        <f t="shared" si="4"/>
        <v>0</v>
      </c>
      <c r="K22" s="205">
        <f t="shared" si="4"/>
        <v>0</v>
      </c>
      <c r="L22" s="205">
        <f t="shared" si="4"/>
        <v>0</v>
      </c>
      <c r="M22" s="205">
        <f t="shared" si="4"/>
        <v>0</v>
      </c>
      <c r="N22" s="205">
        <f t="shared" si="4"/>
        <v>0</v>
      </c>
      <c r="O22" s="205">
        <f t="shared" si="4"/>
        <v>0</v>
      </c>
      <c r="P22" s="205">
        <f t="shared" si="4"/>
        <v>0</v>
      </c>
      <c r="Q22" s="236">
        <f t="shared" si="4"/>
        <v>1717.37</v>
      </c>
    </row>
    <row r="23" s="162" customFormat="1" ht="4.5" customHeight="1" spans="1:17">
      <c r="A23" s="174"/>
      <c r="B23" s="175"/>
      <c r="C23" s="176"/>
      <c r="D23" s="206"/>
      <c r="E23" s="207"/>
      <c r="F23" s="208"/>
      <c r="G23" s="208"/>
      <c r="H23" s="208"/>
      <c r="I23" s="208"/>
      <c r="J23" s="208"/>
      <c r="K23" s="227"/>
      <c r="L23" s="228"/>
      <c r="M23" s="229"/>
      <c r="N23" s="208"/>
      <c r="O23" s="208"/>
      <c r="P23" s="227"/>
      <c r="Q23" s="237"/>
    </row>
    <row r="24" s="161" customFormat="1" customHeight="1" spans="1:17">
      <c r="A24" s="209">
        <v>2</v>
      </c>
      <c r="B24" s="210" t="s">
        <v>1144</v>
      </c>
      <c r="C24" s="211" t="s">
        <v>1124</v>
      </c>
      <c r="D24" s="177" t="s">
        <v>1125</v>
      </c>
      <c r="E24" s="212">
        <v>-12303</v>
      </c>
      <c r="F24" s="212">
        <v>-10735</v>
      </c>
      <c r="G24" s="212">
        <v>-4245</v>
      </c>
      <c r="H24" s="212">
        <v>-10151</v>
      </c>
      <c r="I24" s="179"/>
      <c r="J24" s="179"/>
      <c r="K24" s="179"/>
      <c r="L24" s="225"/>
      <c r="M24" s="179"/>
      <c r="N24" s="179"/>
      <c r="O24" s="179"/>
      <c r="P24" s="224"/>
      <c r="Q24" s="222">
        <f>SUM(E24:P24)</f>
        <v>-37434</v>
      </c>
    </row>
    <row r="25" s="161" customFormat="1" customHeight="1" spans="1:17">
      <c r="A25" s="174"/>
      <c r="B25" s="213"/>
      <c r="C25" s="176"/>
      <c r="D25" s="180" t="s">
        <v>1126</v>
      </c>
      <c r="E25" s="178">
        <v>0</v>
      </c>
      <c r="F25" s="178">
        <v>0</v>
      </c>
      <c r="G25" s="179">
        <v>-7639</v>
      </c>
      <c r="H25" s="179">
        <v>0</v>
      </c>
      <c r="I25" s="179"/>
      <c r="J25" s="179"/>
      <c r="K25" s="179"/>
      <c r="L25" s="225"/>
      <c r="M25" s="179"/>
      <c r="N25" s="179"/>
      <c r="O25" s="179"/>
      <c r="P25" s="224"/>
      <c r="Q25" s="233">
        <f>SUM(E25:P25)</f>
        <v>-7639</v>
      </c>
    </row>
    <row r="26" s="161" customFormat="1" customHeight="1" spans="1:17">
      <c r="A26" s="174"/>
      <c r="B26" s="213"/>
      <c r="C26" s="176"/>
      <c r="D26" s="180" t="s">
        <v>1127</v>
      </c>
      <c r="E26" s="178">
        <v>-703</v>
      </c>
      <c r="F26" s="178">
        <v>-768</v>
      </c>
      <c r="G26" s="179">
        <v>-9597</v>
      </c>
      <c r="H26" s="179">
        <v>-2402</v>
      </c>
      <c r="I26" s="179"/>
      <c r="J26" s="179"/>
      <c r="K26" s="179"/>
      <c r="L26" s="225"/>
      <c r="M26" s="179"/>
      <c r="N26" s="179"/>
      <c r="O26" s="179"/>
      <c r="P26" s="224"/>
      <c r="Q26" s="233">
        <f>SUM(E26:P26)</f>
        <v>-13470</v>
      </c>
    </row>
    <row r="27" s="161" customFormat="1" customHeight="1" spans="1:17">
      <c r="A27" s="174"/>
      <c r="B27" s="213"/>
      <c r="C27" s="176"/>
      <c r="D27" s="182" t="s">
        <v>1128</v>
      </c>
      <c r="E27" s="214">
        <f>SUM(E24:E26)</f>
        <v>-13006</v>
      </c>
      <c r="F27" s="184">
        <f t="shared" ref="F27:Q27" si="5">SUM(F24:F26)</f>
        <v>-11503</v>
      </c>
      <c r="G27" s="184">
        <f t="shared" si="5"/>
        <v>-21481</v>
      </c>
      <c r="H27" s="184">
        <f t="shared" si="5"/>
        <v>-12553</v>
      </c>
      <c r="I27" s="184">
        <f t="shared" si="5"/>
        <v>0</v>
      </c>
      <c r="J27" s="184">
        <f t="shared" si="5"/>
        <v>0</v>
      </c>
      <c r="K27" s="184">
        <f t="shared" si="5"/>
        <v>0</v>
      </c>
      <c r="L27" s="184">
        <f t="shared" si="5"/>
        <v>0</v>
      </c>
      <c r="M27" s="184">
        <f t="shared" si="5"/>
        <v>0</v>
      </c>
      <c r="N27" s="184">
        <f t="shared" si="5"/>
        <v>0</v>
      </c>
      <c r="O27" s="184">
        <f t="shared" si="5"/>
        <v>0</v>
      </c>
      <c r="P27" s="230">
        <f t="shared" si="5"/>
        <v>0</v>
      </c>
      <c r="Q27" s="234">
        <f t="shared" si="5"/>
        <v>-58543</v>
      </c>
    </row>
    <row r="28" s="161" customFormat="1" customHeight="1" spans="1:17">
      <c r="A28" s="174"/>
      <c r="B28" s="213"/>
      <c r="C28" s="176"/>
      <c r="D28" s="180" t="s">
        <v>1129</v>
      </c>
      <c r="E28" s="178">
        <v>0</v>
      </c>
      <c r="F28" s="179">
        <v>0</v>
      </c>
      <c r="G28" s="179">
        <v>1073</v>
      </c>
      <c r="H28" s="179">
        <v>0</v>
      </c>
      <c r="I28" s="179"/>
      <c r="J28" s="179"/>
      <c r="K28" s="179"/>
      <c r="L28" s="223"/>
      <c r="M28" s="179"/>
      <c r="N28" s="179"/>
      <c r="O28" s="179"/>
      <c r="P28" s="224"/>
      <c r="Q28" s="233">
        <f>SUM(E28:P28)</f>
        <v>1073</v>
      </c>
    </row>
    <row r="29" s="161" customFormat="1" customHeight="1" spans="1:17">
      <c r="A29" s="174"/>
      <c r="B29" s="213"/>
      <c r="C29" s="176"/>
      <c r="D29" s="180" t="s">
        <v>1130</v>
      </c>
      <c r="E29" s="178">
        <v>0</v>
      </c>
      <c r="F29" s="179">
        <v>0</v>
      </c>
      <c r="G29" s="179">
        <v>0</v>
      </c>
      <c r="H29" s="179">
        <v>0</v>
      </c>
      <c r="I29" s="179"/>
      <c r="J29" s="179"/>
      <c r="K29" s="179"/>
      <c r="L29" s="223"/>
      <c r="M29" s="179"/>
      <c r="N29" s="179"/>
      <c r="O29" s="179"/>
      <c r="P29" s="224"/>
      <c r="Q29" s="233">
        <f>SUM(E29:P29)</f>
        <v>0</v>
      </c>
    </row>
    <row r="30" s="161" customFormat="1" customHeight="1" spans="1:17">
      <c r="A30" s="174"/>
      <c r="B30" s="213"/>
      <c r="C30" s="176"/>
      <c r="D30" s="180" t="s">
        <v>1131</v>
      </c>
      <c r="E30" s="178">
        <v>4252</v>
      </c>
      <c r="F30" s="179">
        <v>3430</v>
      </c>
      <c r="G30" s="179">
        <v>4238</v>
      </c>
      <c r="H30" s="179">
        <v>4683</v>
      </c>
      <c r="I30" s="179"/>
      <c r="J30" s="179"/>
      <c r="K30" s="179"/>
      <c r="L30" s="223"/>
      <c r="M30" s="179"/>
      <c r="N30" s="179"/>
      <c r="O30" s="179"/>
      <c r="P30" s="224"/>
      <c r="Q30" s="233">
        <f>SUM(E30:P30)</f>
        <v>16603</v>
      </c>
    </row>
    <row r="31" s="161" customFormat="1" customHeight="1" spans="1:17">
      <c r="A31" s="174"/>
      <c r="B31" s="213"/>
      <c r="C31" s="189"/>
      <c r="D31" s="182" t="s">
        <v>1132</v>
      </c>
      <c r="E31" s="214">
        <f>SUM(E28:E30)</f>
        <v>4252</v>
      </c>
      <c r="F31" s="184">
        <f t="shared" ref="F31:Q31" si="6">SUM(F28:F30)</f>
        <v>3430</v>
      </c>
      <c r="G31" s="184">
        <f t="shared" si="6"/>
        <v>5311</v>
      </c>
      <c r="H31" s="184">
        <f t="shared" si="6"/>
        <v>4683</v>
      </c>
      <c r="I31" s="184">
        <f t="shared" si="6"/>
        <v>0</v>
      </c>
      <c r="J31" s="184">
        <f t="shared" si="6"/>
        <v>0</v>
      </c>
      <c r="K31" s="184">
        <f t="shared" si="6"/>
        <v>0</v>
      </c>
      <c r="L31" s="184">
        <f t="shared" si="6"/>
        <v>0</v>
      </c>
      <c r="M31" s="184">
        <f t="shared" si="6"/>
        <v>0</v>
      </c>
      <c r="N31" s="184">
        <f t="shared" si="6"/>
        <v>0</v>
      </c>
      <c r="O31" s="184">
        <f t="shared" si="6"/>
        <v>0</v>
      </c>
      <c r="P31" s="230">
        <f t="shared" si="6"/>
        <v>0</v>
      </c>
      <c r="Q31" s="234">
        <f t="shared" si="6"/>
        <v>17676</v>
      </c>
    </row>
    <row r="32" s="161" customFormat="1" customHeight="1" spans="1:17">
      <c r="A32" s="174"/>
      <c r="B32" s="213"/>
      <c r="C32" s="176" t="s">
        <v>1136</v>
      </c>
      <c r="D32" s="215" t="s">
        <v>1145</v>
      </c>
      <c r="E32" s="216">
        <v>-13.73</v>
      </c>
      <c r="F32" s="179"/>
      <c r="G32" s="179"/>
      <c r="H32" s="179"/>
      <c r="I32" s="179"/>
      <c r="J32" s="179"/>
      <c r="K32" s="179"/>
      <c r="L32" s="223"/>
      <c r="M32" s="179"/>
      <c r="N32" s="179"/>
      <c r="O32" s="179"/>
      <c r="P32" s="224"/>
      <c r="Q32" s="233">
        <f t="shared" ref="Q32:Q54" si="7">SUM(E32:P32)</f>
        <v>-13.73</v>
      </c>
    </row>
    <row r="33" s="161" customFormat="1" customHeight="1" spans="1:17">
      <c r="A33" s="174"/>
      <c r="B33" s="213"/>
      <c r="C33" s="176"/>
      <c r="D33" s="215" t="s">
        <v>1146</v>
      </c>
      <c r="E33" s="216">
        <v>1.5</v>
      </c>
      <c r="F33" s="179">
        <v>2</v>
      </c>
      <c r="G33" s="179">
        <v>4</v>
      </c>
      <c r="H33" s="179">
        <v>26</v>
      </c>
      <c r="I33" s="179"/>
      <c r="J33" s="179"/>
      <c r="K33" s="179"/>
      <c r="L33" s="223"/>
      <c r="M33" s="179"/>
      <c r="N33" s="179"/>
      <c r="O33" s="179"/>
      <c r="P33" s="224"/>
      <c r="Q33" s="233">
        <f t="shared" si="7"/>
        <v>33.5</v>
      </c>
    </row>
    <row r="34" s="161" customFormat="1" customHeight="1" spans="1:17">
      <c r="A34" s="174"/>
      <c r="B34" s="213"/>
      <c r="C34" s="176"/>
      <c r="D34" s="215" t="s">
        <v>1147</v>
      </c>
      <c r="E34" s="216">
        <v>-7</v>
      </c>
      <c r="F34" s="179"/>
      <c r="G34" s="179">
        <v>-46</v>
      </c>
      <c r="H34" s="179">
        <v>-1114</v>
      </c>
      <c r="I34" s="179"/>
      <c r="J34" s="179"/>
      <c r="K34" s="179"/>
      <c r="L34" s="223"/>
      <c r="M34" s="179"/>
      <c r="N34" s="179"/>
      <c r="O34" s="179"/>
      <c r="P34" s="224"/>
      <c r="Q34" s="233">
        <f t="shared" si="7"/>
        <v>-1167</v>
      </c>
    </row>
    <row r="35" s="161" customFormat="1" customHeight="1" spans="1:17">
      <c r="A35" s="174"/>
      <c r="B35" s="213"/>
      <c r="C35" s="176"/>
      <c r="D35" s="215" t="s">
        <v>1148</v>
      </c>
      <c r="E35" s="216"/>
      <c r="F35" s="179"/>
      <c r="G35" s="179"/>
      <c r="H35" s="179"/>
      <c r="I35" s="179"/>
      <c r="J35" s="179"/>
      <c r="K35" s="179"/>
      <c r="L35" s="223"/>
      <c r="M35" s="179"/>
      <c r="N35" s="179"/>
      <c r="O35" s="179"/>
      <c r="P35" s="224"/>
      <c r="Q35" s="233">
        <f t="shared" si="7"/>
        <v>0</v>
      </c>
    </row>
    <row r="36" s="161" customFormat="1" customHeight="1" spans="1:17">
      <c r="A36" s="174"/>
      <c r="B36" s="213"/>
      <c r="C36" s="176"/>
      <c r="D36" s="215" t="s">
        <v>1149</v>
      </c>
      <c r="E36" s="216"/>
      <c r="F36" s="179"/>
      <c r="G36" s="179">
        <v>-25</v>
      </c>
      <c r="H36" s="179"/>
      <c r="I36" s="179"/>
      <c r="J36" s="179"/>
      <c r="K36" s="179"/>
      <c r="L36" s="223"/>
      <c r="M36" s="179"/>
      <c r="N36" s="179"/>
      <c r="O36" s="179"/>
      <c r="P36" s="224"/>
      <c r="Q36" s="233">
        <f t="shared" si="7"/>
        <v>-25</v>
      </c>
    </row>
    <row r="37" s="161" customFormat="1" customHeight="1" spans="1:17">
      <c r="A37" s="174"/>
      <c r="B37" s="213"/>
      <c r="C37" s="176"/>
      <c r="D37" s="215" t="s">
        <v>1150</v>
      </c>
      <c r="E37" s="216"/>
      <c r="F37" s="179"/>
      <c r="G37" s="179"/>
      <c r="H37" s="179"/>
      <c r="I37" s="179"/>
      <c r="J37" s="179"/>
      <c r="K37" s="179"/>
      <c r="L37" s="223"/>
      <c r="M37" s="179"/>
      <c r="N37" s="179"/>
      <c r="O37" s="179"/>
      <c r="P37" s="224"/>
      <c r="Q37" s="233">
        <f t="shared" si="7"/>
        <v>0</v>
      </c>
    </row>
    <row r="38" s="161" customFormat="1" customHeight="1" spans="1:17">
      <c r="A38" s="174"/>
      <c r="B38" s="213"/>
      <c r="C38" s="176"/>
      <c r="D38" s="215" t="s">
        <v>1151</v>
      </c>
      <c r="E38" s="216"/>
      <c r="F38" s="179"/>
      <c r="G38" s="179"/>
      <c r="H38" s="179"/>
      <c r="I38" s="179"/>
      <c r="J38" s="179"/>
      <c r="K38" s="179"/>
      <c r="L38" s="223"/>
      <c r="M38" s="179"/>
      <c r="N38" s="179"/>
      <c r="O38" s="179"/>
      <c r="P38" s="224"/>
      <c r="Q38" s="233">
        <f t="shared" si="7"/>
        <v>0</v>
      </c>
    </row>
    <row r="39" s="161" customFormat="1" customHeight="1" spans="1:17">
      <c r="A39" s="174"/>
      <c r="B39" s="213"/>
      <c r="C39" s="176"/>
      <c r="D39" s="215" t="s">
        <v>1152</v>
      </c>
      <c r="E39" s="216"/>
      <c r="F39" s="179"/>
      <c r="G39" s="179"/>
      <c r="H39" s="179"/>
      <c r="I39" s="179"/>
      <c r="J39" s="179"/>
      <c r="K39" s="179"/>
      <c r="L39" s="223"/>
      <c r="M39" s="179"/>
      <c r="N39" s="179"/>
      <c r="O39" s="179"/>
      <c r="P39" s="224"/>
      <c r="Q39" s="233">
        <f t="shared" si="7"/>
        <v>0</v>
      </c>
    </row>
    <row r="40" s="161" customFormat="1" customHeight="1" spans="1:17">
      <c r="A40" s="174"/>
      <c r="B40" s="213"/>
      <c r="C40" s="176"/>
      <c r="D40" s="215" t="s">
        <v>1153</v>
      </c>
      <c r="E40" s="216"/>
      <c r="F40" s="179"/>
      <c r="G40" s="179"/>
      <c r="H40" s="179">
        <v>-28</v>
      </c>
      <c r="I40" s="179"/>
      <c r="J40" s="179"/>
      <c r="K40" s="179"/>
      <c r="L40" s="223"/>
      <c r="M40" s="179"/>
      <c r="N40" s="179"/>
      <c r="O40" s="179"/>
      <c r="P40" s="224"/>
      <c r="Q40" s="233">
        <f t="shared" si="7"/>
        <v>-28</v>
      </c>
    </row>
    <row r="41" s="161" customFormat="1" customHeight="1" spans="1:17">
      <c r="A41" s="174"/>
      <c r="B41" s="213"/>
      <c r="C41" s="176"/>
      <c r="D41" s="215" t="s">
        <v>1154</v>
      </c>
      <c r="E41" s="216"/>
      <c r="F41" s="179"/>
      <c r="G41" s="179"/>
      <c r="H41" s="179">
        <v>2.66</v>
      </c>
      <c r="I41" s="179"/>
      <c r="J41" s="179"/>
      <c r="K41" s="179"/>
      <c r="L41" s="223"/>
      <c r="M41" s="179"/>
      <c r="N41" s="179"/>
      <c r="O41" s="179"/>
      <c r="P41" s="224"/>
      <c r="Q41" s="233">
        <f t="shared" si="7"/>
        <v>2.66</v>
      </c>
    </row>
    <row r="42" s="161" customFormat="1" customHeight="1" spans="1:17">
      <c r="A42" s="174"/>
      <c r="B42" s="213"/>
      <c r="C42" s="176"/>
      <c r="D42" s="215" t="s">
        <v>1155</v>
      </c>
      <c r="E42" s="216"/>
      <c r="F42" s="179"/>
      <c r="G42" s="179"/>
      <c r="H42" s="179">
        <v>-808</v>
      </c>
      <c r="I42" s="179"/>
      <c r="J42" s="179"/>
      <c r="K42" s="179"/>
      <c r="L42" s="223"/>
      <c r="M42" s="179"/>
      <c r="N42" s="179"/>
      <c r="O42" s="179"/>
      <c r="P42" s="224"/>
      <c r="Q42" s="233">
        <f t="shared" si="7"/>
        <v>-808</v>
      </c>
    </row>
    <row r="43" s="161" customFormat="1" customHeight="1" spans="1:17">
      <c r="A43" s="174"/>
      <c r="B43" s="213"/>
      <c r="C43" s="176"/>
      <c r="D43" s="215" t="s">
        <v>1156</v>
      </c>
      <c r="E43" s="216"/>
      <c r="F43" s="179"/>
      <c r="G43" s="179"/>
      <c r="H43" s="179"/>
      <c r="I43" s="179"/>
      <c r="J43" s="179"/>
      <c r="K43" s="179"/>
      <c r="L43" s="223"/>
      <c r="M43" s="179"/>
      <c r="N43" s="179"/>
      <c r="O43" s="179"/>
      <c r="P43" s="224"/>
      <c r="Q43" s="233">
        <f t="shared" si="7"/>
        <v>0</v>
      </c>
    </row>
    <row r="44" s="161" customFormat="1" customHeight="1" spans="1:17">
      <c r="A44" s="174"/>
      <c r="B44" s="213"/>
      <c r="C44" s="176"/>
      <c r="D44" s="215" t="s">
        <v>1157</v>
      </c>
      <c r="E44" s="216"/>
      <c r="F44" s="179"/>
      <c r="G44" s="179"/>
      <c r="H44" s="179"/>
      <c r="I44" s="179"/>
      <c r="J44" s="179"/>
      <c r="K44" s="179"/>
      <c r="L44" s="223"/>
      <c r="M44" s="179"/>
      <c r="N44" s="179"/>
      <c r="O44" s="179"/>
      <c r="P44" s="224"/>
      <c r="Q44" s="233">
        <f t="shared" si="7"/>
        <v>0</v>
      </c>
    </row>
    <row r="45" s="161" customFormat="1" customHeight="1" spans="1:17">
      <c r="A45" s="174"/>
      <c r="B45" s="213"/>
      <c r="C45" s="176"/>
      <c r="D45" s="215" t="s">
        <v>1158</v>
      </c>
      <c r="E45" s="216">
        <v>6600</v>
      </c>
      <c r="F45" s="179"/>
      <c r="G45" s="179">
        <v>14840</v>
      </c>
      <c r="H45" s="179"/>
      <c r="I45" s="179"/>
      <c r="J45" s="179"/>
      <c r="K45" s="179"/>
      <c r="L45" s="223"/>
      <c r="M45" s="179"/>
      <c r="N45" s="179"/>
      <c r="O45" s="179"/>
      <c r="P45" s="224"/>
      <c r="Q45" s="233">
        <f t="shared" si="7"/>
        <v>21440</v>
      </c>
    </row>
    <row r="46" s="161" customFormat="1" customHeight="1" spans="1:17">
      <c r="A46" s="174"/>
      <c r="B46" s="213"/>
      <c r="C46" s="176"/>
      <c r="D46" s="215" t="s">
        <v>1159</v>
      </c>
      <c r="E46" s="216"/>
      <c r="F46" s="179"/>
      <c r="G46" s="179"/>
      <c r="H46" s="179"/>
      <c r="I46" s="179"/>
      <c r="J46" s="179"/>
      <c r="K46" s="179"/>
      <c r="L46" s="223"/>
      <c r="M46" s="179"/>
      <c r="N46" s="179"/>
      <c r="O46" s="179"/>
      <c r="P46" s="224"/>
      <c r="Q46" s="233">
        <f t="shared" si="7"/>
        <v>0</v>
      </c>
    </row>
    <row r="47" s="161" customFormat="1" customHeight="1" spans="1:17">
      <c r="A47" s="174"/>
      <c r="B47" s="213"/>
      <c r="C47" s="176"/>
      <c r="D47" s="215" t="s">
        <v>1142</v>
      </c>
      <c r="E47" s="216"/>
      <c r="F47" s="179">
        <v>35</v>
      </c>
      <c r="G47" s="179"/>
      <c r="H47" s="179"/>
      <c r="I47" s="179"/>
      <c r="J47" s="179"/>
      <c r="K47" s="179"/>
      <c r="L47" s="223"/>
      <c r="M47" s="179"/>
      <c r="N47" s="179"/>
      <c r="O47" s="179"/>
      <c r="P47" s="224"/>
      <c r="Q47" s="233">
        <f t="shared" si="7"/>
        <v>35</v>
      </c>
    </row>
    <row r="48" s="161" customFormat="1" customHeight="1" spans="1:17">
      <c r="A48" s="174"/>
      <c r="B48" s="213"/>
      <c r="C48" s="176"/>
      <c r="D48" s="215" t="s">
        <v>1160</v>
      </c>
      <c r="E48" s="216"/>
      <c r="F48" s="179"/>
      <c r="G48" s="179"/>
      <c r="H48" s="179">
        <v>-1210</v>
      </c>
      <c r="I48" s="179"/>
      <c r="J48" s="179"/>
      <c r="K48" s="179"/>
      <c r="L48" s="223"/>
      <c r="M48" s="179"/>
      <c r="N48" s="179"/>
      <c r="O48" s="179"/>
      <c r="P48" s="224"/>
      <c r="Q48" s="233">
        <f t="shared" si="7"/>
        <v>-1210</v>
      </c>
    </row>
    <row r="49" s="161" customFormat="1" customHeight="1" spans="1:17">
      <c r="A49" s="174"/>
      <c r="B49" s="213"/>
      <c r="C49" s="176"/>
      <c r="D49" s="215" t="s">
        <v>1161</v>
      </c>
      <c r="E49" s="216"/>
      <c r="F49" s="179"/>
      <c r="G49" s="179"/>
      <c r="H49" s="179">
        <v>-7</v>
      </c>
      <c r="I49" s="179"/>
      <c r="J49" s="179"/>
      <c r="K49" s="179"/>
      <c r="L49" s="223"/>
      <c r="M49" s="179"/>
      <c r="N49" s="179"/>
      <c r="O49" s="179"/>
      <c r="P49" s="224"/>
      <c r="Q49" s="233">
        <f t="shared" si="7"/>
        <v>-7</v>
      </c>
    </row>
    <row r="50" s="161" customFormat="1" customHeight="1" spans="1:17">
      <c r="A50" s="174"/>
      <c r="B50" s="213"/>
      <c r="C50" s="176"/>
      <c r="D50" s="215" t="s">
        <v>1162</v>
      </c>
      <c r="E50" s="217">
        <v>-10591.28</v>
      </c>
      <c r="F50" s="179">
        <v>-3411</v>
      </c>
      <c r="G50" s="179">
        <v>-10310</v>
      </c>
      <c r="H50" s="179">
        <v>-3954</v>
      </c>
      <c r="I50" s="179"/>
      <c r="J50" s="179"/>
      <c r="K50" s="179"/>
      <c r="L50" s="223"/>
      <c r="M50" s="179"/>
      <c r="N50" s="179"/>
      <c r="O50" s="179"/>
      <c r="P50" s="224"/>
      <c r="Q50" s="233">
        <f t="shared" si="7"/>
        <v>-28266.28</v>
      </c>
    </row>
    <row r="51" s="161" customFormat="1" customHeight="1" spans="1:17">
      <c r="A51" s="174"/>
      <c r="B51" s="213"/>
      <c r="C51" s="176"/>
      <c r="D51" s="215" t="s">
        <v>1163</v>
      </c>
      <c r="E51" s="217">
        <v>12836.51</v>
      </c>
      <c r="F51" s="179">
        <v>11447</v>
      </c>
      <c r="G51" s="179">
        <v>15667</v>
      </c>
      <c r="H51" s="179">
        <v>14795</v>
      </c>
      <c r="I51" s="179"/>
      <c r="J51" s="179"/>
      <c r="K51" s="179"/>
      <c r="L51" s="223"/>
      <c r="M51" s="179"/>
      <c r="N51" s="179"/>
      <c r="O51" s="179"/>
      <c r="P51" s="224"/>
      <c r="Q51" s="233">
        <f t="shared" si="7"/>
        <v>54745.51</v>
      </c>
    </row>
    <row r="52" s="161" customFormat="1" customHeight="1" spans="1:17">
      <c r="A52" s="174"/>
      <c r="B52" s="213"/>
      <c r="C52" s="176"/>
      <c r="D52" s="199" t="s">
        <v>1164</v>
      </c>
      <c r="E52" s="216">
        <v>-72</v>
      </c>
      <c r="F52" s="179"/>
      <c r="G52" s="179">
        <v>-3960</v>
      </c>
      <c r="H52" s="179">
        <v>-961.66</v>
      </c>
      <c r="I52" s="179"/>
      <c r="J52" s="179"/>
      <c r="K52" s="179"/>
      <c r="L52" s="223"/>
      <c r="M52" s="179"/>
      <c r="N52" s="179"/>
      <c r="O52" s="179"/>
      <c r="P52" s="224"/>
      <c r="Q52" s="233">
        <f t="shared" si="7"/>
        <v>-4993.66</v>
      </c>
    </row>
    <row r="53" s="161" customFormat="1" customHeight="1" spans="1:17">
      <c r="A53" s="174"/>
      <c r="B53" s="213"/>
      <c r="C53" s="176"/>
      <c r="D53" s="199" t="s">
        <v>1165</v>
      </c>
      <c r="E53" s="216"/>
      <c r="F53" s="179"/>
      <c r="G53" s="179"/>
      <c r="H53" s="179">
        <v>1129</v>
      </c>
      <c r="I53" s="179"/>
      <c r="J53" s="179"/>
      <c r="K53" s="179"/>
      <c r="L53" s="223"/>
      <c r="M53" s="179"/>
      <c r="N53" s="179"/>
      <c r="O53" s="179"/>
      <c r="P53" s="224"/>
      <c r="Q53" s="233">
        <f t="shared" si="7"/>
        <v>1129</v>
      </c>
    </row>
    <row r="54" s="161" customFormat="1" customHeight="1" spans="1:17">
      <c r="A54" s="174"/>
      <c r="B54" s="213"/>
      <c r="C54" s="176"/>
      <c r="D54" s="218" t="s">
        <v>1166</v>
      </c>
      <c r="E54" s="178"/>
      <c r="F54" s="179"/>
      <c r="G54" s="179"/>
      <c r="H54" s="179"/>
      <c r="I54" s="179"/>
      <c r="J54" s="179"/>
      <c r="K54" s="179"/>
      <c r="L54" s="223"/>
      <c r="M54" s="179"/>
      <c r="N54" s="179"/>
      <c r="O54" s="179"/>
      <c r="P54" s="224"/>
      <c r="Q54" s="238">
        <f t="shared" si="7"/>
        <v>0</v>
      </c>
    </row>
    <row r="55" s="162" customFormat="1" customHeight="1" spans="1:17">
      <c r="A55" s="201"/>
      <c r="B55" s="219"/>
      <c r="C55" s="203"/>
      <c r="D55" s="204" t="s">
        <v>1143</v>
      </c>
      <c r="E55" s="220">
        <f t="shared" ref="E55:Q55" si="8">SUM(E32:E54)</f>
        <v>8754</v>
      </c>
      <c r="F55" s="220">
        <f t="shared" si="8"/>
        <v>8073</v>
      </c>
      <c r="G55" s="220">
        <f t="shared" si="8"/>
        <v>16170</v>
      </c>
      <c r="H55" s="220">
        <f t="shared" si="8"/>
        <v>7870</v>
      </c>
      <c r="I55" s="220">
        <f t="shared" si="8"/>
        <v>0</v>
      </c>
      <c r="J55" s="220">
        <f t="shared" si="8"/>
        <v>0</v>
      </c>
      <c r="K55" s="220">
        <f t="shared" si="8"/>
        <v>0</v>
      </c>
      <c r="L55" s="220">
        <f t="shared" si="8"/>
        <v>0</v>
      </c>
      <c r="M55" s="220">
        <f t="shared" si="8"/>
        <v>0</v>
      </c>
      <c r="N55" s="220">
        <f t="shared" si="8"/>
        <v>0</v>
      </c>
      <c r="O55" s="220">
        <f t="shared" si="8"/>
        <v>0</v>
      </c>
      <c r="P55" s="220">
        <f t="shared" si="8"/>
        <v>0</v>
      </c>
      <c r="Q55" s="236">
        <f t="shared" si="8"/>
        <v>40867</v>
      </c>
    </row>
    <row r="56" s="162" customFormat="1" ht="4.5" customHeight="1" spans="1:17">
      <c r="A56" s="174"/>
      <c r="B56" s="175"/>
      <c r="C56" s="176"/>
      <c r="D56" s="206"/>
      <c r="E56" s="207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27"/>
      <c r="Q56" s="237"/>
    </row>
    <row r="57" s="161" customFormat="1" customHeight="1" spans="1:17">
      <c r="A57" s="209">
        <v>3</v>
      </c>
      <c r="B57" s="221" t="s">
        <v>1167</v>
      </c>
      <c r="C57" s="211" t="s">
        <v>1124</v>
      </c>
      <c r="D57" s="177" t="s">
        <v>1125</v>
      </c>
      <c r="E57" s="222">
        <v>0</v>
      </c>
      <c r="F57" s="222">
        <v>0</v>
      </c>
      <c r="G57" s="222">
        <v>0</v>
      </c>
      <c r="H57" s="222">
        <v>0</v>
      </c>
      <c r="I57" s="179"/>
      <c r="J57" s="179"/>
      <c r="K57" s="179"/>
      <c r="L57" s="223"/>
      <c r="M57" s="179"/>
      <c r="N57" s="179"/>
      <c r="O57" s="179"/>
      <c r="P57" s="224"/>
      <c r="Q57" s="222">
        <f>SUM(E57:P57)</f>
        <v>0</v>
      </c>
    </row>
    <row r="58" s="161" customFormat="1" customHeight="1" spans="1:17">
      <c r="A58" s="174"/>
      <c r="B58" s="175"/>
      <c r="C58" s="176"/>
      <c r="D58" s="180" t="s">
        <v>1126</v>
      </c>
      <c r="E58" s="178">
        <v>0</v>
      </c>
      <c r="F58" s="178">
        <v>0</v>
      </c>
      <c r="G58" s="179">
        <v>0</v>
      </c>
      <c r="H58" s="179">
        <v>0</v>
      </c>
      <c r="I58" s="179"/>
      <c r="J58" s="179"/>
      <c r="K58" s="179"/>
      <c r="L58" s="223"/>
      <c r="M58" s="179"/>
      <c r="N58" s="179"/>
      <c r="O58" s="179"/>
      <c r="P58" s="224"/>
      <c r="Q58" s="233">
        <f>SUM(E58:P58)</f>
        <v>0</v>
      </c>
    </row>
    <row r="59" s="161" customFormat="1" customHeight="1" spans="1:17">
      <c r="A59" s="174"/>
      <c r="B59" s="175"/>
      <c r="C59" s="176"/>
      <c r="D59" s="180" t="s">
        <v>1127</v>
      </c>
      <c r="E59" s="178">
        <v>-397</v>
      </c>
      <c r="F59" s="178">
        <v>-178</v>
      </c>
      <c r="G59" s="179">
        <v>0</v>
      </c>
      <c r="H59" s="179">
        <v>-74</v>
      </c>
      <c r="I59" s="179"/>
      <c r="J59" s="179"/>
      <c r="K59" s="179"/>
      <c r="L59" s="223"/>
      <c r="M59" s="179"/>
      <c r="N59" s="179"/>
      <c r="O59" s="179"/>
      <c r="P59" s="224"/>
      <c r="Q59" s="233">
        <f>SUM(E59:P59)</f>
        <v>-649</v>
      </c>
    </row>
    <row r="60" s="161" customFormat="1" customHeight="1" spans="1:17">
      <c r="A60" s="174"/>
      <c r="B60" s="175"/>
      <c r="C60" s="176"/>
      <c r="D60" s="182" t="s">
        <v>1128</v>
      </c>
      <c r="E60" s="214">
        <f>SUM(E57:E59)</f>
        <v>-397</v>
      </c>
      <c r="F60" s="184">
        <f t="shared" ref="F60:Q60" si="9">SUM(F57:F59)</f>
        <v>-178</v>
      </c>
      <c r="G60" s="184">
        <f t="shared" si="9"/>
        <v>0</v>
      </c>
      <c r="H60" s="184">
        <f t="shared" si="9"/>
        <v>-74</v>
      </c>
      <c r="I60" s="184">
        <f t="shared" si="9"/>
        <v>0</v>
      </c>
      <c r="J60" s="184">
        <f t="shared" si="9"/>
        <v>0</v>
      </c>
      <c r="K60" s="184">
        <f t="shared" si="9"/>
        <v>0</v>
      </c>
      <c r="L60" s="184">
        <f t="shared" si="9"/>
        <v>0</v>
      </c>
      <c r="M60" s="184">
        <f t="shared" si="9"/>
        <v>0</v>
      </c>
      <c r="N60" s="184">
        <f t="shared" si="9"/>
        <v>0</v>
      </c>
      <c r="O60" s="184">
        <f t="shared" si="9"/>
        <v>0</v>
      </c>
      <c r="P60" s="230">
        <f t="shared" si="9"/>
        <v>0</v>
      </c>
      <c r="Q60" s="234">
        <f t="shared" si="9"/>
        <v>-649</v>
      </c>
    </row>
    <row r="61" s="161" customFormat="1" customHeight="1" spans="1:17">
      <c r="A61" s="174"/>
      <c r="B61" s="175"/>
      <c r="C61" s="176"/>
      <c r="D61" s="180" t="s">
        <v>1129</v>
      </c>
      <c r="E61" s="178">
        <v>0</v>
      </c>
      <c r="F61" s="179">
        <v>0</v>
      </c>
      <c r="G61" s="179">
        <v>0</v>
      </c>
      <c r="H61" s="179">
        <v>0</v>
      </c>
      <c r="I61" s="179"/>
      <c r="J61" s="179"/>
      <c r="K61" s="179"/>
      <c r="L61" s="223"/>
      <c r="M61" s="179"/>
      <c r="N61" s="179"/>
      <c r="O61" s="179"/>
      <c r="P61" s="224"/>
      <c r="Q61" s="233">
        <f>SUM(E61:P61)</f>
        <v>0</v>
      </c>
    </row>
    <row r="62" s="161" customFormat="1" customHeight="1" spans="1:17">
      <c r="A62" s="174"/>
      <c r="B62" s="175"/>
      <c r="C62" s="176"/>
      <c r="D62" s="180" t="s">
        <v>1130</v>
      </c>
      <c r="E62" s="178">
        <v>0</v>
      </c>
      <c r="F62" s="179">
        <v>0</v>
      </c>
      <c r="G62" s="179">
        <v>0</v>
      </c>
      <c r="H62" s="179">
        <v>0</v>
      </c>
      <c r="I62" s="179"/>
      <c r="J62" s="179"/>
      <c r="K62" s="179"/>
      <c r="L62" s="223"/>
      <c r="M62" s="179"/>
      <c r="N62" s="179"/>
      <c r="O62" s="179"/>
      <c r="P62" s="224"/>
      <c r="Q62" s="233">
        <f>SUM(E62:P62)</f>
        <v>0</v>
      </c>
    </row>
    <row r="63" s="161" customFormat="1" customHeight="1" spans="1:17">
      <c r="A63" s="174"/>
      <c r="B63" s="175"/>
      <c r="C63" s="176"/>
      <c r="D63" s="180" t="s">
        <v>1131</v>
      </c>
      <c r="E63" s="178">
        <v>0</v>
      </c>
      <c r="F63" s="179">
        <v>0</v>
      </c>
      <c r="G63" s="179">
        <v>0</v>
      </c>
      <c r="H63" s="179">
        <v>0</v>
      </c>
      <c r="I63" s="179"/>
      <c r="J63" s="179"/>
      <c r="K63" s="179"/>
      <c r="L63" s="223"/>
      <c r="M63" s="179"/>
      <c r="N63" s="179"/>
      <c r="O63" s="179"/>
      <c r="P63" s="224"/>
      <c r="Q63" s="233">
        <f>SUM(E63:P63)</f>
        <v>0</v>
      </c>
    </row>
    <row r="64" s="161" customFormat="1" customHeight="1" spans="1:17">
      <c r="A64" s="174"/>
      <c r="B64" s="175"/>
      <c r="C64" s="176"/>
      <c r="D64" s="182" t="s">
        <v>1132</v>
      </c>
      <c r="E64" s="214">
        <f>SUM(E61:E63)</f>
        <v>0</v>
      </c>
      <c r="F64" s="184">
        <f t="shared" ref="F64:Q64" si="10">SUM(F61:F63)</f>
        <v>0</v>
      </c>
      <c r="G64" s="184">
        <f t="shared" si="10"/>
        <v>0</v>
      </c>
      <c r="H64" s="184">
        <f t="shared" si="10"/>
        <v>0</v>
      </c>
      <c r="I64" s="184">
        <f t="shared" si="10"/>
        <v>0</v>
      </c>
      <c r="J64" s="184">
        <f t="shared" si="10"/>
        <v>0</v>
      </c>
      <c r="K64" s="184">
        <f t="shared" si="10"/>
        <v>0</v>
      </c>
      <c r="L64" s="184">
        <f t="shared" si="10"/>
        <v>0</v>
      </c>
      <c r="M64" s="184">
        <f t="shared" si="10"/>
        <v>0</v>
      </c>
      <c r="N64" s="184">
        <f t="shared" si="10"/>
        <v>0</v>
      </c>
      <c r="O64" s="184">
        <f t="shared" si="10"/>
        <v>0</v>
      </c>
      <c r="P64" s="230">
        <f t="shared" si="10"/>
        <v>0</v>
      </c>
      <c r="Q64" s="234">
        <f t="shared" si="10"/>
        <v>0</v>
      </c>
    </row>
    <row r="65" s="161" customFormat="1" customHeight="1" spans="1:17">
      <c r="A65" s="174"/>
      <c r="B65" s="175"/>
      <c r="C65" s="187" t="s">
        <v>1133</v>
      </c>
      <c r="D65" s="215" t="s">
        <v>1168</v>
      </c>
      <c r="E65" s="239">
        <v>56667.11</v>
      </c>
      <c r="F65" s="240">
        <v>33890.08</v>
      </c>
      <c r="G65" s="240">
        <v>22228.54</v>
      </c>
      <c r="H65" s="240">
        <v>16462.5</v>
      </c>
      <c r="I65" s="179"/>
      <c r="J65" s="179"/>
      <c r="K65" s="179"/>
      <c r="L65" s="223"/>
      <c r="M65" s="179"/>
      <c r="N65" s="179"/>
      <c r="O65" s="179"/>
      <c r="P65" s="224"/>
      <c r="Q65" s="238">
        <f>SUM(E65:P65)</f>
        <v>129248.23</v>
      </c>
    </row>
    <row r="66" s="162" customFormat="1" customHeight="1" spans="1:17">
      <c r="A66" s="174"/>
      <c r="B66" s="175"/>
      <c r="C66" s="189"/>
      <c r="D66" s="185" t="s">
        <v>1135</v>
      </c>
      <c r="E66" s="241">
        <f>SUM(E65)</f>
        <v>56667.11</v>
      </c>
      <c r="F66" s="242">
        <f t="shared" ref="F66:P66" si="11">SUM(F65)</f>
        <v>33890.08</v>
      </c>
      <c r="G66" s="242">
        <f t="shared" si="11"/>
        <v>22228.54</v>
      </c>
      <c r="H66" s="242">
        <f t="shared" si="11"/>
        <v>16462.5</v>
      </c>
      <c r="I66" s="242">
        <f t="shared" si="11"/>
        <v>0</v>
      </c>
      <c r="J66" s="242">
        <f t="shared" si="11"/>
        <v>0</v>
      </c>
      <c r="K66" s="242">
        <f t="shared" si="11"/>
        <v>0</v>
      </c>
      <c r="L66" s="242">
        <f t="shared" si="11"/>
        <v>0</v>
      </c>
      <c r="M66" s="242">
        <f t="shared" si="11"/>
        <v>0</v>
      </c>
      <c r="N66" s="242">
        <f t="shared" si="11"/>
        <v>0</v>
      </c>
      <c r="O66" s="252">
        <f t="shared" si="11"/>
        <v>0</v>
      </c>
      <c r="P66" s="267">
        <f t="shared" si="11"/>
        <v>0</v>
      </c>
      <c r="Q66" s="282">
        <f>SUM(Q65:Q65)</f>
        <v>129248.23</v>
      </c>
    </row>
    <row r="67" s="162" customFormat="1" customHeight="1" spans="1:17">
      <c r="A67" s="174"/>
      <c r="B67" s="175"/>
      <c r="C67" s="187" t="s">
        <v>1136</v>
      </c>
      <c r="D67" s="188" t="s">
        <v>1169</v>
      </c>
      <c r="E67" s="216">
        <v>-1.5</v>
      </c>
      <c r="F67" s="243">
        <v>-2</v>
      </c>
      <c r="G67" s="179">
        <v>-4</v>
      </c>
      <c r="H67" s="179">
        <v>-26</v>
      </c>
      <c r="I67" s="179"/>
      <c r="J67" s="179"/>
      <c r="K67" s="179"/>
      <c r="L67" s="223"/>
      <c r="M67" s="179"/>
      <c r="N67" s="179"/>
      <c r="O67" s="179"/>
      <c r="P67" s="224"/>
      <c r="Q67" s="233">
        <f t="shared" ref="Q67:Q73" si="12">SUM(E67:P67)</f>
        <v>-33.5</v>
      </c>
    </row>
    <row r="68" s="161" customFormat="1" customHeight="1" spans="1:17">
      <c r="A68" s="174"/>
      <c r="B68" s="175"/>
      <c r="C68" s="176"/>
      <c r="D68" s="218" t="s">
        <v>1138</v>
      </c>
      <c r="E68" s="216">
        <v>13.73</v>
      </c>
      <c r="F68" s="243"/>
      <c r="G68" s="179"/>
      <c r="H68" s="179"/>
      <c r="I68" s="179"/>
      <c r="J68" s="179"/>
      <c r="K68" s="179"/>
      <c r="L68" s="223"/>
      <c r="M68" s="179"/>
      <c r="N68" s="179"/>
      <c r="O68" s="179"/>
      <c r="P68" s="224"/>
      <c r="Q68" s="233">
        <f t="shared" si="12"/>
        <v>13.73</v>
      </c>
    </row>
    <row r="69" s="161" customFormat="1" customHeight="1" spans="1:17">
      <c r="A69" s="174"/>
      <c r="B69" s="175"/>
      <c r="C69" s="176"/>
      <c r="D69" s="218" t="s">
        <v>1166</v>
      </c>
      <c r="E69" s="216"/>
      <c r="F69" s="243"/>
      <c r="G69" s="179"/>
      <c r="H69" s="179"/>
      <c r="I69" s="179"/>
      <c r="J69" s="179"/>
      <c r="K69" s="179"/>
      <c r="L69" s="223"/>
      <c r="M69" s="179"/>
      <c r="N69" s="179"/>
      <c r="O69" s="179"/>
      <c r="P69" s="224"/>
      <c r="Q69" s="233">
        <f t="shared" si="12"/>
        <v>0</v>
      </c>
    </row>
    <row r="70" s="161" customFormat="1" customHeight="1" spans="1:17">
      <c r="A70" s="174"/>
      <c r="B70" s="175"/>
      <c r="C70" s="176"/>
      <c r="D70" s="218" t="s">
        <v>1150</v>
      </c>
      <c r="E70" s="216"/>
      <c r="F70" s="243"/>
      <c r="G70" s="179"/>
      <c r="H70" s="179"/>
      <c r="I70" s="179"/>
      <c r="J70" s="179"/>
      <c r="K70" s="179"/>
      <c r="L70" s="223"/>
      <c r="M70" s="179"/>
      <c r="N70" s="179"/>
      <c r="O70" s="179"/>
      <c r="P70" s="224"/>
      <c r="Q70" s="238">
        <f t="shared" si="12"/>
        <v>0</v>
      </c>
    </row>
    <row r="71" s="161" customFormat="1" customHeight="1" spans="1:17">
      <c r="A71" s="174"/>
      <c r="B71" s="175"/>
      <c r="C71" s="176"/>
      <c r="D71" s="215" t="s">
        <v>1170</v>
      </c>
      <c r="E71" s="216"/>
      <c r="F71" s="243"/>
      <c r="G71" s="179"/>
      <c r="H71" s="179"/>
      <c r="I71" s="179"/>
      <c r="J71" s="179"/>
      <c r="K71" s="179"/>
      <c r="L71" s="223"/>
      <c r="M71" s="179"/>
      <c r="N71" s="179"/>
      <c r="O71" s="179"/>
      <c r="P71" s="224"/>
      <c r="Q71" s="238">
        <f t="shared" si="12"/>
        <v>0</v>
      </c>
    </row>
    <row r="72" s="161" customFormat="1" customHeight="1" spans="1:17">
      <c r="A72" s="174"/>
      <c r="B72" s="175"/>
      <c r="C72" s="176"/>
      <c r="D72" s="199" t="s">
        <v>1164</v>
      </c>
      <c r="E72" s="216"/>
      <c r="F72" s="243">
        <v>-86</v>
      </c>
      <c r="G72" s="179">
        <v>-12</v>
      </c>
      <c r="H72" s="179">
        <v>-15</v>
      </c>
      <c r="I72" s="179"/>
      <c r="J72" s="179"/>
      <c r="K72" s="179"/>
      <c r="L72" s="223"/>
      <c r="M72" s="179"/>
      <c r="N72" s="179"/>
      <c r="O72" s="179"/>
      <c r="P72" s="224"/>
      <c r="Q72" s="238">
        <f t="shared" si="12"/>
        <v>-113</v>
      </c>
    </row>
    <row r="73" s="161" customFormat="1" customHeight="1" spans="1:17">
      <c r="A73" s="174"/>
      <c r="B73" s="175"/>
      <c r="C73" s="176"/>
      <c r="D73" s="218" t="s">
        <v>1165</v>
      </c>
      <c r="E73" s="217">
        <v>57051.88</v>
      </c>
      <c r="F73" s="243">
        <v>34156.08</v>
      </c>
      <c r="G73" s="179">
        <v>22244.54</v>
      </c>
      <c r="H73" s="179">
        <v>16577.5</v>
      </c>
      <c r="I73" s="179"/>
      <c r="J73" s="179"/>
      <c r="K73" s="179"/>
      <c r="L73" s="223"/>
      <c r="M73" s="179"/>
      <c r="N73" s="179"/>
      <c r="O73" s="179"/>
      <c r="P73" s="224"/>
      <c r="Q73" s="238">
        <f t="shared" si="12"/>
        <v>130030</v>
      </c>
    </row>
    <row r="74" s="162" customFormat="1" customHeight="1" spans="1:17">
      <c r="A74" s="201"/>
      <c r="B74" s="202"/>
      <c r="C74" s="203"/>
      <c r="D74" s="204" t="s">
        <v>1143</v>
      </c>
      <c r="E74" s="205">
        <f>SUM(E67:E73)</f>
        <v>57064.11</v>
      </c>
      <c r="F74" s="205">
        <f t="shared" ref="F74:Q74" si="13">SUM(F67:F73)</f>
        <v>34068.08</v>
      </c>
      <c r="G74" s="205">
        <f t="shared" si="13"/>
        <v>22228.54</v>
      </c>
      <c r="H74" s="205">
        <f t="shared" si="13"/>
        <v>16536.5</v>
      </c>
      <c r="I74" s="205">
        <f t="shared" si="13"/>
        <v>0</v>
      </c>
      <c r="J74" s="205">
        <f t="shared" si="13"/>
        <v>0</v>
      </c>
      <c r="K74" s="205">
        <f t="shared" si="13"/>
        <v>0</v>
      </c>
      <c r="L74" s="205">
        <f t="shared" si="13"/>
        <v>0</v>
      </c>
      <c r="M74" s="205">
        <f t="shared" si="13"/>
        <v>0</v>
      </c>
      <c r="N74" s="205">
        <f t="shared" si="13"/>
        <v>0</v>
      </c>
      <c r="O74" s="205">
        <f t="shared" si="13"/>
        <v>0</v>
      </c>
      <c r="P74" s="205">
        <f t="shared" si="13"/>
        <v>0</v>
      </c>
      <c r="Q74" s="236">
        <f t="shared" si="13"/>
        <v>129897.23</v>
      </c>
    </row>
    <row r="75" s="162" customFormat="1" ht="4.5" customHeight="1" spans="1:17">
      <c r="A75" s="174"/>
      <c r="B75" s="175"/>
      <c r="C75" s="176"/>
      <c r="D75" s="206"/>
      <c r="E75" s="207"/>
      <c r="F75" s="208"/>
      <c r="G75" s="208"/>
      <c r="H75" s="208"/>
      <c r="I75" s="208"/>
      <c r="J75" s="208"/>
      <c r="K75" s="227"/>
      <c r="L75" s="268"/>
      <c r="M75" s="268"/>
      <c r="N75" s="229"/>
      <c r="O75" s="208"/>
      <c r="P75" s="227"/>
      <c r="Q75" s="237"/>
    </row>
    <row r="76" s="161" customFormat="1" customHeight="1" spans="1:17">
      <c r="A76" s="209">
        <v>4</v>
      </c>
      <c r="B76" s="221" t="s">
        <v>1171</v>
      </c>
      <c r="C76" s="211" t="s">
        <v>1124</v>
      </c>
      <c r="D76" s="177" t="s">
        <v>1125</v>
      </c>
      <c r="E76" s="244">
        <v>0</v>
      </c>
      <c r="F76" s="245">
        <v>0</v>
      </c>
      <c r="G76" s="246">
        <v>0</v>
      </c>
      <c r="H76" s="246">
        <v>0</v>
      </c>
      <c r="I76" s="246"/>
      <c r="J76" s="246"/>
      <c r="K76" s="246"/>
      <c r="L76" s="246"/>
      <c r="M76" s="246"/>
      <c r="N76" s="246"/>
      <c r="O76" s="246"/>
      <c r="P76" s="269"/>
      <c r="Q76" s="222">
        <f>SUM(E76:P76)</f>
        <v>0</v>
      </c>
    </row>
    <row r="77" s="161" customFormat="1" customHeight="1" spans="1:17">
      <c r="A77" s="174"/>
      <c r="B77" s="175"/>
      <c r="C77" s="176"/>
      <c r="D77" s="180" t="s">
        <v>1126</v>
      </c>
      <c r="E77" s="247">
        <v>0</v>
      </c>
      <c r="F77" s="248">
        <v>0</v>
      </c>
      <c r="G77" s="249">
        <v>0</v>
      </c>
      <c r="H77" s="179">
        <v>0</v>
      </c>
      <c r="I77" s="179"/>
      <c r="J77" s="179"/>
      <c r="K77" s="179"/>
      <c r="L77" s="225"/>
      <c r="M77" s="179"/>
      <c r="N77" s="179"/>
      <c r="O77" s="179"/>
      <c r="P77" s="224"/>
      <c r="Q77" s="233">
        <f>SUM(E77:P77)</f>
        <v>0</v>
      </c>
    </row>
    <row r="78" s="161" customFormat="1" customHeight="1" spans="1:17">
      <c r="A78" s="174"/>
      <c r="B78" s="175"/>
      <c r="C78" s="176"/>
      <c r="D78" s="180" t="s">
        <v>1127</v>
      </c>
      <c r="E78" s="247">
        <v>0</v>
      </c>
      <c r="F78" s="249">
        <v>0</v>
      </c>
      <c r="G78" s="249">
        <v>0</v>
      </c>
      <c r="H78" s="179">
        <v>0</v>
      </c>
      <c r="I78" s="179"/>
      <c r="J78" s="179"/>
      <c r="K78" s="179"/>
      <c r="L78" s="179"/>
      <c r="M78" s="179"/>
      <c r="N78" s="179"/>
      <c r="O78" s="179"/>
      <c r="P78" s="224"/>
      <c r="Q78" s="233">
        <f>SUM(E78:P78)</f>
        <v>0</v>
      </c>
    </row>
    <row r="79" s="161" customFormat="1" customHeight="1" spans="1:17">
      <c r="A79" s="174"/>
      <c r="B79" s="175"/>
      <c r="C79" s="176"/>
      <c r="D79" s="182" t="s">
        <v>1128</v>
      </c>
      <c r="E79" s="214">
        <f t="shared" ref="E79:Q79" si="14">SUM(E76:E78)</f>
        <v>0</v>
      </c>
      <c r="F79" s="186">
        <f t="shared" si="14"/>
        <v>0</v>
      </c>
      <c r="G79" s="186">
        <f t="shared" si="14"/>
        <v>0</v>
      </c>
      <c r="H79" s="184">
        <f t="shared" si="14"/>
        <v>0</v>
      </c>
      <c r="I79" s="184">
        <f t="shared" si="14"/>
        <v>0</v>
      </c>
      <c r="J79" s="184">
        <f t="shared" si="14"/>
        <v>0</v>
      </c>
      <c r="K79" s="184">
        <f t="shared" si="14"/>
        <v>0</v>
      </c>
      <c r="L79" s="184">
        <f t="shared" si="14"/>
        <v>0</v>
      </c>
      <c r="M79" s="184">
        <f t="shared" si="14"/>
        <v>0</v>
      </c>
      <c r="N79" s="184">
        <f t="shared" si="14"/>
        <v>0</v>
      </c>
      <c r="O79" s="184">
        <f t="shared" si="14"/>
        <v>0</v>
      </c>
      <c r="P79" s="230">
        <f t="shared" si="14"/>
        <v>0</v>
      </c>
      <c r="Q79" s="234">
        <f t="shared" si="14"/>
        <v>0</v>
      </c>
    </row>
    <row r="80" s="161" customFormat="1" customHeight="1" spans="1:17">
      <c r="A80" s="174"/>
      <c r="B80" s="175"/>
      <c r="C80" s="176"/>
      <c r="D80" s="180" t="s">
        <v>1129</v>
      </c>
      <c r="E80" s="247">
        <v>0</v>
      </c>
      <c r="F80" s="249">
        <v>0</v>
      </c>
      <c r="G80" s="249">
        <v>0</v>
      </c>
      <c r="H80" s="179">
        <v>0</v>
      </c>
      <c r="I80" s="179"/>
      <c r="J80" s="179"/>
      <c r="K80" s="179"/>
      <c r="L80" s="179"/>
      <c r="M80" s="179"/>
      <c r="N80" s="179"/>
      <c r="O80" s="179"/>
      <c r="P80" s="224"/>
      <c r="Q80" s="233">
        <f>SUM(E80:P80)</f>
        <v>0</v>
      </c>
    </row>
    <row r="81" s="161" customFormat="1" customHeight="1" spans="1:17">
      <c r="A81" s="174"/>
      <c r="B81" s="175"/>
      <c r="C81" s="176"/>
      <c r="D81" s="180" t="s">
        <v>1130</v>
      </c>
      <c r="E81" s="247">
        <v>0</v>
      </c>
      <c r="F81" s="249">
        <v>0</v>
      </c>
      <c r="G81" s="249">
        <v>0</v>
      </c>
      <c r="H81" s="179">
        <v>0</v>
      </c>
      <c r="I81" s="179"/>
      <c r="J81" s="179"/>
      <c r="K81" s="179"/>
      <c r="L81" s="179"/>
      <c r="M81" s="179"/>
      <c r="N81" s="179"/>
      <c r="O81" s="179"/>
      <c r="P81" s="224"/>
      <c r="Q81" s="233">
        <f>SUM(E81:P81)</f>
        <v>0</v>
      </c>
    </row>
    <row r="82" s="161" customFormat="1" customHeight="1" spans="1:17">
      <c r="A82" s="174"/>
      <c r="B82" s="175"/>
      <c r="C82" s="176"/>
      <c r="D82" s="180" t="s">
        <v>1131</v>
      </c>
      <c r="E82" s="250">
        <v>0</v>
      </c>
      <c r="F82" s="249">
        <v>0</v>
      </c>
      <c r="G82" s="249">
        <v>0</v>
      </c>
      <c r="H82" s="179">
        <v>0</v>
      </c>
      <c r="I82" s="179"/>
      <c r="J82" s="179"/>
      <c r="K82" s="179"/>
      <c r="L82" s="179"/>
      <c r="M82" s="179"/>
      <c r="N82" s="179"/>
      <c r="O82" s="179"/>
      <c r="P82" s="224"/>
      <c r="Q82" s="233">
        <f>SUM(E82:P82)</f>
        <v>0</v>
      </c>
    </row>
    <row r="83" s="161" customFormat="1" customHeight="1" spans="1:17">
      <c r="A83" s="174"/>
      <c r="B83" s="175"/>
      <c r="C83" s="176"/>
      <c r="D83" s="182" t="s">
        <v>1132</v>
      </c>
      <c r="E83" s="214">
        <f>SUM(E80:E82)</f>
        <v>0</v>
      </c>
      <c r="F83" s="184">
        <f t="shared" ref="F83:Q83" si="15">SUM(F80:F82)</f>
        <v>0</v>
      </c>
      <c r="G83" s="184">
        <f t="shared" si="15"/>
        <v>0</v>
      </c>
      <c r="H83" s="184">
        <f t="shared" si="15"/>
        <v>0</v>
      </c>
      <c r="I83" s="184">
        <f t="shared" si="15"/>
        <v>0</v>
      </c>
      <c r="J83" s="184">
        <f t="shared" si="15"/>
        <v>0</v>
      </c>
      <c r="K83" s="184">
        <f t="shared" si="15"/>
        <v>0</v>
      </c>
      <c r="L83" s="184">
        <f t="shared" si="15"/>
        <v>0</v>
      </c>
      <c r="M83" s="184">
        <f t="shared" si="15"/>
        <v>0</v>
      </c>
      <c r="N83" s="184">
        <f t="shared" si="15"/>
        <v>0</v>
      </c>
      <c r="O83" s="184">
        <f t="shared" si="15"/>
        <v>0</v>
      </c>
      <c r="P83" s="230">
        <f t="shared" si="15"/>
        <v>0</v>
      </c>
      <c r="Q83" s="234">
        <f t="shared" si="15"/>
        <v>0</v>
      </c>
    </row>
    <row r="84" s="161" customFormat="1" customHeight="1" spans="1:17">
      <c r="A84" s="174"/>
      <c r="B84" s="175"/>
      <c r="C84" s="187" t="s">
        <v>1133</v>
      </c>
      <c r="D84" s="188" t="s">
        <v>1172</v>
      </c>
      <c r="E84" s="178">
        <v>21636</v>
      </c>
      <c r="F84" s="179">
        <v>23100</v>
      </c>
      <c r="G84" s="179">
        <v>20180</v>
      </c>
      <c r="H84" s="179">
        <v>16730</v>
      </c>
      <c r="I84" s="179"/>
      <c r="J84" s="179"/>
      <c r="K84" s="179"/>
      <c r="L84" s="223"/>
      <c r="M84" s="179"/>
      <c r="N84" s="179"/>
      <c r="O84" s="179"/>
      <c r="P84" s="224"/>
      <c r="Q84" s="233">
        <f>SUM(E84:P84)</f>
        <v>81646</v>
      </c>
    </row>
    <row r="85" s="162" customFormat="1" customHeight="1" spans="1:17">
      <c r="A85" s="174"/>
      <c r="B85" s="175"/>
      <c r="C85" s="176"/>
      <c r="D85" s="185" t="s">
        <v>1135</v>
      </c>
      <c r="E85" s="251">
        <f t="shared" ref="E85:P85" si="16">SUM(E84)</f>
        <v>21636</v>
      </c>
      <c r="F85" s="252">
        <f t="shared" si="16"/>
        <v>23100</v>
      </c>
      <c r="G85" s="252">
        <f t="shared" si="16"/>
        <v>20180</v>
      </c>
      <c r="H85" s="252">
        <f t="shared" si="16"/>
        <v>16730</v>
      </c>
      <c r="I85" s="252">
        <f t="shared" si="16"/>
        <v>0</v>
      </c>
      <c r="J85" s="252">
        <f t="shared" si="16"/>
        <v>0</v>
      </c>
      <c r="K85" s="252">
        <f t="shared" si="16"/>
        <v>0</v>
      </c>
      <c r="L85" s="252">
        <f t="shared" si="16"/>
        <v>0</v>
      </c>
      <c r="M85" s="252">
        <f t="shared" si="16"/>
        <v>0</v>
      </c>
      <c r="N85" s="252">
        <f t="shared" si="16"/>
        <v>0</v>
      </c>
      <c r="O85" s="252">
        <f t="shared" si="16"/>
        <v>0</v>
      </c>
      <c r="P85" s="267">
        <f t="shared" si="16"/>
        <v>0</v>
      </c>
      <c r="Q85" s="235">
        <f>SUM(Q84:Q84)</f>
        <v>81646</v>
      </c>
    </row>
    <row r="86" s="161" customFormat="1" customHeight="1" spans="1:17">
      <c r="A86" s="174"/>
      <c r="B86" s="175"/>
      <c r="C86" s="187" t="s">
        <v>1136</v>
      </c>
      <c r="D86" s="215" t="s">
        <v>1173</v>
      </c>
      <c r="E86" s="178">
        <v>21636</v>
      </c>
      <c r="F86" s="178">
        <v>23100</v>
      </c>
      <c r="G86" s="179">
        <v>20180</v>
      </c>
      <c r="H86" s="179">
        <v>16730</v>
      </c>
      <c r="I86" s="179"/>
      <c r="J86" s="179"/>
      <c r="K86" s="179"/>
      <c r="L86" s="223"/>
      <c r="M86" s="179"/>
      <c r="N86" s="179"/>
      <c r="O86" s="179"/>
      <c r="P86" s="224"/>
      <c r="Q86" s="233">
        <f>SUM(E86:P86)</f>
        <v>81646</v>
      </c>
    </row>
    <row r="87" s="162" customFormat="1" customHeight="1" spans="1:17">
      <c r="A87" s="201"/>
      <c r="B87" s="202"/>
      <c r="C87" s="203"/>
      <c r="D87" s="204" t="s">
        <v>1143</v>
      </c>
      <c r="E87" s="253">
        <f>SUM(E86:E86)</f>
        <v>21636</v>
      </c>
      <c r="F87" s="253">
        <f t="shared" ref="F87:Q87" si="17">SUM(F86:F86)</f>
        <v>23100</v>
      </c>
      <c r="G87" s="253">
        <f t="shared" si="17"/>
        <v>20180</v>
      </c>
      <c r="H87" s="253">
        <f t="shared" si="17"/>
        <v>16730</v>
      </c>
      <c r="I87" s="253">
        <f t="shared" si="17"/>
        <v>0</v>
      </c>
      <c r="J87" s="253">
        <f t="shared" si="17"/>
        <v>0</v>
      </c>
      <c r="K87" s="253">
        <f t="shared" si="17"/>
        <v>0</v>
      </c>
      <c r="L87" s="253">
        <f t="shared" si="17"/>
        <v>0</v>
      </c>
      <c r="M87" s="253">
        <f t="shared" si="17"/>
        <v>0</v>
      </c>
      <c r="N87" s="253">
        <f t="shared" si="17"/>
        <v>0</v>
      </c>
      <c r="O87" s="253">
        <f t="shared" si="17"/>
        <v>0</v>
      </c>
      <c r="P87" s="253">
        <f t="shared" si="17"/>
        <v>0</v>
      </c>
      <c r="Q87" s="236">
        <f t="shared" si="17"/>
        <v>81646</v>
      </c>
    </row>
    <row r="88" s="162" customFormat="1" ht="4.5" customHeight="1" spans="1:17">
      <c r="A88" s="174"/>
      <c r="B88" s="175"/>
      <c r="C88" s="176"/>
      <c r="D88" s="254"/>
      <c r="E88" s="207"/>
      <c r="F88" s="208"/>
      <c r="G88" s="208"/>
      <c r="H88" s="208"/>
      <c r="I88" s="208"/>
      <c r="J88" s="208"/>
      <c r="K88" s="227"/>
      <c r="L88" s="268"/>
      <c r="M88" s="268"/>
      <c r="N88" s="229"/>
      <c r="O88" s="208"/>
      <c r="P88" s="227"/>
      <c r="Q88" s="283"/>
    </row>
    <row r="89" s="161" customFormat="1" customHeight="1" spans="1:17">
      <c r="A89" s="209">
        <v>5</v>
      </c>
      <c r="B89" s="221" t="s">
        <v>1075</v>
      </c>
      <c r="C89" s="211" t="s">
        <v>1124</v>
      </c>
      <c r="D89" s="255" t="s">
        <v>1125</v>
      </c>
      <c r="E89" s="222">
        <v>-30967</v>
      </c>
      <c r="F89" s="222">
        <v>-22056</v>
      </c>
      <c r="G89" s="179">
        <v>-33876</v>
      </c>
      <c r="H89" s="179">
        <v>-17438</v>
      </c>
      <c r="I89" s="179"/>
      <c r="J89" s="179"/>
      <c r="K89" s="179"/>
      <c r="L89" s="223"/>
      <c r="M89" s="179"/>
      <c r="N89" s="179"/>
      <c r="O89" s="179"/>
      <c r="P89" s="224"/>
      <c r="Q89" s="222">
        <f>SUM(E89:P89)</f>
        <v>-104337</v>
      </c>
    </row>
    <row r="90" s="161" customFormat="1" customHeight="1" spans="1:17">
      <c r="A90" s="174"/>
      <c r="B90" s="175"/>
      <c r="C90" s="176"/>
      <c r="D90" s="180" t="s">
        <v>1126</v>
      </c>
      <c r="E90" s="178">
        <v>-1098</v>
      </c>
      <c r="F90" s="178">
        <v>-61</v>
      </c>
      <c r="G90" s="179">
        <v>-1387</v>
      </c>
      <c r="H90" s="179">
        <v>-26</v>
      </c>
      <c r="I90" s="179"/>
      <c r="J90" s="179"/>
      <c r="K90" s="179"/>
      <c r="L90" s="223"/>
      <c r="M90" s="179"/>
      <c r="N90" s="179"/>
      <c r="O90" s="179"/>
      <c r="P90" s="224"/>
      <c r="Q90" s="233">
        <f>SUM(E90:P90)</f>
        <v>-2572</v>
      </c>
    </row>
    <row r="91" s="161" customFormat="1" customHeight="1" spans="1:17">
      <c r="A91" s="174"/>
      <c r="B91" s="175"/>
      <c r="C91" s="176"/>
      <c r="D91" s="180" t="s">
        <v>1127</v>
      </c>
      <c r="E91" s="178">
        <v>-14510</v>
      </c>
      <c r="F91" s="178">
        <v>-7197</v>
      </c>
      <c r="G91" s="179">
        <v>-12872</v>
      </c>
      <c r="H91" s="179">
        <v>-8306</v>
      </c>
      <c r="I91" s="179"/>
      <c r="J91" s="179"/>
      <c r="K91" s="179"/>
      <c r="L91" s="223"/>
      <c r="M91" s="179"/>
      <c r="N91" s="179"/>
      <c r="O91" s="179"/>
      <c r="P91" s="224"/>
      <c r="Q91" s="233">
        <f>SUM(E91:P91)</f>
        <v>-42885</v>
      </c>
    </row>
    <row r="92" s="161" customFormat="1" customHeight="1" spans="1:17">
      <c r="A92" s="174"/>
      <c r="B92" s="175"/>
      <c r="C92" s="176"/>
      <c r="D92" s="182" t="s">
        <v>1128</v>
      </c>
      <c r="E92" s="256">
        <f t="shared" ref="E92:Q92" si="18">SUM(E89:E91)</f>
        <v>-46575</v>
      </c>
      <c r="F92" s="184">
        <f t="shared" si="18"/>
        <v>-29314</v>
      </c>
      <c r="G92" s="184">
        <f t="shared" si="18"/>
        <v>-48135</v>
      </c>
      <c r="H92" s="184">
        <f t="shared" si="18"/>
        <v>-25770</v>
      </c>
      <c r="I92" s="184">
        <f t="shared" si="18"/>
        <v>0</v>
      </c>
      <c r="J92" s="184">
        <f t="shared" si="18"/>
        <v>0</v>
      </c>
      <c r="K92" s="184">
        <f t="shared" si="18"/>
        <v>0</v>
      </c>
      <c r="L92" s="184">
        <f t="shared" si="18"/>
        <v>0</v>
      </c>
      <c r="M92" s="184">
        <f t="shared" si="18"/>
        <v>0</v>
      </c>
      <c r="N92" s="184">
        <f t="shared" si="18"/>
        <v>0</v>
      </c>
      <c r="O92" s="184">
        <f t="shared" si="18"/>
        <v>0</v>
      </c>
      <c r="P92" s="230">
        <f t="shared" si="18"/>
        <v>0</v>
      </c>
      <c r="Q92" s="234">
        <f t="shared" si="18"/>
        <v>-149794</v>
      </c>
    </row>
    <row r="93" s="161" customFormat="1" customHeight="1" spans="1:17">
      <c r="A93" s="174"/>
      <c r="B93" s="175"/>
      <c r="C93" s="176"/>
      <c r="D93" s="180" t="s">
        <v>1129</v>
      </c>
      <c r="E93" s="178">
        <v>7431</v>
      </c>
      <c r="F93" s="179">
        <v>6620</v>
      </c>
      <c r="G93" s="179">
        <v>8183</v>
      </c>
      <c r="H93" s="179">
        <v>8143</v>
      </c>
      <c r="I93" s="179"/>
      <c r="J93" s="179"/>
      <c r="K93" s="179"/>
      <c r="L93" s="223"/>
      <c r="M93" s="179"/>
      <c r="N93" s="179"/>
      <c r="O93" s="179"/>
      <c r="P93" s="224"/>
      <c r="Q93" s="233">
        <f>SUM(E93:P93)</f>
        <v>30377</v>
      </c>
    </row>
    <row r="94" s="161" customFormat="1" customHeight="1" spans="1:17">
      <c r="A94" s="174"/>
      <c r="B94" s="175"/>
      <c r="C94" s="176"/>
      <c r="D94" s="180" t="s">
        <v>1130</v>
      </c>
      <c r="E94" s="178">
        <v>1356</v>
      </c>
      <c r="F94" s="179">
        <v>4625</v>
      </c>
      <c r="G94" s="179">
        <v>7228</v>
      </c>
      <c r="H94" s="179">
        <v>10181</v>
      </c>
      <c r="I94" s="179"/>
      <c r="J94" s="179"/>
      <c r="K94" s="179"/>
      <c r="L94" s="223"/>
      <c r="M94" s="179"/>
      <c r="N94" s="179"/>
      <c r="O94" s="179"/>
      <c r="P94" s="224"/>
      <c r="Q94" s="233">
        <f>SUM(E94:P94)</f>
        <v>23390</v>
      </c>
    </row>
    <row r="95" s="161" customFormat="1" customHeight="1" spans="1:17">
      <c r="A95" s="174"/>
      <c r="B95" s="175"/>
      <c r="C95" s="176"/>
      <c r="D95" s="180" t="s">
        <v>1131</v>
      </c>
      <c r="E95" s="178">
        <v>6411</v>
      </c>
      <c r="F95" s="179">
        <v>12995</v>
      </c>
      <c r="G95" s="179">
        <v>12130</v>
      </c>
      <c r="H95" s="179">
        <v>7712</v>
      </c>
      <c r="I95" s="179"/>
      <c r="J95" s="179"/>
      <c r="K95" s="179"/>
      <c r="L95" s="223"/>
      <c r="M95" s="179"/>
      <c r="N95" s="179"/>
      <c r="O95" s="179"/>
      <c r="P95" s="224"/>
      <c r="Q95" s="233">
        <f>SUM(E95:P95)</f>
        <v>39248</v>
      </c>
    </row>
    <row r="96" s="161" customFormat="1" customHeight="1" spans="1:17">
      <c r="A96" s="174"/>
      <c r="B96" s="175"/>
      <c r="C96" s="189"/>
      <c r="D96" s="182" t="s">
        <v>1132</v>
      </c>
      <c r="E96" s="256">
        <f t="shared" ref="E96:Q96" si="19">SUM(E93:E95)</f>
        <v>15198</v>
      </c>
      <c r="F96" s="184">
        <f t="shared" si="19"/>
        <v>24240</v>
      </c>
      <c r="G96" s="184">
        <f t="shared" si="19"/>
        <v>27541</v>
      </c>
      <c r="H96" s="184">
        <f t="shared" si="19"/>
        <v>26036</v>
      </c>
      <c r="I96" s="184">
        <f t="shared" si="19"/>
        <v>0</v>
      </c>
      <c r="J96" s="184">
        <f t="shared" si="19"/>
        <v>0</v>
      </c>
      <c r="K96" s="184">
        <f t="shared" si="19"/>
        <v>0</v>
      </c>
      <c r="L96" s="184">
        <f t="shared" si="19"/>
        <v>0</v>
      </c>
      <c r="M96" s="184">
        <f t="shared" si="19"/>
        <v>0</v>
      </c>
      <c r="N96" s="184">
        <f t="shared" si="19"/>
        <v>0</v>
      </c>
      <c r="O96" s="184">
        <f t="shared" si="19"/>
        <v>0</v>
      </c>
      <c r="P96" s="230">
        <f t="shared" si="19"/>
        <v>0</v>
      </c>
      <c r="Q96" s="234">
        <f t="shared" si="19"/>
        <v>93015</v>
      </c>
    </row>
    <row r="97" s="161" customFormat="1" customHeight="1" spans="1:17">
      <c r="A97" s="174"/>
      <c r="B97" s="175"/>
      <c r="C97" s="187" t="s">
        <v>1136</v>
      </c>
      <c r="D97" s="188" t="s">
        <v>1133</v>
      </c>
      <c r="E97" s="257">
        <v>4590.19</v>
      </c>
      <c r="F97" s="257">
        <v>3073.9</v>
      </c>
      <c r="G97" s="257">
        <v>9663.1</v>
      </c>
      <c r="H97" s="257">
        <v>11626.8</v>
      </c>
      <c r="I97" s="257"/>
      <c r="J97" s="257"/>
      <c r="K97" s="257"/>
      <c r="L97" s="257"/>
      <c r="M97" s="257"/>
      <c r="N97" s="257"/>
      <c r="O97" s="270"/>
      <c r="P97" s="270"/>
      <c r="Q97" s="233">
        <f t="shared" ref="Q97:Q111" si="20">SUM(E97:P97)</f>
        <v>28953.99</v>
      </c>
    </row>
    <row r="98" s="161" customFormat="1" customHeight="1" spans="1:17">
      <c r="A98" s="174"/>
      <c r="B98" s="175"/>
      <c r="C98" s="176"/>
      <c r="D98" s="188" t="s">
        <v>1139</v>
      </c>
      <c r="E98" s="257"/>
      <c r="F98" s="258">
        <v>-434.8</v>
      </c>
      <c r="G98" s="259">
        <v>-122.2</v>
      </c>
      <c r="H98" s="192">
        <v>-130.1</v>
      </c>
      <c r="I98" s="192"/>
      <c r="J98" s="192"/>
      <c r="K98" s="271"/>
      <c r="L98" s="271"/>
      <c r="M98" s="192"/>
      <c r="N98" s="191"/>
      <c r="O98" s="272"/>
      <c r="P98" s="273"/>
      <c r="Q98" s="233">
        <f t="shared" si="20"/>
        <v>-687.1</v>
      </c>
    </row>
    <row r="99" s="161" customFormat="1" customHeight="1" spans="1:17">
      <c r="A99" s="174"/>
      <c r="B99" s="175"/>
      <c r="C99" s="176"/>
      <c r="D99" s="188" t="s">
        <v>1140</v>
      </c>
      <c r="E99" s="257">
        <v>12161.71</v>
      </c>
      <c r="F99" s="258">
        <v>7455.87</v>
      </c>
      <c r="G99" s="259">
        <v>14053.84</v>
      </c>
      <c r="H99" s="192">
        <v>11606.72</v>
      </c>
      <c r="I99" s="192"/>
      <c r="J99" s="271"/>
      <c r="K99" s="274"/>
      <c r="L99" s="271"/>
      <c r="M99" s="258"/>
      <c r="N99" s="240"/>
      <c r="O99" s="275"/>
      <c r="P99" s="276"/>
      <c r="Q99" s="233">
        <f t="shared" si="20"/>
        <v>45278.14</v>
      </c>
    </row>
    <row r="100" s="161" customFormat="1" customHeight="1" spans="1:17">
      <c r="A100" s="174"/>
      <c r="B100" s="175"/>
      <c r="C100" s="176"/>
      <c r="D100" s="188" t="s">
        <v>1174</v>
      </c>
      <c r="E100" s="257"/>
      <c r="F100" s="192">
        <v>-35</v>
      </c>
      <c r="G100" s="259"/>
      <c r="H100" s="192"/>
      <c r="I100" s="192"/>
      <c r="J100" s="192"/>
      <c r="K100" s="258"/>
      <c r="L100" s="192"/>
      <c r="M100" s="192"/>
      <c r="N100" s="258"/>
      <c r="O100" s="277"/>
      <c r="P100" s="258"/>
      <c r="Q100" s="233">
        <f t="shared" si="20"/>
        <v>-35</v>
      </c>
    </row>
    <row r="101" s="161" customFormat="1" customHeight="1" spans="1:17">
      <c r="A101" s="174"/>
      <c r="B101" s="175"/>
      <c r="C101" s="176"/>
      <c r="D101" s="188" t="s">
        <v>1175</v>
      </c>
      <c r="E101" s="260"/>
      <c r="F101" s="192"/>
      <c r="G101" s="259"/>
      <c r="H101" s="200"/>
      <c r="I101" s="200"/>
      <c r="J101" s="200"/>
      <c r="K101" s="278"/>
      <c r="L101" s="200"/>
      <c r="M101" s="200"/>
      <c r="N101" s="278"/>
      <c r="O101" s="279"/>
      <c r="P101" s="278"/>
      <c r="Q101" s="233">
        <f t="shared" si="20"/>
        <v>0</v>
      </c>
    </row>
    <row r="102" s="161" customFormat="1" customHeight="1" spans="1:17">
      <c r="A102" s="174"/>
      <c r="B102" s="175"/>
      <c r="C102" s="176"/>
      <c r="D102" s="218" t="s">
        <v>1176</v>
      </c>
      <c r="E102" s="260">
        <v>-65</v>
      </c>
      <c r="F102" s="192">
        <v>-134</v>
      </c>
      <c r="G102" s="259">
        <v>-80</v>
      </c>
      <c r="H102" s="200">
        <v>-52</v>
      </c>
      <c r="I102" s="200"/>
      <c r="J102" s="200"/>
      <c r="K102" s="200"/>
      <c r="L102" s="200"/>
      <c r="M102" s="200"/>
      <c r="N102" s="200"/>
      <c r="O102" s="226"/>
      <c r="P102" s="200"/>
      <c r="Q102" s="233">
        <f t="shared" si="20"/>
        <v>-331</v>
      </c>
    </row>
    <row r="103" s="161" customFormat="1" customHeight="1" spans="1:17">
      <c r="A103" s="174"/>
      <c r="B103" s="175"/>
      <c r="C103" s="176"/>
      <c r="D103" s="218" t="s">
        <v>1177</v>
      </c>
      <c r="E103" s="260">
        <v>13</v>
      </c>
      <c r="F103" s="192">
        <v>7</v>
      </c>
      <c r="G103" s="259"/>
      <c r="H103" s="200"/>
      <c r="I103" s="200"/>
      <c r="J103" s="200"/>
      <c r="K103" s="200"/>
      <c r="L103" s="200"/>
      <c r="M103" s="200"/>
      <c r="N103" s="200"/>
      <c r="O103" s="226"/>
      <c r="P103" s="200"/>
      <c r="Q103" s="233">
        <f t="shared" si="20"/>
        <v>20</v>
      </c>
    </row>
    <row r="104" s="161" customFormat="1" customHeight="1" spans="1:17">
      <c r="A104" s="174"/>
      <c r="B104" s="175"/>
      <c r="C104" s="176"/>
      <c r="D104" s="218" t="s">
        <v>1178</v>
      </c>
      <c r="E104" s="260"/>
      <c r="F104" s="192"/>
      <c r="G104" s="259"/>
      <c r="H104" s="200"/>
      <c r="I104" s="200"/>
      <c r="J104" s="200"/>
      <c r="K104" s="200"/>
      <c r="L104" s="200"/>
      <c r="M104" s="200"/>
      <c r="N104" s="200"/>
      <c r="O104" s="226"/>
      <c r="P104" s="200"/>
      <c r="Q104" s="233">
        <f t="shared" si="20"/>
        <v>0</v>
      </c>
    </row>
    <row r="105" s="161" customFormat="1" customHeight="1" spans="1:17">
      <c r="A105" s="174"/>
      <c r="B105" s="175"/>
      <c r="C105" s="176"/>
      <c r="D105" s="218" t="s">
        <v>1179</v>
      </c>
      <c r="E105" s="260">
        <v>20</v>
      </c>
      <c r="F105" s="192"/>
      <c r="G105" s="259"/>
      <c r="H105" s="200"/>
      <c r="I105" s="200"/>
      <c r="J105" s="200"/>
      <c r="K105" s="200"/>
      <c r="L105" s="200"/>
      <c r="M105" s="200"/>
      <c r="N105" s="200"/>
      <c r="O105" s="226"/>
      <c r="P105" s="200"/>
      <c r="Q105" s="233">
        <f t="shared" si="20"/>
        <v>20</v>
      </c>
    </row>
    <row r="106" s="161" customFormat="1" customHeight="1" spans="1:17">
      <c r="A106" s="174"/>
      <c r="B106" s="175"/>
      <c r="C106" s="176"/>
      <c r="D106" s="218" t="s">
        <v>1180</v>
      </c>
      <c r="E106" s="260"/>
      <c r="F106" s="192"/>
      <c r="G106" s="259"/>
      <c r="H106" s="200"/>
      <c r="I106" s="200"/>
      <c r="J106" s="200"/>
      <c r="K106" s="200"/>
      <c r="L106" s="200"/>
      <c r="M106" s="200"/>
      <c r="N106" s="200"/>
      <c r="O106" s="226"/>
      <c r="P106" s="200"/>
      <c r="Q106" s="233">
        <f t="shared" si="20"/>
        <v>0</v>
      </c>
    </row>
    <row r="107" s="161" customFormat="1" customHeight="1" spans="1:17">
      <c r="A107" s="174"/>
      <c r="B107" s="175"/>
      <c r="C107" s="176"/>
      <c r="D107" s="218" t="s">
        <v>1181</v>
      </c>
      <c r="E107" s="260"/>
      <c r="F107" s="192"/>
      <c r="G107" s="259"/>
      <c r="H107" s="200"/>
      <c r="I107" s="200"/>
      <c r="J107" s="200"/>
      <c r="K107" s="200"/>
      <c r="L107" s="200"/>
      <c r="M107" s="200"/>
      <c r="N107" s="200"/>
      <c r="O107" s="226"/>
      <c r="P107" s="200"/>
      <c r="Q107" s="233">
        <f t="shared" si="20"/>
        <v>0</v>
      </c>
    </row>
    <row r="108" s="161" customFormat="1" customHeight="1" spans="1:17">
      <c r="A108" s="174"/>
      <c r="B108" s="175"/>
      <c r="C108" s="176"/>
      <c r="D108" s="218" t="s">
        <v>1158</v>
      </c>
      <c r="E108" s="260">
        <v>24000</v>
      </c>
      <c r="F108" s="192">
        <v>1440</v>
      </c>
      <c r="G108" s="259">
        <v>17675</v>
      </c>
      <c r="H108" s="200"/>
      <c r="I108" s="200"/>
      <c r="J108" s="200"/>
      <c r="K108" s="200"/>
      <c r="L108" s="200"/>
      <c r="M108" s="200"/>
      <c r="N108" s="200"/>
      <c r="O108" s="226"/>
      <c r="P108" s="200"/>
      <c r="Q108" s="233">
        <f t="shared" si="20"/>
        <v>43115</v>
      </c>
    </row>
    <row r="109" s="161" customFormat="1" customHeight="1" spans="1:17">
      <c r="A109" s="174"/>
      <c r="B109" s="175"/>
      <c r="C109" s="176"/>
      <c r="D109" s="218" t="s">
        <v>1147</v>
      </c>
      <c r="E109" s="260">
        <v>-149</v>
      </c>
      <c r="F109" s="192">
        <v>-124</v>
      </c>
      <c r="G109" s="259">
        <v>-1236</v>
      </c>
      <c r="H109" s="200">
        <v>-60</v>
      </c>
      <c r="I109" s="200"/>
      <c r="J109" s="200"/>
      <c r="K109" s="200"/>
      <c r="L109" s="200"/>
      <c r="M109" s="200"/>
      <c r="N109" s="200"/>
      <c r="O109" s="226"/>
      <c r="P109" s="200"/>
      <c r="Q109" s="233">
        <f t="shared" si="20"/>
        <v>-1569</v>
      </c>
    </row>
    <row r="110" s="161" customFormat="1" customHeight="1" spans="1:17">
      <c r="A110" s="174"/>
      <c r="B110" s="175"/>
      <c r="C110" s="176"/>
      <c r="D110" s="218" t="s">
        <v>1182</v>
      </c>
      <c r="E110" s="260"/>
      <c r="F110" s="192"/>
      <c r="G110" s="259"/>
      <c r="H110" s="200"/>
      <c r="I110" s="200"/>
      <c r="J110" s="200"/>
      <c r="K110" s="200"/>
      <c r="L110" s="200"/>
      <c r="M110" s="200"/>
      <c r="N110" s="200"/>
      <c r="O110" s="226"/>
      <c r="P110" s="200"/>
      <c r="Q110" s="233">
        <f t="shared" si="20"/>
        <v>0</v>
      </c>
    </row>
    <row r="111" s="161" customFormat="1" customHeight="1" spans="1:17">
      <c r="A111" s="174"/>
      <c r="B111" s="175"/>
      <c r="C111" s="176"/>
      <c r="D111" s="218" t="s">
        <v>1156</v>
      </c>
      <c r="E111" s="260"/>
      <c r="F111" s="200"/>
      <c r="G111" s="261"/>
      <c r="H111" s="200"/>
      <c r="I111" s="200"/>
      <c r="J111" s="200"/>
      <c r="K111" s="200"/>
      <c r="L111" s="200"/>
      <c r="M111" s="200"/>
      <c r="N111" s="200"/>
      <c r="O111" s="226"/>
      <c r="P111" s="200"/>
      <c r="Q111" s="233">
        <f t="shared" si="20"/>
        <v>0</v>
      </c>
    </row>
    <row r="112" s="162" customFormat="1" customHeight="1" spans="1:17">
      <c r="A112" s="201"/>
      <c r="B112" s="202"/>
      <c r="C112" s="203"/>
      <c r="D112" s="262" t="s">
        <v>1143</v>
      </c>
      <c r="E112" s="220">
        <f t="shared" ref="E112:Q112" si="21">SUM(E98:E111)</f>
        <v>35980.71</v>
      </c>
      <c r="F112" s="220">
        <f t="shared" si="21"/>
        <v>8175.07</v>
      </c>
      <c r="G112" s="220">
        <f t="shared" si="21"/>
        <v>30290.64</v>
      </c>
      <c r="H112" s="220">
        <f t="shared" si="21"/>
        <v>11364.62</v>
      </c>
      <c r="I112" s="220">
        <f t="shared" si="21"/>
        <v>0</v>
      </c>
      <c r="J112" s="220">
        <f t="shared" si="21"/>
        <v>0</v>
      </c>
      <c r="K112" s="220">
        <f t="shared" si="21"/>
        <v>0</v>
      </c>
      <c r="L112" s="220">
        <f t="shared" si="21"/>
        <v>0</v>
      </c>
      <c r="M112" s="220">
        <f t="shared" si="21"/>
        <v>0</v>
      </c>
      <c r="N112" s="220">
        <f t="shared" si="21"/>
        <v>0</v>
      </c>
      <c r="O112" s="220">
        <f t="shared" si="21"/>
        <v>0</v>
      </c>
      <c r="P112" s="220">
        <f t="shared" si="21"/>
        <v>0</v>
      </c>
      <c r="Q112" s="236">
        <f t="shared" si="21"/>
        <v>85811.04</v>
      </c>
    </row>
    <row r="113" s="162" customFormat="1" ht="4.5" customHeight="1" spans="1:17">
      <c r="A113" s="174"/>
      <c r="B113" s="175"/>
      <c r="C113" s="176"/>
      <c r="D113" s="263"/>
      <c r="E113" s="229"/>
      <c r="F113" s="208"/>
      <c r="G113" s="208"/>
      <c r="H113" s="208"/>
      <c r="I113" s="208"/>
      <c r="J113" s="208"/>
      <c r="K113" s="208"/>
      <c r="L113" s="208"/>
      <c r="M113" s="208"/>
      <c r="N113" s="208"/>
      <c r="O113" s="208"/>
      <c r="P113" s="227"/>
      <c r="Q113" s="237"/>
    </row>
    <row r="114" s="161" customFormat="1" customHeight="1" spans="1:17">
      <c r="A114" s="209">
        <v>6</v>
      </c>
      <c r="B114" s="221" t="s">
        <v>1183</v>
      </c>
      <c r="C114" s="211" t="s">
        <v>1124</v>
      </c>
      <c r="D114" s="255" t="s">
        <v>1125</v>
      </c>
      <c r="E114" s="264">
        <v>-8436</v>
      </c>
      <c r="F114" s="246">
        <v>-10121</v>
      </c>
      <c r="G114" s="246">
        <v>-6185</v>
      </c>
      <c r="H114" s="246">
        <v>-1433</v>
      </c>
      <c r="I114" s="246"/>
      <c r="J114" s="246"/>
      <c r="K114" s="246"/>
      <c r="L114" s="246"/>
      <c r="M114" s="246"/>
      <c r="N114" s="246"/>
      <c r="O114" s="246"/>
      <c r="P114" s="269"/>
      <c r="Q114" s="222">
        <f>SUM(E114:P114)</f>
        <v>-26175</v>
      </c>
    </row>
    <row r="115" s="161" customFormat="1" customHeight="1" spans="1:17">
      <c r="A115" s="174"/>
      <c r="B115" s="175"/>
      <c r="C115" s="176"/>
      <c r="D115" s="265" t="s">
        <v>1126</v>
      </c>
      <c r="E115" s="249">
        <v>-14736</v>
      </c>
      <c r="F115" s="179">
        <v>-9200</v>
      </c>
      <c r="G115" s="179">
        <v>-28312</v>
      </c>
      <c r="H115" s="179">
        <v>-22752</v>
      </c>
      <c r="I115" s="179"/>
      <c r="J115" s="179"/>
      <c r="K115" s="179"/>
      <c r="L115" s="179"/>
      <c r="M115" s="179"/>
      <c r="N115" s="179"/>
      <c r="O115" s="179"/>
      <c r="P115" s="224"/>
      <c r="Q115" s="233">
        <f>SUM(E115:P115)</f>
        <v>-75000</v>
      </c>
    </row>
    <row r="116" s="161" customFormat="1" customHeight="1" spans="1:17">
      <c r="A116" s="174"/>
      <c r="B116" s="175"/>
      <c r="C116" s="176"/>
      <c r="D116" s="265" t="s">
        <v>1127</v>
      </c>
      <c r="E116" s="249">
        <v>-3774</v>
      </c>
      <c r="F116" s="179">
        <v>-2560</v>
      </c>
      <c r="G116" s="179">
        <v>-9893</v>
      </c>
      <c r="H116" s="179">
        <v>-4480</v>
      </c>
      <c r="I116" s="179"/>
      <c r="J116" s="179"/>
      <c r="K116" s="179"/>
      <c r="L116" s="179"/>
      <c r="M116" s="179"/>
      <c r="N116" s="179"/>
      <c r="O116" s="179"/>
      <c r="P116" s="224"/>
      <c r="Q116" s="233">
        <f>SUM(E116:P116)</f>
        <v>-20707</v>
      </c>
    </row>
    <row r="117" s="161" customFormat="1" customHeight="1" spans="1:17">
      <c r="A117" s="174"/>
      <c r="B117" s="175"/>
      <c r="C117" s="176"/>
      <c r="D117" s="185" t="s">
        <v>1128</v>
      </c>
      <c r="E117" s="184">
        <f t="shared" ref="E117:Q117" si="22">SUM(E114:E116)</f>
        <v>-26946</v>
      </c>
      <c r="F117" s="184">
        <f t="shared" si="22"/>
        <v>-21881</v>
      </c>
      <c r="G117" s="184">
        <f t="shared" si="22"/>
        <v>-44390</v>
      </c>
      <c r="H117" s="184">
        <f t="shared" si="22"/>
        <v>-28665</v>
      </c>
      <c r="I117" s="184">
        <f t="shared" si="22"/>
        <v>0</v>
      </c>
      <c r="J117" s="184">
        <f t="shared" si="22"/>
        <v>0</v>
      </c>
      <c r="K117" s="184">
        <f t="shared" si="22"/>
        <v>0</v>
      </c>
      <c r="L117" s="184">
        <f t="shared" si="22"/>
        <v>0</v>
      </c>
      <c r="M117" s="184">
        <f t="shared" si="22"/>
        <v>0</v>
      </c>
      <c r="N117" s="184">
        <f t="shared" si="22"/>
        <v>0</v>
      </c>
      <c r="O117" s="184">
        <f t="shared" si="22"/>
        <v>0</v>
      </c>
      <c r="P117" s="230">
        <f t="shared" si="22"/>
        <v>0</v>
      </c>
      <c r="Q117" s="234">
        <f t="shared" si="22"/>
        <v>-121882</v>
      </c>
    </row>
    <row r="118" s="161" customFormat="1" customHeight="1" spans="1:17">
      <c r="A118" s="174"/>
      <c r="B118" s="175"/>
      <c r="C118" s="176"/>
      <c r="D118" s="265" t="s">
        <v>1129</v>
      </c>
      <c r="E118" s="249">
        <v>1247</v>
      </c>
      <c r="F118" s="179">
        <v>155</v>
      </c>
      <c r="G118" s="179">
        <v>3549</v>
      </c>
      <c r="H118" s="179">
        <v>3757</v>
      </c>
      <c r="I118" s="179"/>
      <c r="J118" s="179"/>
      <c r="K118" s="181"/>
      <c r="L118" s="179"/>
      <c r="M118" s="179"/>
      <c r="N118" s="179"/>
      <c r="O118" s="179"/>
      <c r="P118" s="224"/>
      <c r="Q118" s="233">
        <f>SUM(E118:P118)</f>
        <v>8708</v>
      </c>
    </row>
    <row r="119" s="161" customFormat="1" customHeight="1" spans="1:17">
      <c r="A119" s="174"/>
      <c r="B119" s="175"/>
      <c r="C119" s="176"/>
      <c r="D119" s="265" t="s">
        <v>1130</v>
      </c>
      <c r="E119" s="249">
        <v>2511</v>
      </c>
      <c r="F119" s="179">
        <v>2890</v>
      </c>
      <c r="G119" s="179">
        <v>3578</v>
      </c>
      <c r="H119" s="179">
        <v>1160</v>
      </c>
      <c r="I119" s="179"/>
      <c r="J119" s="179"/>
      <c r="K119" s="181"/>
      <c r="L119" s="179"/>
      <c r="M119" s="179"/>
      <c r="N119" s="179"/>
      <c r="O119" s="179"/>
      <c r="P119" s="224"/>
      <c r="Q119" s="233">
        <f>SUM(E119:P119)</f>
        <v>10139</v>
      </c>
    </row>
    <row r="120" s="161" customFormat="1" customHeight="1" spans="1:17">
      <c r="A120" s="174"/>
      <c r="B120" s="175"/>
      <c r="C120" s="176"/>
      <c r="D120" s="265" t="s">
        <v>1131</v>
      </c>
      <c r="E120" s="249">
        <v>100</v>
      </c>
      <c r="F120" s="179">
        <v>0</v>
      </c>
      <c r="G120" s="179">
        <v>0</v>
      </c>
      <c r="H120" s="179">
        <v>555</v>
      </c>
      <c r="I120" s="179"/>
      <c r="J120" s="179"/>
      <c r="K120" s="181"/>
      <c r="L120" s="179"/>
      <c r="M120" s="179"/>
      <c r="N120" s="179"/>
      <c r="O120" s="179"/>
      <c r="P120" s="224"/>
      <c r="Q120" s="233">
        <f>SUM(E120:P120)</f>
        <v>655</v>
      </c>
    </row>
    <row r="121" s="161" customFormat="1" customHeight="1" spans="1:17">
      <c r="A121" s="174"/>
      <c r="B121" s="175"/>
      <c r="C121" s="176"/>
      <c r="D121" s="185" t="s">
        <v>1132</v>
      </c>
      <c r="E121" s="184">
        <f t="shared" ref="E121:Q121" si="23">SUM(E118:E120)</f>
        <v>3858</v>
      </c>
      <c r="F121" s="184">
        <f t="shared" si="23"/>
        <v>3045</v>
      </c>
      <c r="G121" s="184">
        <f t="shared" si="23"/>
        <v>7127</v>
      </c>
      <c r="H121" s="184">
        <f t="shared" si="23"/>
        <v>5472</v>
      </c>
      <c r="I121" s="184">
        <f t="shared" si="23"/>
        <v>0</v>
      </c>
      <c r="J121" s="184">
        <f t="shared" si="23"/>
        <v>0</v>
      </c>
      <c r="K121" s="184">
        <f t="shared" si="23"/>
        <v>0</v>
      </c>
      <c r="L121" s="184">
        <f t="shared" si="23"/>
        <v>0</v>
      </c>
      <c r="M121" s="184">
        <f t="shared" si="23"/>
        <v>0</v>
      </c>
      <c r="N121" s="184">
        <f t="shared" si="23"/>
        <v>0</v>
      </c>
      <c r="O121" s="184">
        <f t="shared" si="23"/>
        <v>0</v>
      </c>
      <c r="P121" s="230">
        <f t="shared" si="23"/>
        <v>0</v>
      </c>
      <c r="Q121" s="234">
        <f t="shared" si="23"/>
        <v>19502</v>
      </c>
    </row>
    <row r="122" s="161" customFormat="1" customHeight="1" spans="1:17">
      <c r="A122" s="174"/>
      <c r="B122" s="175"/>
      <c r="C122" s="187" t="s">
        <v>1136</v>
      </c>
      <c r="D122" s="188" t="s">
        <v>1184</v>
      </c>
      <c r="E122" s="266">
        <v>9836.1</v>
      </c>
      <c r="F122" s="191">
        <v>4150</v>
      </c>
      <c r="G122" s="191">
        <v>20028.9</v>
      </c>
      <c r="H122" s="191">
        <v>20316.36</v>
      </c>
      <c r="I122" s="191"/>
      <c r="J122" s="191"/>
      <c r="K122" s="240"/>
      <c r="L122" s="240"/>
      <c r="M122" s="272"/>
      <c r="N122" s="191"/>
      <c r="O122" s="280"/>
      <c r="P122" s="273"/>
      <c r="Q122" s="233">
        <f t="shared" ref="Q122:Q131" si="24">SUM(E122:P122)</f>
        <v>54331.36</v>
      </c>
    </row>
    <row r="123" s="161" customFormat="1" customHeight="1" spans="1:17">
      <c r="A123" s="174"/>
      <c r="B123" s="175"/>
      <c r="C123" s="176"/>
      <c r="D123" s="188" t="s">
        <v>1133</v>
      </c>
      <c r="E123" s="266">
        <v>128.45</v>
      </c>
      <c r="F123" s="240">
        <v>174.61</v>
      </c>
      <c r="G123" s="191">
        <v>127.9</v>
      </c>
      <c r="H123" s="191">
        <v>404.2</v>
      </c>
      <c r="I123" s="191"/>
      <c r="J123" s="240"/>
      <c r="K123" s="240"/>
      <c r="L123" s="240"/>
      <c r="M123" s="240"/>
      <c r="N123" s="240"/>
      <c r="O123" s="281"/>
      <c r="P123" s="276"/>
      <c r="Q123" s="233">
        <f t="shared" si="24"/>
        <v>835.16</v>
      </c>
    </row>
    <row r="124" s="161" customFormat="1" customHeight="1" spans="1:17">
      <c r="A124" s="174"/>
      <c r="B124" s="175"/>
      <c r="C124" s="176"/>
      <c r="D124" s="188" t="s">
        <v>1181</v>
      </c>
      <c r="E124" s="266"/>
      <c r="F124" s="258"/>
      <c r="G124" s="191"/>
      <c r="H124" s="192"/>
      <c r="I124" s="192"/>
      <c r="J124" s="240"/>
      <c r="K124" s="240"/>
      <c r="L124" s="240"/>
      <c r="M124" s="240"/>
      <c r="N124" s="240"/>
      <c r="O124" s="281"/>
      <c r="P124" s="276"/>
      <c r="Q124" s="233">
        <f t="shared" si="24"/>
        <v>0</v>
      </c>
    </row>
    <row r="125" s="161" customFormat="1" customHeight="1" spans="1:17">
      <c r="A125" s="174"/>
      <c r="B125" s="175"/>
      <c r="C125" s="176"/>
      <c r="D125" s="188" t="s">
        <v>1158</v>
      </c>
      <c r="E125" s="266">
        <v>3600</v>
      </c>
      <c r="F125" s="258">
        <v>7392</v>
      </c>
      <c r="G125" s="191">
        <v>16870</v>
      </c>
      <c r="H125" s="192"/>
      <c r="I125" s="192"/>
      <c r="J125" s="240"/>
      <c r="K125" s="240"/>
      <c r="L125" s="240"/>
      <c r="M125" s="240"/>
      <c r="N125" s="240"/>
      <c r="O125" s="281"/>
      <c r="P125" s="276"/>
      <c r="Q125" s="233">
        <f t="shared" si="24"/>
        <v>27862</v>
      </c>
    </row>
    <row r="126" s="161" customFormat="1" customHeight="1" spans="1:17">
      <c r="A126" s="174"/>
      <c r="B126" s="175"/>
      <c r="C126" s="176"/>
      <c r="D126" s="188" t="s">
        <v>1139</v>
      </c>
      <c r="E126" s="266">
        <v>-90.65</v>
      </c>
      <c r="F126" s="258">
        <v>-1201.39</v>
      </c>
      <c r="G126" s="191">
        <v>-1509</v>
      </c>
      <c r="H126" s="192">
        <v>-235</v>
      </c>
      <c r="I126" s="192"/>
      <c r="J126" s="240"/>
      <c r="K126" s="240"/>
      <c r="L126" s="275"/>
      <c r="M126" s="240"/>
      <c r="N126" s="240"/>
      <c r="O126" s="281"/>
      <c r="P126" s="276"/>
      <c r="Q126" s="233">
        <f t="shared" si="24"/>
        <v>-3036.04</v>
      </c>
    </row>
    <row r="127" s="161" customFormat="1" customHeight="1" spans="1:17">
      <c r="A127" s="174"/>
      <c r="B127" s="175"/>
      <c r="C127" s="176"/>
      <c r="D127" s="188" t="s">
        <v>1140</v>
      </c>
      <c r="E127" s="266">
        <v>9871</v>
      </c>
      <c r="F127" s="258">
        <v>8670</v>
      </c>
      <c r="G127" s="191">
        <v>2001</v>
      </c>
      <c r="H127" s="192">
        <v>3515.84</v>
      </c>
      <c r="I127" s="192"/>
      <c r="J127" s="240"/>
      <c r="K127" s="240"/>
      <c r="L127" s="275"/>
      <c r="M127" s="275"/>
      <c r="N127" s="240"/>
      <c r="O127" s="281"/>
      <c r="P127" s="276"/>
      <c r="Q127" s="233">
        <f t="shared" si="24"/>
        <v>24057.84</v>
      </c>
    </row>
    <row r="128" s="161" customFormat="1" customHeight="1" spans="1:17">
      <c r="A128" s="174"/>
      <c r="B128" s="175"/>
      <c r="C128" s="176"/>
      <c r="D128" s="188" t="s">
        <v>1185</v>
      </c>
      <c r="E128" s="266"/>
      <c r="F128" s="258"/>
      <c r="G128" s="191"/>
      <c r="H128" s="192"/>
      <c r="I128" s="192"/>
      <c r="J128" s="240"/>
      <c r="K128" s="240"/>
      <c r="L128" s="240"/>
      <c r="M128" s="240"/>
      <c r="N128" s="240"/>
      <c r="O128" s="281"/>
      <c r="P128" s="276"/>
      <c r="Q128" s="233">
        <f t="shared" si="24"/>
        <v>0</v>
      </c>
    </row>
    <row r="129" s="161" customFormat="1" customHeight="1" spans="1:17">
      <c r="A129" s="174"/>
      <c r="B129" s="175"/>
      <c r="C129" s="176"/>
      <c r="D129" s="188" t="s">
        <v>1141</v>
      </c>
      <c r="E129" s="266"/>
      <c r="F129" s="258"/>
      <c r="G129" s="191"/>
      <c r="H129" s="192"/>
      <c r="I129" s="192"/>
      <c r="J129" s="240"/>
      <c r="K129" s="240"/>
      <c r="L129" s="240"/>
      <c r="M129" s="240"/>
      <c r="N129" s="240"/>
      <c r="O129" s="281"/>
      <c r="P129" s="276"/>
      <c r="Q129" s="233">
        <f t="shared" si="24"/>
        <v>0</v>
      </c>
    </row>
    <row r="130" s="161" customFormat="1" customHeight="1" spans="1:17">
      <c r="A130" s="174"/>
      <c r="B130" s="175"/>
      <c r="C130" s="176"/>
      <c r="D130" s="188" t="s">
        <v>1186</v>
      </c>
      <c r="E130" s="266"/>
      <c r="F130" s="192"/>
      <c r="G130" s="191"/>
      <c r="H130" s="192"/>
      <c r="I130" s="192"/>
      <c r="J130" s="240"/>
      <c r="K130" s="240"/>
      <c r="L130" s="240"/>
      <c r="M130" s="308"/>
      <c r="N130" s="240"/>
      <c r="O130" s="281"/>
      <c r="P130" s="276"/>
      <c r="Q130" s="233">
        <f t="shared" si="24"/>
        <v>0</v>
      </c>
    </row>
    <row r="131" s="161" customFormat="1" customHeight="1" spans="1:17">
      <c r="A131" s="174"/>
      <c r="B131" s="175"/>
      <c r="C131" s="176"/>
      <c r="D131" s="218" t="s">
        <v>1187</v>
      </c>
      <c r="E131" s="260"/>
      <c r="F131" s="200"/>
      <c r="G131" s="191"/>
      <c r="H131" s="200"/>
      <c r="I131" s="200"/>
      <c r="J131" s="200"/>
      <c r="K131" s="278"/>
      <c r="L131" s="200"/>
      <c r="M131" s="278"/>
      <c r="N131" s="278"/>
      <c r="O131" s="279"/>
      <c r="P131" s="309"/>
      <c r="Q131" s="233">
        <f t="shared" si="24"/>
        <v>0</v>
      </c>
    </row>
    <row r="132" s="162" customFormat="1" customHeight="1" spans="1:17">
      <c r="A132" s="201"/>
      <c r="B132" s="202"/>
      <c r="C132" s="203"/>
      <c r="D132" s="262" t="s">
        <v>1143</v>
      </c>
      <c r="E132" s="253">
        <f>SUM(E122:E131)</f>
        <v>23344.9</v>
      </c>
      <c r="F132" s="253">
        <f t="shared" ref="F132:Q132" si="25">SUM(F122:F131)</f>
        <v>19185.22</v>
      </c>
      <c r="G132" s="253">
        <f t="shared" si="25"/>
        <v>37518.8</v>
      </c>
      <c r="H132" s="253">
        <f t="shared" si="25"/>
        <v>24001.4</v>
      </c>
      <c r="I132" s="253">
        <f t="shared" si="25"/>
        <v>0</v>
      </c>
      <c r="J132" s="253">
        <f t="shared" si="25"/>
        <v>0</v>
      </c>
      <c r="K132" s="253">
        <f t="shared" si="25"/>
        <v>0</v>
      </c>
      <c r="L132" s="253">
        <f t="shared" si="25"/>
        <v>0</v>
      </c>
      <c r="M132" s="253">
        <f t="shared" si="25"/>
        <v>0</v>
      </c>
      <c r="N132" s="253">
        <f t="shared" si="25"/>
        <v>0</v>
      </c>
      <c r="O132" s="253">
        <f t="shared" si="25"/>
        <v>0</v>
      </c>
      <c r="P132" s="253">
        <f t="shared" si="25"/>
        <v>0</v>
      </c>
      <c r="Q132" s="236">
        <f t="shared" si="25"/>
        <v>104050.32</v>
      </c>
    </row>
    <row r="133" s="162" customFormat="1" ht="4.5" customHeight="1" spans="1:17">
      <c r="A133" s="174"/>
      <c r="B133" s="175"/>
      <c r="C133" s="176"/>
      <c r="D133" s="284"/>
      <c r="E133" s="229"/>
      <c r="F133" s="208"/>
      <c r="G133" s="208"/>
      <c r="H133" s="208"/>
      <c r="I133" s="208"/>
      <c r="J133" s="208"/>
      <c r="K133" s="227"/>
      <c r="L133" s="268"/>
      <c r="M133" s="229"/>
      <c r="N133" s="208"/>
      <c r="O133" s="208"/>
      <c r="P133" s="227"/>
      <c r="Q133" s="237"/>
    </row>
    <row r="134" s="161" customFormat="1" customHeight="1" spans="1:17">
      <c r="A134" s="209">
        <v>7</v>
      </c>
      <c r="B134" s="211" t="s">
        <v>1188</v>
      </c>
      <c r="C134" s="211" t="s">
        <v>1124</v>
      </c>
      <c r="D134" s="255" t="s">
        <v>1125</v>
      </c>
      <c r="E134" s="264">
        <v>-13516</v>
      </c>
      <c r="F134" s="246">
        <v>-15151</v>
      </c>
      <c r="G134" s="246">
        <v>-13922</v>
      </c>
      <c r="H134" s="246">
        <v>-12480</v>
      </c>
      <c r="I134" s="246"/>
      <c r="J134" s="246"/>
      <c r="K134" s="246"/>
      <c r="L134" s="246"/>
      <c r="M134" s="246"/>
      <c r="N134" s="246"/>
      <c r="O134" s="246"/>
      <c r="P134" s="269"/>
      <c r="Q134" s="222">
        <f>SUM(E134:P134)</f>
        <v>-55069</v>
      </c>
    </row>
    <row r="135" s="161" customFormat="1" customHeight="1" spans="1:17">
      <c r="A135" s="174"/>
      <c r="B135" s="176"/>
      <c r="C135" s="176"/>
      <c r="D135" s="265" t="s">
        <v>1126</v>
      </c>
      <c r="E135" s="249">
        <v>0</v>
      </c>
      <c r="F135" s="179">
        <v>0</v>
      </c>
      <c r="G135" s="179">
        <v>-812</v>
      </c>
      <c r="H135" s="179">
        <v>-864</v>
      </c>
      <c r="I135" s="179"/>
      <c r="J135" s="179"/>
      <c r="K135" s="179"/>
      <c r="L135" s="179"/>
      <c r="M135" s="179"/>
      <c r="N135" s="179"/>
      <c r="O135" s="179"/>
      <c r="P135" s="224"/>
      <c r="Q135" s="233">
        <f>SUM(E135:P135)</f>
        <v>-1676</v>
      </c>
    </row>
    <row r="136" s="161" customFormat="1" customHeight="1" spans="1:17">
      <c r="A136" s="174"/>
      <c r="B136" s="176"/>
      <c r="C136" s="176"/>
      <c r="D136" s="265" t="s">
        <v>1127</v>
      </c>
      <c r="E136" s="249">
        <v>-13705</v>
      </c>
      <c r="F136" s="179">
        <v>-9805</v>
      </c>
      <c r="G136" s="179">
        <v>-22113</v>
      </c>
      <c r="H136" s="179">
        <v>-13247</v>
      </c>
      <c r="I136" s="179"/>
      <c r="J136" s="179"/>
      <c r="K136" s="179"/>
      <c r="L136" s="179"/>
      <c r="M136" s="179"/>
      <c r="N136" s="179"/>
      <c r="O136" s="179"/>
      <c r="P136" s="224"/>
      <c r="Q136" s="233">
        <f>SUM(E136:P136)</f>
        <v>-58870</v>
      </c>
    </row>
    <row r="137" s="161" customFormat="1" customHeight="1" spans="1:17">
      <c r="A137" s="174"/>
      <c r="B137" s="176"/>
      <c r="C137" s="176"/>
      <c r="D137" s="185" t="s">
        <v>1128</v>
      </c>
      <c r="E137" s="186">
        <f>SUM(E134:E136)</f>
        <v>-27221</v>
      </c>
      <c r="F137" s="184">
        <f t="shared" ref="F137:Q137" si="26">SUM(F134:F136)</f>
        <v>-24956</v>
      </c>
      <c r="G137" s="184">
        <f t="shared" si="26"/>
        <v>-36847</v>
      </c>
      <c r="H137" s="184">
        <f t="shared" si="26"/>
        <v>-26591</v>
      </c>
      <c r="I137" s="184">
        <f t="shared" si="26"/>
        <v>0</v>
      </c>
      <c r="J137" s="184">
        <f t="shared" si="26"/>
        <v>0</v>
      </c>
      <c r="K137" s="184">
        <f t="shared" si="26"/>
        <v>0</v>
      </c>
      <c r="L137" s="184">
        <f t="shared" si="26"/>
        <v>0</v>
      </c>
      <c r="M137" s="184">
        <f t="shared" si="26"/>
        <v>0</v>
      </c>
      <c r="N137" s="184">
        <f t="shared" si="26"/>
        <v>0</v>
      </c>
      <c r="O137" s="184">
        <f t="shared" si="26"/>
        <v>0</v>
      </c>
      <c r="P137" s="230">
        <f t="shared" si="26"/>
        <v>0</v>
      </c>
      <c r="Q137" s="234">
        <f t="shared" si="26"/>
        <v>-115615</v>
      </c>
    </row>
    <row r="138" s="161" customFormat="1" customHeight="1" spans="1:17">
      <c r="A138" s="174"/>
      <c r="B138" s="176"/>
      <c r="C138" s="176"/>
      <c r="D138" s="265" t="s">
        <v>1129</v>
      </c>
      <c r="E138" s="249">
        <v>8818</v>
      </c>
      <c r="F138" s="179">
        <v>3893</v>
      </c>
      <c r="G138" s="179">
        <v>15561</v>
      </c>
      <c r="H138" s="179">
        <v>13218</v>
      </c>
      <c r="I138" s="179"/>
      <c r="J138" s="179"/>
      <c r="K138" s="181"/>
      <c r="L138" s="179"/>
      <c r="M138" s="179"/>
      <c r="N138" s="179"/>
      <c r="O138" s="179"/>
      <c r="P138" s="224"/>
      <c r="Q138" s="233">
        <f>SUM(E138:P138)</f>
        <v>41490</v>
      </c>
    </row>
    <row r="139" s="161" customFormat="1" customHeight="1" spans="1:17">
      <c r="A139" s="174"/>
      <c r="B139" s="176"/>
      <c r="C139" s="176"/>
      <c r="D139" s="265" t="s">
        <v>1130</v>
      </c>
      <c r="E139" s="249">
        <v>10268</v>
      </c>
      <c r="F139" s="179">
        <v>13527</v>
      </c>
      <c r="G139" s="179">
        <v>6738</v>
      </c>
      <c r="H139" s="179">
        <v>1704</v>
      </c>
      <c r="I139" s="179"/>
      <c r="J139" s="179"/>
      <c r="K139" s="181"/>
      <c r="L139" s="179"/>
      <c r="M139" s="179"/>
      <c r="N139" s="179"/>
      <c r="O139" s="179"/>
      <c r="P139" s="224"/>
      <c r="Q139" s="233">
        <f>SUM(E139:P139)</f>
        <v>32237</v>
      </c>
    </row>
    <row r="140" s="161" customFormat="1" customHeight="1" spans="1:17">
      <c r="A140" s="174"/>
      <c r="B140" s="176"/>
      <c r="C140" s="176"/>
      <c r="D140" s="265" t="s">
        <v>1131</v>
      </c>
      <c r="E140" s="249">
        <v>7770</v>
      </c>
      <c r="F140" s="179">
        <v>6409</v>
      </c>
      <c r="G140" s="179">
        <v>8872</v>
      </c>
      <c r="H140" s="179">
        <v>11031</v>
      </c>
      <c r="I140" s="179"/>
      <c r="J140" s="179"/>
      <c r="K140" s="181"/>
      <c r="L140" s="179"/>
      <c r="M140" s="179"/>
      <c r="N140" s="179"/>
      <c r="O140" s="179"/>
      <c r="P140" s="224"/>
      <c r="Q140" s="233">
        <f>SUM(E140:P140)</f>
        <v>34082</v>
      </c>
    </row>
    <row r="141" s="161" customFormat="1" customHeight="1" spans="1:17">
      <c r="A141" s="174"/>
      <c r="B141" s="176"/>
      <c r="C141" s="189"/>
      <c r="D141" s="185" t="s">
        <v>1132</v>
      </c>
      <c r="E141" s="186">
        <f>SUM(E138:E140)</f>
        <v>26856</v>
      </c>
      <c r="F141" s="184">
        <f t="shared" ref="F141:Q141" si="27">SUM(F138:F140)</f>
        <v>23829</v>
      </c>
      <c r="G141" s="184">
        <f t="shared" si="27"/>
        <v>31171</v>
      </c>
      <c r="H141" s="184">
        <f t="shared" si="27"/>
        <v>25953</v>
      </c>
      <c r="I141" s="184">
        <f t="shared" si="27"/>
        <v>0</v>
      </c>
      <c r="J141" s="184">
        <f t="shared" si="27"/>
        <v>0</v>
      </c>
      <c r="K141" s="184">
        <f t="shared" si="27"/>
        <v>0</v>
      </c>
      <c r="L141" s="184">
        <f t="shared" si="27"/>
        <v>0</v>
      </c>
      <c r="M141" s="184">
        <f t="shared" si="27"/>
        <v>0</v>
      </c>
      <c r="N141" s="184">
        <f t="shared" si="27"/>
        <v>0</v>
      </c>
      <c r="O141" s="184">
        <f t="shared" si="27"/>
        <v>0</v>
      </c>
      <c r="P141" s="230">
        <f t="shared" si="27"/>
        <v>0</v>
      </c>
      <c r="Q141" s="234">
        <f t="shared" si="27"/>
        <v>107809</v>
      </c>
    </row>
    <row r="142" s="161" customFormat="1" customHeight="1" spans="1:17">
      <c r="A142" s="174"/>
      <c r="B142" s="176"/>
      <c r="C142" s="187" t="s">
        <v>1136</v>
      </c>
      <c r="D142" s="188" t="s">
        <v>1181</v>
      </c>
      <c r="E142" s="266"/>
      <c r="F142" s="191"/>
      <c r="G142" s="285"/>
      <c r="H142" s="191"/>
      <c r="I142" s="191"/>
      <c r="J142" s="191"/>
      <c r="K142" s="240"/>
      <c r="L142" s="240"/>
      <c r="M142" s="272"/>
      <c r="N142" s="272"/>
      <c r="O142" s="272"/>
      <c r="P142" s="310"/>
      <c r="Q142" s="320">
        <f>SUM(E142:P142)</f>
        <v>0</v>
      </c>
    </row>
    <row r="143" s="161" customFormat="1" customHeight="1" spans="1:17">
      <c r="A143" s="174"/>
      <c r="B143" s="176"/>
      <c r="C143" s="176"/>
      <c r="D143" s="188" t="s">
        <v>1158</v>
      </c>
      <c r="E143" s="266"/>
      <c r="F143" s="240"/>
      <c r="G143" s="286">
        <v>4900</v>
      </c>
      <c r="H143" s="191"/>
      <c r="I143" s="191"/>
      <c r="J143" s="240"/>
      <c r="K143" s="240"/>
      <c r="L143" s="240"/>
      <c r="M143" s="275"/>
      <c r="N143" s="275"/>
      <c r="O143" s="275"/>
      <c r="P143" s="311"/>
      <c r="Q143" s="320">
        <f t="shared" ref="Q143:Q151" si="28">SUM(E143:P143)</f>
        <v>4900</v>
      </c>
    </row>
    <row r="144" s="161" customFormat="1" customHeight="1" spans="1:17">
      <c r="A144" s="174"/>
      <c r="B144" s="176"/>
      <c r="C144" s="176"/>
      <c r="D144" s="188" t="s">
        <v>1137</v>
      </c>
      <c r="E144" s="266"/>
      <c r="F144" s="258"/>
      <c r="G144" s="286"/>
      <c r="H144" s="281"/>
      <c r="I144" s="281"/>
      <c r="J144" s="240"/>
      <c r="K144" s="240"/>
      <c r="L144" s="240"/>
      <c r="M144" s="275"/>
      <c r="N144" s="275"/>
      <c r="O144" s="275"/>
      <c r="P144" s="311"/>
      <c r="Q144" s="320">
        <f t="shared" si="28"/>
        <v>0</v>
      </c>
    </row>
    <row r="145" s="161" customFormat="1" customHeight="1" spans="1:17">
      <c r="A145" s="174"/>
      <c r="B145" s="176"/>
      <c r="C145" s="176"/>
      <c r="D145" s="188" t="s">
        <v>1138</v>
      </c>
      <c r="E145" s="266"/>
      <c r="F145" s="258"/>
      <c r="G145" s="286"/>
      <c r="H145" s="281"/>
      <c r="I145" s="281"/>
      <c r="J145" s="240"/>
      <c r="K145" s="240"/>
      <c r="L145" s="240"/>
      <c r="M145" s="275"/>
      <c r="N145" s="275"/>
      <c r="O145" s="275"/>
      <c r="P145" s="311"/>
      <c r="Q145" s="320">
        <f t="shared" si="28"/>
        <v>0</v>
      </c>
    </row>
    <row r="146" s="161" customFormat="1" customHeight="1" spans="1:17">
      <c r="A146" s="174"/>
      <c r="B146" s="176"/>
      <c r="C146" s="176"/>
      <c r="D146" s="188" t="s">
        <v>1139</v>
      </c>
      <c r="E146" s="287">
        <v>-510.88</v>
      </c>
      <c r="F146" s="288">
        <v>-1184.94</v>
      </c>
      <c r="G146" s="286">
        <v>-735.39</v>
      </c>
      <c r="H146" s="286">
        <v>-1158.24</v>
      </c>
      <c r="I146" s="281"/>
      <c r="J146" s="281"/>
      <c r="K146" s="275"/>
      <c r="L146" s="275"/>
      <c r="M146" s="275"/>
      <c r="N146" s="275"/>
      <c r="O146" s="275"/>
      <c r="P146" s="311"/>
      <c r="Q146" s="320">
        <f t="shared" si="28"/>
        <v>-3589.45</v>
      </c>
    </row>
    <row r="147" s="161" customFormat="1" customHeight="1" spans="1:17">
      <c r="A147" s="174"/>
      <c r="B147" s="176"/>
      <c r="C147" s="176"/>
      <c r="D147" s="188" t="s">
        <v>1140</v>
      </c>
      <c r="E147" s="287">
        <v>874.28</v>
      </c>
      <c r="F147" s="288">
        <v>2312.68</v>
      </c>
      <c r="G147" s="286">
        <v>1508.83</v>
      </c>
      <c r="H147" s="286">
        <v>1795.56</v>
      </c>
      <c r="I147" s="281"/>
      <c r="J147" s="281"/>
      <c r="K147" s="275"/>
      <c r="L147" s="275"/>
      <c r="M147" s="275"/>
      <c r="N147" s="275"/>
      <c r="O147" s="275"/>
      <c r="P147" s="311"/>
      <c r="Q147" s="321">
        <f t="shared" si="28"/>
        <v>6491.35</v>
      </c>
    </row>
    <row r="148" s="161" customFormat="1" customHeight="1" spans="1:17">
      <c r="A148" s="174"/>
      <c r="B148" s="176"/>
      <c r="C148" s="176"/>
      <c r="D148" s="188" t="s">
        <v>1185</v>
      </c>
      <c r="E148" s="266"/>
      <c r="F148" s="192"/>
      <c r="G148" s="286"/>
      <c r="H148" s="281"/>
      <c r="I148" s="281"/>
      <c r="J148" s="281"/>
      <c r="K148" s="240"/>
      <c r="L148" s="240"/>
      <c r="M148" s="275"/>
      <c r="N148" s="275"/>
      <c r="O148" s="240"/>
      <c r="P148" s="240"/>
      <c r="Q148" s="321">
        <f t="shared" si="28"/>
        <v>0</v>
      </c>
    </row>
    <row r="149" s="161" customFormat="1" customHeight="1" spans="1:17">
      <c r="A149" s="174"/>
      <c r="B149" s="176"/>
      <c r="C149" s="176"/>
      <c r="D149" s="188" t="s">
        <v>1189</v>
      </c>
      <c r="E149" s="266"/>
      <c r="F149" s="266"/>
      <c r="G149" s="289"/>
      <c r="H149" s="290"/>
      <c r="I149" s="290"/>
      <c r="J149" s="290"/>
      <c r="K149" s="240"/>
      <c r="L149" s="240"/>
      <c r="M149" s="275"/>
      <c r="N149" s="275"/>
      <c r="O149" s="240"/>
      <c r="P149" s="240"/>
      <c r="Q149" s="321">
        <f t="shared" si="28"/>
        <v>0</v>
      </c>
    </row>
    <row r="150" s="161" customFormat="1" customHeight="1" spans="1:17">
      <c r="A150" s="174"/>
      <c r="B150" s="176"/>
      <c r="C150" s="176"/>
      <c r="D150" s="218" t="s">
        <v>1190</v>
      </c>
      <c r="E150" s="266"/>
      <c r="F150" s="266"/>
      <c r="G150" s="291"/>
      <c r="H150" s="292"/>
      <c r="I150" s="292"/>
      <c r="J150" s="292"/>
      <c r="K150" s="240"/>
      <c r="L150" s="240"/>
      <c r="M150" s="275"/>
      <c r="N150" s="275"/>
      <c r="O150" s="240"/>
      <c r="P150" s="240"/>
      <c r="Q150" s="321">
        <f t="shared" si="28"/>
        <v>0</v>
      </c>
    </row>
    <row r="151" s="161" customFormat="1" customHeight="1" spans="1:17">
      <c r="A151" s="174"/>
      <c r="B151" s="176"/>
      <c r="C151" s="176"/>
      <c r="D151" s="218" t="s">
        <v>1191</v>
      </c>
      <c r="E151" s="266"/>
      <c r="F151" s="266"/>
      <c r="G151" s="291"/>
      <c r="H151" s="192"/>
      <c r="I151" s="292"/>
      <c r="J151" s="281"/>
      <c r="K151" s="240"/>
      <c r="L151" s="240"/>
      <c r="M151" s="240"/>
      <c r="N151" s="275"/>
      <c r="O151" s="240"/>
      <c r="P151" s="240"/>
      <c r="Q151" s="321">
        <f t="shared" si="28"/>
        <v>0</v>
      </c>
    </row>
    <row r="152" s="162" customFormat="1" customHeight="1" spans="1:17">
      <c r="A152" s="201"/>
      <c r="B152" s="203"/>
      <c r="C152" s="203"/>
      <c r="D152" s="262" t="s">
        <v>1143</v>
      </c>
      <c r="E152" s="293">
        <f>SUM(E142:E151)</f>
        <v>363.4</v>
      </c>
      <c r="F152" s="293">
        <f t="shared" ref="F152:P152" si="29">SUM(F142:F151)</f>
        <v>1127.74</v>
      </c>
      <c r="G152" s="293">
        <f t="shared" si="29"/>
        <v>5673.44</v>
      </c>
      <c r="H152" s="293">
        <f t="shared" si="29"/>
        <v>637.32</v>
      </c>
      <c r="I152" s="293">
        <f t="shared" si="29"/>
        <v>0</v>
      </c>
      <c r="J152" s="293">
        <f t="shared" si="29"/>
        <v>0</v>
      </c>
      <c r="K152" s="293">
        <f t="shared" si="29"/>
        <v>0</v>
      </c>
      <c r="L152" s="293">
        <f t="shared" si="29"/>
        <v>0</v>
      </c>
      <c r="M152" s="293">
        <f t="shared" si="29"/>
        <v>0</v>
      </c>
      <c r="N152" s="293">
        <f t="shared" si="29"/>
        <v>0</v>
      </c>
      <c r="O152" s="293">
        <f t="shared" si="29"/>
        <v>0</v>
      </c>
      <c r="P152" s="293">
        <f t="shared" si="29"/>
        <v>0</v>
      </c>
      <c r="Q152" s="322">
        <f>SUM(Q142:Q148)</f>
        <v>7801.9</v>
      </c>
    </row>
    <row r="153" s="162" customFormat="1" ht="4.5" customHeight="1" spans="1:17">
      <c r="A153" s="174"/>
      <c r="B153" s="175"/>
      <c r="C153" s="176"/>
      <c r="D153" s="284"/>
      <c r="E153" s="229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27"/>
      <c r="Q153" s="237"/>
    </row>
    <row r="154" s="161" customFormat="1" hidden="1" customHeight="1" spans="1:17">
      <c r="A154" s="209">
        <v>8</v>
      </c>
      <c r="B154" s="294" t="s">
        <v>1192</v>
      </c>
      <c r="C154" s="211" t="s">
        <v>1124</v>
      </c>
      <c r="D154" s="255" t="s">
        <v>1125</v>
      </c>
      <c r="E154" s="264"/>
      <c r="F154" s="264"/>
      <c r="G154" s="264"/>
      <c r="H154" s="264"/>
      <c r="I154" s="312"/>
      <c r="J154" s="246"/>
      <c r="K154" s="312"/>
      <c r="L154" s="312"/>
      <c r="M154" s="246"/>
      <c r="N154" s="246"/>
      <c r="O154" s="246"/>
      <c r="P154" s="269"/>
      <c r="Q154" s="222">
        <f>SUM(E154:P154)</f>
        <v>0</v>
      </c>
    </row>
    <row r="155" s="161" customFormat="1" hidden="1" customHeight="1" spans="1:17">
      <c r="A155" s="174"/>
      <c r="B155" s="295"/>
      <c r="C155" s="176"/>
      <c r="D155" s="265" t="s">
        <v>1126</v>
      </c>
      <c r="E155" s="249"/>
      <c r="F155" s="249"/>
      <c r="G155" s="249"/>
      <c r="H155" s="249"/>
      <c r="I155" s="296"/>
      <c r="J155" s="179"/>
      <c r="K155" s="296"/>
      <c r="L155" s="296"/>
      <c r="M155" s="179"/>
      <c r="N155" s="179"/>
      <c r="O155" s="179"/>
      <c r="P155" s="224"/>
      <c r="Q155" s="233">
        <f>SUM(E155:P155)</f>
        <v>0</v>
      </c>
    </row>
    <row r="156" s="161" customFormat="1" hidden="1" customHeight="1" spans="1:17">
      <c r="A156" s="174"/>
      <c r="B156" s="295"/>
      <c r="C156" s="176"/>
      <c r="D156" s="265" t="s">
        <v>1127</v>
      </c>
      <c r="E156" s="249"/>
      <c r="F156" s="249"/>
      <c r="G156" s="249"/>
      <c r="H156" s="249"/>
      <c r="I156" s="296"/>
      <c r="J156" s="179"/>
      <c r="K156" s="296"/>
      <c r="L156" s="296"/>
      <c r="M156" s="179"/>
      <c r="N156" s="179"/>
      <c r="O156" s="179"/>
      <c r="P156" s="224"/>
      <c r="Q156" s="233">
        <f>SUM(E156:P156)</f>
        <v>0</v>
      </c>
    </row>
    <row r="157" s="161" customFormat="1" hidden="1" customHeight="1" spans="1:17">
      <c r="A157" s="174"/>
      <c r="B157" s="295"/>
      <c r="C157" s="176"/>
      <c r="D157" s="185" t="s">
        <v>1128</v>
      </c>
      <c r="E157" s="186">
        <f t="shared" ref="E157:Q157" si="30">SUM(E154:E156)</f>
        <v>0</v>
      </c>
      <c r="F157" s="186">
        <f t="shared" si="30"/>
        <v>0</v>
      </c>
      <c r="G157" s="186">
        <f t="shared" si="30"/>
        <v>0</v>
      </c>
      <c r="H157" s="186">
        <f t="shared" si="30"/>
        <v>0</v>
      </c>
      <c r="I157" s="184">
        <f t="shared" si="30"/>
        <v>0</v>
      </c>
      <c r="J157" s="252">
        <f t="shared" si="30"/>
        <v>0</v>
      </c>
      <c r="K157" s="184">
        <f t="shared" si="30"/>
        <v>0</v>
      </c>
      <c r="L157" s="184">
        <f t="shared" si="30"/>
        <v>0</v>
      </c>
      <c r="M157" s="252">
        <f t="shared" si="30"/>
        <v>0</v>
      </c>
      <c r="N157" s="184">
        <f t="shared" si="30"/>
        <v>0</v>
      </c>
      <c r="O157" s="184">
        <f t="shared" si="30"/>
        <v>0</v>
      </c>
      <c r="P157" s="230">
        <f t="shared" si="30"/>
        <v>0</v>
      </c>
      <c r="Q157" s="234">
        <f t="shared" si="30"/>
        <v>0</v>
      </c>
    </row>
    <row r="158" s="161" customFormat="1" hidden="1" customHeight="1" spans="1:17">
      <c r="A158" s="174"/>
      <c r="B158" s="295"/>
      <c r="C158" s="176"/>
      <c r="D158" s="265" t="s">
        <v>1129</v>
      </c>
      <c r="E158" s="257"/>
      <c r="F158" s="192"/>
      <c r="G158" s="192"/>
      <c r="H158" s="296"/>
      <c r="I158" s="296"/>
      <c r="J158" s="179"/>
      <c r="K158" s="296"/>
      <c r="L158" s="296"/>
      <c r="M158" s="179"/>
      <c r="N158" s="179"/>
      <c r="O158" s="179"/>
      <c r="P158" s="224"/>
      <c r="Q158" s="233">
        <f>SUM(E158:P158)</f>
        <v>0</v>
      </c>
    </row>
    <row r="159" s="161" customFormat="1" hidden="1" customHeight="1" spans="1:17">
      <c r="A159" s="174"/>
      <c r="B159" s="295"/>
      <c r="C159" s="176"/>
      <c r="D159" s="265" t="s">
        <v>1130</v>
      </c>
      <c r="E159" s="249"/>
      <c r="F159" s="249"/>
      <c r="G159" s="249"/>
      <c r="H159" s="249"/>
      <c r="I159" s="296"/>
      <c r="J159" s="179"/>
      <c r="K159" s="296"/>
      <c r="L159" s="296"/>
      <c r="M159" s="179"/>
      <c r="N159" s="179"/>
      <c r="O159" s="179"/>
      <c r="P159" s="224"/>
      <c r="Q159" s="233">
        <f>SUM(E159:P159)</f>
        <v>0</v>
      </c>
    </row>
    <row r="160" s="161" customFormat="1" hidden="1" customHeight="1" spans="1:17">
      <c r="A160" s="174"/>
      <c r="B160" s="295"/>
      <c r="C160" s="176"/>
      <c r="D160" s="265" t="s">
        <v>1131</v>
      </c>
      <c r="E160" s="249"/>
      <c r="F160" s="249"/>
      <c r="G160" s="249"/>
      <c r="H160" s="249"/>
      <c r="I160" s="296"/>
      <c r="J160" s="179"/>
      <c r="K160" s="296"/>
      <c r="L160" s="296"/>
      <c r="M160" s="179"/>
      <c r="N160" s="179"/>
      <c r="O160" s="179"/>
      <c r="P160" s="224"/>
      <c r="Q160" s="233">
        <f>SUM(E160:P160)</f>
        <v>0</v>
      </c>
    </row>
    <row r="161" s="161" customFormat="1" hidden="1" customHeight="1" spans="1:17">
      <c r="A161" s="174"/>
      <c r="B161" s="295"/>
      <c r="C161" s="176"/>
      <c r="D161" s="185" t="s">
        <v>1132</v>
      </c>
      <c r="E161" s="186">
        <f t="shared" ref="E161:Q161" si="31">SUM(E158:E160)</f>
        <v>0</v>
      </c>
      <c r="F161" s="186">
        <f t="shared" si="31"/>
        <v>0</v>
      </c>
      <c r="G161" s="186">
        <f t="shared" si="31"/>
        <v>0</v>
      </c>
      <c r="H161" s="186">
        <f t="shared" si="31"/>
        <v>0</v>
      </c>
      <c r="I161" s="184">
        <f t="shared" si="31"/>
        <v>0</v>
      </c>
      <c r="J161" s="184">
        <f t="shared" si="31"/>
        <v>0</v>
      </c>
      <c r="K161" s="184">
        <f t="shared" si="31"/>
        <v>0</v>
      </c>
      <c r="L161" s="184">
        <f t="shared" si="31"/>
        <v>0</v>
      </c>
      <c r="M161" s="184">
        <f t="shared" si="31"/>
        <v>0</v>
      </c>
      <c r="N161" s="184">
        <f t="shared" si="31"/>
        <v>0</v>
      </c>
      <c r="O161" s="184">
        <f t="shared" si="31"/>
        <v>0</v>
      </c>
      <c r="P161" s="230">
        <f t="shared" si="31"/>
        <v>0</v>
      </c>
      <c r="Q161" s="234">
        <f t="shared" si="31"/>
        <v>0</v>
      </c>
    </row>
    <row r="162" s="161" customFormat="1" hidden="1" customHeight="1" spans="1:17">
      <c r="A162" s="174"/>
      <c r="B162" s="295"/>
      <c r="C162" s="187" t="s">
        <v>1136</v>
      </c>
      <c r="D162" s="188" t="s">
        <v>1181</v>
      </c>
      <c r="E162" s="297"/>
      <c r="F162" s="192"/>
      <c r="G162" s="192"/>
      <c r="H162" s="296"/>
      <c r="I162" s="296"/>
      <c r="J162" s="191"/>
      <c r="K162" s="296"/>
      <c r="L162" s="296"/>
      <c r="M162" s="296"/>
      <c r="N162" s="191"/>
      <c r="O162" s="191"/>
      <c r="P162" s="273"/>
      <c r="Q162" s="233">
        <f>SUM(E162:P162)</f>
        <v>0</v>
      </c>
    </row>
    <row r="163" s="161" customFormat="1" hidden="1" customHeight="1" spans="1:17">
      <c r="A163" s="174"/>
      <c r="B163" s="295"/>
      <c r="C163" s="176"/>
      <c r="D163" s="188" t="s">
        <v>1158</v>
      </c>
      <c r="E163" s="298"/>
      <c r="F163" s="299"/>
      <c r="G163" s="299"/>
      <c r="H163" s="296"/>
      <c r="I163" s="296"/>
      <c r="J163" s="240"/>
      <c r="K163" s="296"/>
      <c r="L163" s="296"/>
      <c r="M163" s="240"/>
      <c r="N163" s="240"/>
      <c r="O163" s="240"/>
      <c r="P163" s="276"/>
      <c r="Q163" s="233">
        <f>SUM(E163:P163)</f>
        <v>0</v>
      </c>
    </row>
    <row r="164" s="161" customFormat="1" hidden="1" customHeight="1" spans="1:17">
      <c r="A164" s="174"/>
      <c r="B164" s="295"/>
      <c r="C164" s="176"/>
      <c r="D164" s="188" t="s">
        <v>1193</v>
      </c>
      <c r="E164" s="298"/>
      <c r="F164" s="299"/>
      <c r="G164" s="240"/>
      <c r="H164" s="296"/>
      <c r="I164" s="296"/>
      <c r="J164" s="240"/>
      <c r="K164" s="296"/>
      <c r="L164" s="296"/>
      <c r="M164" s="296"/>
      <c r="N164" s="240"/>
      <c r="O164" s="240"/>
      <c r="P164" s="276"/>
      <c r="Q164" s="233">
        <f>SUM(E164:P164)</f>
        <v>0</v>
      </c>
    </row>
    <row r="165" s="161" customFormat="1" hidden="1" customHeight="1" spans="1:17">
      <c r="A165" s="174"/>
      <c r="B165" s="295"/>
      <c r="C165" s="176"/>
      <c r="D165" s="188" t="s">
        <v>1194</v>
      </c>
      <c r="E165" s="298"/>
      <c r="F165" s="298"/>
      <c r="G165" s="298"/>
      <c r="H165" s="298"/>
      <c r="I165" s="298"/>
      <c r="J165" s="298"/>
      <c r="K165" s="298"/>
      <c r="L165" s="298"/>
      <c r="M165" s="240"/>
      <c r="N165" s="240"/>
      <c r="O165" s="240"/>
      <c r="P165" s="276"/>
      <c r="Q165" s="233">
        <f>SUM(E165:P165)</f>
        <v>0</v>
      </c>
    </row>
    <row r="166" s="161" customFormat="1" hidden="1" customHeight="1" spans="1:17">
      <c r="A166" s="174"/>
      <c r="B166" s="295"/>
      <c r="C166" s="176"/>
      <c r="D166" s="188" t="s">
        <v>1195</v>
      </c>
      <c r="E166" s="298"/>
      <c r="F166" s="299"/>
      <c r="G166" s="299"/>
      <c r="H166" s="296"/>
      <c r="I166" s="296"/>
      <c r="J166" s="240"/>
      <c r="K166" s="296"/>
      <c r="L166" s="296"/>
      <c r="M166" s="296"/>
      <c r="N166" s="240"/>
      <c r="O166" s="240"/>
      <c r="P166" s="276"/>
      <c r="Q166" s="233">
        <f>SUM(E166:P166)</f>
        <v>0</v>
      </c>
    </row>
    <row r="167" s="162" customFormat="1" hidden="1" customHeight="1" spans="1:17">
      <c r="A167" s="201"/>
      <c r="B167" s="300"/>
      <c r="C167" s="203"/>
      <c r="D167" s="262" t="s">
        <v>1143</v>
      </c>
      <c r="E167" s="293">
        <f>SUM(E162:E166)</f>
        <v>0</v>
      </c>
      <c r="F167" s="301">
        <f t="shared" ref="F167:Q167" si="32">SUM(F162:F166)</f>
        <v>0</v>
      </c>
      <c r="G167" s="301">
        <f t="shared" si="32"/>
        <v>0</v>
      </c>
      <c r="H167" s="301">
        <f t="shared" si="32"/>
        <v>0</v>
      </c>
      <c r="I167" s="301">
        <f t="shared" si="32"/>
        <v>0</v>
      </c>
      <c r="J167" s="301">
        <f t="shared" si="32"/>
        <v>0</v>
      </c>
      <c r="K167" s="301">
        <f t="shared" si="32"/>
        <v>0</v>
      </c>
      <c r="L167" s="301">
        <f t="shared" si="32"/>
        <v>0</v>
      </c>
      <c r="M167" s="301">
        <f t="shared" si="32"/>
        <v>0</v>
      </c>
      <c r="N167" s="301">
        <f t="shared" si="32"/>
        <v>0</v>
      </c>
      <c r="O167" s="301">
        <f t="shared" si="32"/>
        <v>0</v>
      </c>
      <c r="P167" s="313">
        <f t="shared" si="32"/>
        <v>0</v>
      </c>
      <c r="Q167" s="322">
        <f t="shared" si="32"/>
        <v>0</v>
      </c>
    </row>
    <row r="168" s="162" customFormat="1" ht="4.5" hidden="1" customHeight="1" spans="1:17">
      <c r="A168" s="174"/>
      <c r="B168" s="175"/>
      <c r="C168" s="176"/>
      <c r="D168" s="263"/>
      <c r="E168" s="229"/>
      <c r="F168" s="208"/>
      <c r="G168" s="208"/>
      <c r="H168" s="228"/>
      <c r="I168" s="228"/>
      <c r="J168" s="208"/>
      <c r="K168" s="227"/>
      <c r="L168" s="268"/>
      <c r="M168" s="229"/>
      <c r="N168" s="208"/>
      <c r="O168" s="208"/>
      <c r="P168" s="227"/>
      <c r="Q168" s="237"/>
    </row>
    <row r="169" s="161" customFormat="1" customHeight="1" spans="1:17">
      <c r="A169" s="209">
        <v>8</v>
      </c>
      <c r="B169" s="211" t="s">
        <v>1196</v>
      </c>
      <c r="C169" s="211" t="s">
        <v>1124</v>
      </c>
      <c r="D169" s="255" t="s">
        <v>1125</v>
      </c>
      <c r="E169" s="264">
        <v>0</v>
      </c>
      <c r="F169" s="302">
        <v>-495</v>
      </c>
      <c r="G169" s="303">
        <v>-934</v>
      </c>
      <c r="H169" s="304">
        <v>0</v>
      </c>
      <c r="I169" s="304"/>
      <c r="J169" s="303"/>
      <c r="K169" s="303"/>
      <c r="L169" s="303"/>
      <c r="M169" s="303"/>
      <c r="N169" s="303"/>
      <c r="O169" s="303"/>
      <c r="P169" s="314"/>
      <c r="Q169" s="222">
        <f>SUM(E169:P169)</f>
        <v>-1429</v>
      </c>
    </row>
    <row r="170" s="161" customFormat="1" customHeight="1" spans="1:17">
      <c r="A170" s="174"/>
      <c r="B170" s="176"/>
      <c r="C170" s="176"/>
      <c r="D170" s="265" t="s">
        <v>1126</v>
      </c>
      <c r="E170" s="249">
        <v>0</v>
      </c>
      <c r="F170" s="305">
        <v>-12</v>
      </c>
      <c r="G170" s="181">
        <v>-2454</v>
      </c>
      <c r="H170" s="306">
        <v>-527</v>
      </c>
      <c r="I170" s="305"/>
      <c r="J170" s="181"/>
      <c r="K170" s="181"/>
      <c r="L170" s="181"/>
      <c r="M170" s="181"/>
      <c r="N170" s="181"/>
      <c r="O170" s="181"/>
      <c r="P170" s="224"/>
      <c r="Q170" s="232">
        <f>SUM(E170:P170)</f>
        <v>-2993</v>
      </c>
    </row>
    <row r="171" s="161" customFormat="1" customHeight="1" spans="1:17">
      <c r="A171" s="174"/>
      <c r="B171" s="176"/>
      <c r="C171" s="176"/>
      <c r="D171" s="265" t="s">
        <v>1127</v>
      </c>
      <c r="E171" s="249">
        <v>-396</v>
      </c>
      <c r="F171" s="305">
        <v>-2201</v>
      </c>
      <c r="G171" s="179">
        <v>-5469</v>
      </c>
      <c r="H171" s="306">
        <v>-3950</v>
      </c>
      <c r="I171" s="305"/>
      <c r="J171" s="179"/>
      <c r="K171" s="179"/>
      <c r="L171" s="179"/>
      <c r="M171" s="179"/>
      <c r="N171" s="179"/>
      <c r="O171" s="179"/>
      <c r="P171" s="224"/>
      <c r="Q171" s="233">
        <f>SUM(E171:P171)</f>
        <v>-12016</v>
      </c>
    </row>
    <row r="172" s="161" customFormat="1" customHeight="1" spans="1:17">
      <c r="A172" s="174"/>
      <c r="B172" s="176"/>
      <c r="C172" s="176"/>
      <c r="D172" s="185" t="s">
        <v>1128</v>
      </c>
      <c r="E172" s="184">
        <f t="shared" ref="E172:Q172" si="33">SUM(E169:E171)</f>
        <v>-396</v>
      </c>
      <c r="F172" s="184">
        <f t="shared" si="33"/>
        <v>-2708</v>
      </c>
      <c r="G172" s="184">
        <f t="shared" si="33"/>
        <v>-8857</v>
      </c>
      <c r="H172" s="184">
        <f t="shared" si="33"/>
        <v>-4477</v>
      </c>
      <c r="I172" s="184">
        <f t="shared" si="33"/>
        <v>0</v>
      </c>
      <c r="J172" s="252">
        <f t="shared" si="33"/>
        <v>0</v>
      </c>
      <c r="K172" s="184">
        <f t="shared" si="33"/>
        <v>0</v>
      </c>
      <c r="L172" s="184">
        <f t="shared" si="33"/>
        <v>0</v>
      </c>
      <c r="M172" s="184">
        <f t="shared" si="33"/>
        <v>0</v>
      </c>
      <c r="N172" s="184">
        <f t="shared" si="33"/>
        <v>0</v>
      </c>
      <c r="O172" s="184">
        <f t="shared" si="33"/>
        <v>0</v>
      </c>
      <c r="P172" s="230">
        <f t="shared" si="33"/>
        <v>0</v>
      </c>
      <c r="Q172" s="234">
        <f t="shared" si="33"/>
        <v>-16438</v>
      </c>
    </row>
    <row r="173" s="161" customFormat="1" customHeight="1" spans="1:17">
      <c r="A173" s="174"/>
      <c r="B173" s="176"/>
      <c r="C173" s="176"/>
      <c r="D173" s="265" t="s">
        <v>1129</v>
      </c>
      <c r="E173" s="249">
        <v>29421</v>
      </c>
      <c r="F173" s="305">
        <v>8612</v>
      </c>
      <c r="G173" s="179">
        <v>4334</v>
      </c>
      <c r="H173" s="306">
        <v>7292</v>
      </c>
      <c r="I173" s="305"/>
      <c r="J173" s="179"/>
      <c r="K173" s="179"/>
      <c r="L173" s="179"/>
      <c r="M173" s="179"/>
      <c r="N173" s="179"/>
      <c r="O173" s="179"/>
      <c r="P173" s="224"/>
      <c r="Q173" s="233">
        <f>SUM(E173:P173)</f>
        <v>49659</v>
      </c>
    </row>
    <row r="174" s="161" customFormat="1" customHeight="1" spans="1:17">
      <c r="A174" s="174"/>
      <c r="B174" s="176"/>
      <c r="C174" s="176"/>
      <c r="D174" s="265" t="s">
        <v>1130</v>
      </c>
      <c r="E174" s="249">
        <v>51486</v>
      </c>
      <c r="F174" s="305">
        <v>45998</v>
      </c>
      <c r="G174" s="179">
        <v>37859</v>
      </c>
      <c r="H174" s="306">
        <v>45432</v>
      </c>
      <c r="I174" s="305"/>
      <c r="J174" s="179"/>
      <c r="K174" s="179"/>
      <c r="L174" s="179"/>
      <c r="M174" s="179"/>
      <c r="N174" s="179"/>
      <c r="O174" s="179"/>
      <c r="P174" s="224"/>
      <c r="Q174" s="233">
        <f>SUM(E174:P174)</f>
        <v>180775</v>
      </c>
    </row>
    <row r="175" s="161" customFormat="1" customHeight="1" spans="1:20">
      <c r="A175" s="174"/>
      <c r="B175" s="176"/>
      <c r="C175" s="176"/>
      <c r="D175" s="265" t="s">
        <v>1131</v>
      </c>
      <c r="E175" s="249">
        <v>17928</v>
      </c>
      <c r="F175" s="305">
        <v>8894</v>
      </c>
      <c r="G175" s="179">
        <v>9732</v>
      </c>
      <c r="H175" s="306">
        <v>8529</v>
      </c>
      <c r="I175" s="305"/>
      <c r="J175" s="179"/>
      <c r="K175" s="179"/>
      <c r="L175" s="179"/>
      <c r="M175" s="179"/>
      <c r="N175" s="179"/>
      <c r="O175" s="179"/>
      <c r="P175" s="224"/>
      <c r="Q175" s="233">
        <f>SUM(E175:P175)</f>
        <v>45083</v>
      </c>
      <c r="T175" s="323"/>
    </row>
    <row r="176" s="161" customFormat="1" customHeight="1" spans="1:17">
      <c r="A176" s="174"/>
      <c r="B176" s="176"/>
      <c r="C176" s="189"/>
      <c r="D176" s="185" t="s">
        <v>1132</v>
      </c>
      <c r="E176" s="184">
        <f t="shared" ref="E176:Q176" si="34">SUM(E173:E175)</f>
        <v>98835</v>
      </c>
      <c r="F176" s="184">
        <f t="shared" si="34"/>
        <v>63504</v>
      </c>
      <c r="G176" s="184">
        <f t="shared" si="34"/>
        <v>51925</v>
      </c>
      <c r="H176" s="184">
        <f t="shared" si="34"/>
        <v>61253</v>
      </c>
      <c r="I176" s="184">
        <f t="shared" si="34"/>
        <v>0</v>
      </c>
      <c r="J176" s="184">
        <f t="shared" si="34"/>
        <v>0</v>
      </c>
      <c r="K176" s="184">
        <f t="shared" si="34"/>
        <v>0</v>
      </c>
      <c r="L176" s="184">
        <f t="shared" si="34"/>
        <v>0</v>
      </c>
      <c r="M176" s="184">
        <f t="shared" si="34"/>
        <v>0</v>
      </c>
      <c r="N176" s="184">
        <f t="shared" si="34"/>
        <v>0</v>
      </c>
      <c r="O176" s="184">
        <f t="shared" si="34"/>
        <v>0</v>
      </c>
      <c r="P176" s="230">
        <f t="shared" si="34"/>
        <v>0</v>
      </c>
      <c r="Q176" s="234">
        <f t="shared" si="34"/>
        <v>275517</v>
      </c>
    </row>
    <row r="177" s="161" customFormat="1" customHeight="1" spans="1:17">
      <c r="A177" s="174"/>
      <c r="B177" s="176"/>
      <c r="C177" s="187" t="s">
        <v>1136</v>
      </c>
      <c r="D177" s="188" t="s">
        <v>1133</v>
      </c>
      <c r="E177" s="307"/>
      <c r="F177" s="181"/>
      <c r="G177" s="191"/>
      <c r="H177" s="191"/>
      <c r="I177" s="191"/>
      <c r="J177" s="191"/>
      <c r="K177" s="191"/>
      <c r="L177" s="191"/>
      <c r="M177" s="191"/>
      <c r="N177" s="191"/>
      <c r="O177" s="191"/>
      <c r="P177" s="191"/>
      <c r="Q177" s="233">
        <f t="shared" ref="Q177:Q192" si="35">SUM(E177:P177)</f>
        <v>0</v>
      </c>
    </row>
    <row r="178" s="161" customFormat="1" customHeight="1" spans="1:17">
      <c r="A178" s="174"/>
      <c r="B178" s="176"/>
      <c r="C178" s="176"/>
      <c r="D178" s="188" t="s">
        <v>1197</v>
      </c>
      <c r="E178" s="307">
        <v>1675.26</v>
      </c>
      <c r="F178" s="181">
        <v>1492.69</v>
      </c>
      <c r="G178" s="191">
        <v>1553.34</v>
      </c>
      <c r="H178" s="191">
        <v>1663.06</v>
      </c>
      <c r="I178" s="192"/>
      <c r="J178" s="258"/>
      <c r="K178" s="315"/>
      <c r="L178" s="274"/>
      <c r="M178" s="258"/>
      <c r="N178" s="258"/>
      <c r="O178" s="277"/>
      <c r="P178" s="316"/>
      <c r="Q178" s="233">
        <f t="shared" si="35"/>
        <v>6384.35</v>
      </c>
    </row>
    <row r="179" s="161" customFormat="1" customHeight="1" spans="1:17">
      <c r="A179" s="174"/>
      <c r="B179" s="176"/>
      <c r="C179" s="176"/>
      <c r="D179" s="188" t="s">
        <v>1145</v>
      </c>
      <c r="E179" s="307"/>
      <c r="F179" s="181"/>
      <c r="G179" s="191"/>
      <c r="H179" s="191"/>
      <c r="I179" s="192"/>
      <c r="J179" s="258"/>
      <c r="K179" s="317"/>
      <c r="L179" s="274"/>
      <c r="M179" s="258"/>
      <c r="N179" s="258"/>
      <c r="O179" s="277"/>
      <c r="P179" s="318"/>
      <c r="Q179" s="233">
        <f t="shared" si="35"/>
        <v>0</v>
      </c>
    </row>
    <row r="180" s="161" customFormat="1" customHeight="1" spans="1:17">
      <c r="A180" s="174"/>
      <c r="B180" s="176"/>
      <c r="C180" s="176"/>
      <c r="D180" s="188" t="s">
        <v>1137</v>
      </c>
      <c r="E180" s="307">
        <v>-12836.51</v>
      </c>
      <c r="F180" s="181">
        <v>-11447</v>
      </c>
      <c r="G180" s="191">
        <v>-15667</v>
      </c>
      <c r="H180" s="191">
        <v>-14795</v>
      </c>
      <c r="I180" s="319"/>
      <c r="J180" s="258"/>
      <c r="K180" s="258"/>
      <c r="L180" s="274"/>
      <c r="M180" s="274"/>
      <c r="N180" s="258"/>
      <c r="O180" s="277"/>
      <c r="P180" s="318"/>
      <c r="Q180" s="233">
        <f t="shared" si="35"/>
        <v>-54745.51</v>
      </c>
    </row>
    <row r="181" s="161" customFormat="1" customHeight="1" spans="1:17">
      <c r="A181" s="174"/>
      <c r="B181" s="176"/>
      <c r="C181" s="176"/>
      <c r="D181" s="188" t="s">
        <v>1138</v>
      </c>
      <c r="E181" s="307">
        <v>10591.28</v>
      </c>
      <c r="F181" s="181">
        <v>3411</v>
      </c>
      <c r="G181" s="191">
        <v>10310</v>
      </c>
      <c r="H181" s="191">
        <v>3954</v>
      </c>
      <c r="I181" s="271"/>
      <c r="J181" s="258"/>
      <c r="K181" s="258"/>
      <c r="L181" s="277"/>
      <c r="M181" s="274"/>
      <c r="N181" s="258"/>
      <c r="O181" s="277"/>
      <c r="P181" s="318"/>
      <c r="Q181" s="233">
        <f t="shared" si="35"/>
        <v>28266.28</v>
      </c>
    </row>
    <row r="182" s="161" customFormat="1" customHeight="1" spans="1:17">
      <c r="A182" s="174"/>
      <c r="B182" s="176"/>
      <c r="C182" s="176"/>
      <c r="D182" s="188" t="s">
        <v>1198</v>
      </c>
      <c r="E182" s="307"/>
      <c r="F182" s="181"/>
      <c r="G182" s="191"/>
      <c r="H182" s="191"/>
      <c r="I182" s="271"/>
      <c r="J182" s="258"/>
      <c r="K182" s="258"/>
      <c r="L182" s="277"/>
      <c r="M182" s="274"/>
      <c r="N182" s="258"/>
      <c r="O182" s="277"/>
      <c r="P182" s="318"/>
      <c r="Q182" s="233">
        <f t="shared" si="35"/>
        <v>0</v>
      </c>
    </row>
    <row r="183" s="161" customFormat="1" customHeight="1" spans="1:17">
      <c r="A183" s="174"/>
      <c r="B183" s="176"/>
      <c r="C183" s="176"/>
      <c r="D183" s="188" t="s">
        <v>1181</v>
      </c>
      <c r="E183" s="307"/>
      <c r="F183" s="181"/>
      <c r="G183" s="191"/>
      <c r="H183" s="191"/>
      <c r="I183" s="192"/>
      <c r="J183" s="258"/>
      <c r="K183" s="258"/>
      <c r="L183" s="258"/>
      <c r="M183" s="258"/>
      <c r="N183" s="258"/>
      <c r="O183" s="277"/>
      <c r="P183" s="318"/>
      <c r="Q183" s="233">
        <f t="shared" si="35"/>
        <v>0</v>
      </c>
    </row>
    <row r="184" s="161" customFormat="1" customHeight="1" spans="1:17">
      <c r="A184" s="174"/>
      <c r="B184" s="176"/>
      <c r="C184" s="176"/>
      <c r="D184" s="188" t="s">
        <v>1158</v>
      </c>
      <c r="E184" s="307">
        <v>10200</v>
      </c>
      <c r="F184" s="181">
        <v>14640</v>
      </c>
      <c r="G184" s="191">
        <v>4960</v>
      </c>
      <c r="H184" s="191"/>
      <c r="I184" s="192"/>
      <c r="J184" s="258"/>
      <c r="K184" s="258"/>
      <c r="L184" s="258"/>
      <c r="M184" s="258"/>
      <c r="N184" s="258"/>
      <c r="O184" s="277"/>
      <c r="P184" s="318"/>
      <c r="Q184" s="233">
        <f t="shared" si="35"/>
        <v>29800</v>
      </c>
    </row>
    <row r="185" s="161" customFormat="1" customHeight="1" spans="1:17">
      <c r="A185" s="174"/>
      <c r="B185" s="176"/>
      <c r="C185" s="176"/>
      <c r="D185" s="188" t="s">
        <v>1139</v>
      </c>
      <c r="E185" s="307">
        <v>-1463.97</v>
      </c>
      <c r="F185" s="181">
        <v>-555.16</v>
      </c>
      <c r="G185" s="191">
        <v>-751.79</v>
      </c>
      <c r="H185" s="191">
        <v>-864.44</v>
      </c>
      <c r="I185" s="271"/>
      <c r="J185" s="274"/>
      <c r="K185" s="258"/>
      <c r="L185" s="274"/>
      <c r="M185" s="274"/>
      <c r="N185" s="258"/>
      <c r="O185" s="277"/>
      <c r="P185" s="316"/>
      <c r="Q185" s="233">
        <f t="shared" si="35"/>
        <v>-3635.36</v>
      </c>
    </row>
    <row r="186" s="161" customFormat="1" customHeight="1" spans="1:17">
      <c r="A186" s="174"/>
      <c r="B186" s="176"/>
      <c r="C186" s="176"/>
      <c r="D186" s="188" t="s">
        <v>1140</v>
      </c>
      <c r="E186" s="307">
        <v>2495.82</v>
      </c>
      <c r="F186" s="181">
        <v>5219.55</v>
      </c>
      <c r="G186" s="191">
        <v>2801.99</v>
      </c>
      <c r="H186" s="191">
        <v>3415.22</v>
      </c>
      <c r="I186" s="271"/>
      <c r="J186" s="274"/>
      <c r="K186" s="258"/>
      <c r="L186" s="274"/>
      <c r="M186" s="274"/>
      <c r="N186" s="258"/>
      <c r="O186" s="277"/>
      <c r="P186" s="316"/>
      <c r="Q186" s="233">
        <f t="shared" si="35"/>
        <v>13932.58</v>
      </c>
    </row>
    <row r="187" s="161" customFormat="1" customHeight="1" spans="1:17">
      <c r="A187" s="174"/>
      <c r="B187" s="176"/>
      <c r="C187" s="176"/>
      <c r="D187" s="188" t="s">
        <v>1199</v>
      </c>
      <c r="E187" s="307"/>
      <c r="F187" s="181"/>
      <c r="G187" s="191"/>
      <c r="H187" s="191"/>
      <c r="I187" s="192"/>
      <c r="J187" s="258"/>
      <c r="K187" s="258"/>
      <c r="L187" s="258"/>
      <c r="M187" s="258"/>
      <c r="N187" s="258"/>
      <c r="O187" s="277"/>
      <c r="P187" s="318"/>
      <c r="Q187" s="233">
        <f t="shared" si="35"/>
        <v>0</v>
      </c>
    </row>
    <row r="188" s="161" customFormat="1" customHeight="1" spans="1:17">
      <c r="A188" s="174"/>
      <c r="B188" s="176"/>
      <c r="C188" s="176"/>
      <c r="D188" s="188" t="s">
        <v>1164</v>
      </c>
      <c r="E188" s="307">
        <v>-109100.88</v>
      </c>
      <c r="F188" s="181">
        <v>-73730.08</v>
      </c>
      <c r="G188" s="191">
        <v>-51468.54</v>
      </c>
      <c r="H188" s="191">
        <v>-53908.84</v>
      </c>
      <c r="I188" s="192"/>
      <c r="J188" s="258"/>
      <c r="K188" s="258"/>
      <c r="L188" s="258"/>
      <c r="M188" s="258"/>
      <c r="N188" s="258"/>
      <c r="O188" s="277"/>
      <c r="P188" s="318"/>
      <c r="Q188" s="233">
        <f t="shared" si="35"/>
        <v>-288208.34</v>
      </c>
    </row>
    <row r="189" s="161" customFormat="1" customHeight="1" spans="1:17">
      <c r="A189" s="174"/>
      <c r="B189" s="176"/>
      <c r="C189" s="176"/>
      <c r="D189" s="188" t="s">
        <v>1165</v>
      </c>
      <c r="E189" s="307"/>
      <c r="F189" s="181">
        <v>173</v>
      </c>
      <c r="G189" s="191">
        <v>5194</v>
      </c>
      <c r="H189" s="191">
        <v>3040</v>
      </c>
      <c r="I189" s="192"/>
      <c r="J189" s="258"/>
      <c r="K189" s="258"/>
      <c r="L189" s="258"/>
      <c r="M189" s="258"/>
      <c r="N189" s="258"/>
      <c r="O189" s="277"/>
      <c r="P189" s="318"/>
      <c r="Q189" s="233">
        <f t="shared" si="35"/>
        <v>8407</v>
      </c>
    </row>
    <row r="190" s="161" customFormat="1" customHeight="1" spans="1:17">
      <c r="A190" s="174"/>
      <c r="B190" s="176"/>
      <c r="C190" s="176"/>
      <c r="D190" s="188" t="s">
        <v>1200</v>
      </c>
      <c r="E190" s="307"/>
      <c r="F190" s="181"/>
      <c r="G190" s="191"/>
      <c r="H190" s="191"/>
      <c r="I190" s="192"/>
      <c r="J190" s="258"/>
      <c r="K190" s="258"/>
      <c r="L190" s="258"/>
      <c r="M190" s="258"/>
      <c r="N190" s="258"/>
      <c r="O190" s="277"/>
      <c r="P190" s="318"/>
      <c r="Q190" s="233">
        <f t="shared" si="35"/>
        <v>0</v>
      </c>
    </row>
    <row r="191" s="161" customFormat="1" customHeight="1" spans="1:17">
      <c r="A191" s="174"/>
      <c r="B191" s="176"/>
      <c r="C191" s="176"/>
      <c r="D191" s="188" t="s">
        <v>1186</v>
      </c>
      <c r="E191" s="307"/>
      <c r="F191" s="181"/>
      <c r="G191" s="191"/>
      <c r="H191" s="191"/>
      <c r="I191" s="192"/>
      <c r="J191" s="258"/>
      <c r="K191" s="258"/>
      <c r="L191" s="258"/>
      <c r="M191" s="258"/>
      <c r="N191" s="258"/>
      <c r="O191" s="277"/>
      <c r="P191" s="318"/>
      <c r="Q191" s="233">
        <f t="shared" si="35"/>
        <v>0</v>
      </c>
    </row>
    <row r="192" s="161" customFormat="1" customHeight="1" spans="1:17">
      <c r="A192" s="174"/>
      <c r="B192" s="176"/>
      <c r="C192" s="176"/>
      <c r="D192" s="188" t="s">
        <v>1187</v>
      </c>
      <c r="E192" s="307"/>
      <c r="F192" s="181"/>
      <c r="G192" s="191"/>
      <c r="H192" s="191">
        <v>720</v>
      </c>
      <c r="I192" s="192"/>
      <c r="J192" s="258"/>
      <c r="K192" s="258"/>
      <c r="L192" s="258"/>
      <c r="M192" s="258"/>
      <c r="N192" s="258"/>
      <c r="O192" s="277"/>
      <c r="P192" s="318"/>
      <c r="Q192" s="233">
        <f t="shared" si="35"/>
        <v>720</v>
      </c>
    </row>
    <row r="193" s="162" customFormat="1" customHeight="1" spans="1:20">
      <c r="A193" s="201"/>
      <c r="B193" s="203"/>
      <c r="C193" s="203"/>
      <c r="D193" s="262" t="s">
        <v>1143</v>
      </c>
      <c r="E193" s="293">
        <f t="shared" ref="E193:P193" si="36">SUM(E177:E192)</f>
        <v>-98439</v>
      </c>
      <c r="F193" s="293">
        <f t="shared" si="36"/>
        <v>-60796</v>
      </c>
      <c r="G193" s="293">
        <f t="shared" si="36"/>
        <v>-43068</v>
      </c>
      <c r="H193" s="293">
        <f t="shared" si="36"/>
        <v>-56776</v>
      </c>
      <c r="I193" s="293">
        <f t="shared" si="36"/>
        <v>0</v>
      </c>
      <c r="J193" s="293">
        <f t="shared" si="36"/>
        <v>0</v>
      </c>
      <c r="K193" s="293">
        <f t="shared" si="36"/>
        <v>0</v>
      </c>
      <c r="L193" s="293">
        <f t="shared" si="36"/>
        <v>0</v>
      </c>
      <c r="M193" s="293">
        <f t="shared" si="36"/>
        <v>0</v>
      </c>
      <c r="N193" s="293">
        <f t="shared" si="36"/>
        <v>0</v>
      </c>
      <c r="O193" s="293">
        <f t="shared" si="36"/>
        <v>0</v>
      </c>
      <c r="P193" s="293">
        <f t="shared" si="36"/>
        <v>0</v>
      </c>
      <c r="Q193" s="322">
        <f>SUM(Q178:Q192)</f>
        <v>-259079</v>
      </c>
      <c r="T193" s="161"/>
    </row>
    <row r="194" s="162" customFormat="1" ht="4.5" customHeight="1" spans="1:17">
      <c r="A194" s="174"/>
      <c r="B194" s="175"/>
      <c r="C194" s="176"/>
      <c r="D194" s="263"/>
      <c r="E194" s="229"/>
      <c r="F194" s="208"/>
      <c r="G194" s="208"/>
      <c r="H194" s="228"/>
      <c r="I194" s="228"/>
      <c r="J194" s="208"/>
      <c r="K194" s="208"/>
      <c r="L194" s="208"/>
      <c r="M194" s="208"/>
      <c r="N194" s="208"/>
      <c r="O194" s="208"/>
      <c r="P194" s="227"/>
      <c r="Q194" s="237"/>
    </row>
    <row r="195" s="161" customFormat="1" customHeight="1" spans="1:20">
      <c r="A195" s="209">
        <v>9</v>
      </c>
      <c r="B195" s="210" t="s">
        <v>1201</v>
      </c>
      <c r="C195" s="211" t="s">
        <v>1124</v>
      </c>
      <c r="D195" s="255" t="s">
        <v>1125</v>
      </c>
      <c r="E195" s="302">
        <v>0</v>
      </c>
      <c r="F195" s="302">
        <v>0</v>
      </c>
      <c r="G195" s="302">
        <v>0</v>
      </c>
      <c r="H195" s="302">
        <v>0</v>
      </c>
      <c r="I195" s="302"/>
      <c r="J195" s="302"/>
      <c r="K195" s="302"/>
      <c r="L195" s="302"/>
      <c r="M195" s="302"/>
      <c r="N195" s="302"/>
      <c r="O195" s="334"/>
      <c r="P195" s="335"/>
      <c r="Q195" s="222">
        <f>SUM(E195:P195)</f>
        <v>0</v>
      </c>
      <c r="T195" s="162"/>
    </row>
    <row r="196" s="161" customFormat="1" customHeight="1" spans="1:17">
      <c r="A196" s="174"/>
      <c r="B196" s="213"/>
      <c r="C196" s="176"/>
      <c r="D196" s="265" t="s">
        <v>1126</v>
      </c>
      <c r="E196" s="305">
        <v>0</v>
      </c>
      <c r="F196" s="305">
        <v>0</v>
      </c>
      <c r="G196" s="305">
        <v>0</v>
      </c>
      <c r="H196" s="305">
        <v>0</v>
      </c>
      <c r="I196" s="305"/>
      <c r="J196" s="305"/>
      <c r="K196" s="305"/>
      <c r="L196" s="305"/>
      <c r="M196" s="305"/>
      <c r="N196" s="305"/>
      <c r="O196" s="305"/>
      <c r="P196" s="336"/>
      <c r="Q196" s="232">
        <f>SUM(E196:P196)</f>
        <v>0</v>
      </c>
    </row>
    <row r="197" s="161" customFormat="1" customHeight="1" spans="1:17">
      <c r="A197" s="174"/>
      <c r="B197" s="213"/>
      <c r="C197" s="176"/>
      <c r="D197" s="265" t="s">
        <v>1127</v>
      </c>
      <c r="E197" s="305">
        <v>0</v>
      </c>
      <c r="F197" s="305">
        <v>0</v>
      </c>
      <c r="G197" s="305">
        <v>0</v>
      </c>
      <c r="H197" s="305">
        <v>0</v>
      </c>
      <c r="I197" s="305"/>
      <c r="J197" s="305"/>
      <c r="K197" s="305"/>
      <c r="L197" s="305"/>
      <c r="M197" s="305"/>
      <c r="N197" s="305"/>
      <c r="O197" s="288"/>
      <c r="P197" s="336"/>
      <c r="Q197" s="233">
        <f>SUM(E197:P197)</f>
        <v>0</v>
      </c>
    </row>
    <row r="198" s="161" customFormat="1" customHeight="1" spans="1:17">
      <c r="A198" s="174"/>
      <c r="B198" s="213"/>
      <c r="C198" s="176"/>
      <c r="D198" s="185" t="s">
        <v>1128</v>
      </c>
      <c r="E198" s="324">
        <f>SUM(E195:E197)</f>
        <v>0</v>
      </c>
      <c r="F198" s="324">
        <f>SUM(F195:F197)</f>
        <v>0</v>
      </c>
      <c r="G198" s="325">
        <f t="shared" ref="G198:Q198" si="37">SUM(G195:G197)</f>
        <v>0</v>
      </c>
      <c r="H198" s="326">
        <f t="shared" si="37"/>
        <v>0</v>
      </c>
      <c r="I198" s="326">
        <f t="shared" si="37"/>
        <v>0</v>
      </c>
      <c r="J198" s="326">
        <f t="shared" si="37"/>
        <v>0</v>
      </c>
      <c r="K198" s="326">
        <f t="shared" si="37"/>
        <v>0</v>
      </c>
      <c r="L198" s="326">
        <f t="shared" si="37"/>
        <v>0</v>
      </c>
      <c r="M198" s="337">
        <f t="shared" si="37"/>
        <v>0</v>
      </c>
      <c r="N198" s="337">
        <f t="shared" si="37"/>
        <v>0</v>
      </c>
      <c r="O198" s="337">
        <f t="shared" si="37"/>
        <v>0</v>
      </c>
      <c r="P198" s="338">
        <f t="shared" si="37"/>
        <v>0</v>
      </c>
      <c r="Q198" s="234">
        <f t="shared" si="37"/>
        <v>0</v>
      </c>
    </row>
    <row r="199" s="161" customFormat="1" customHeight="1" spans="1:17">
      <c r="A199" s="174"/>
      <c r="B199" s="213"/>
      <c r="C199" s="176"/>
      <c r="D199" s="265" t="s">
        <v>1129</v>
      </c>
      <c r="E199" s="305">
        <v>0</v>
      </c>
      <c r="F199" s="305">
        <v>0</v>
      </c>
      <c r="G199" s="305">
        <v>0</v>
      </c>
      <c r="H199" s="288">
        <v>0</v>
      </c>
      <c r="I199" s="288"/>
      <c r="J199" s="288"/>
      <c r="K199" s="288"/>
      <c r="L199" s="288"/>
      <c r="M199" s="288"/>
      <c r="N199" s="288"/>
      <c r="O199" s="288"/>
      <c r="P199" s="336"/>
      <c r="Q199" s="233">
        <f>SUM(E199:P199)</f>
        <v>0</v>
      </c>
    </row>
    <row r="200" s="161" customFormat="1" customHeight="1" spans="1:17">
      <c r="A200" s="174"/>
      <c r="B200" s="213"/>
      <c r="C200" s="176"/>
      <c r="D200" s="265" t="s">
        <v>1130</v>
      </c>
      <c r="E200" s="305">
        <v>0</v>
      </c>
      <c r="F200" s="305">
        <v>0</v>
      </c>
      <c r="G200" s="305">
        <v>0</v>
      </c>
      <c r="H200" s="305">
        <v>0</v>
      </c>
      <c r="I200" s="305"/>
      <c r="J200" s="305"/>
      <c r="K200" s="305"/>
      <c r="L200" s="305"/>
      <c r="M200" s="305"/>
      <c r="N200" s="305"/>
      <c r="O200" s="288"/>
      <c r="P200" s="336"/>
      <c r="Q200" s="233">
        <f>SUM(E200:P200)</f>
        <v>0</v>
      </c>
    </row>
    <row r="201" s="161" customFormat="1" customHeight="1" spans="1:17">
      <c r="A201" s="174"/>
      <c r="B201" s="213"/>
      <c r="C201" s="176"/>
      <c r="D201" s="265" t="s">
        <v>1131</v>
      </c>
      <c r="E201" s="305">
        <v>0</v>
      </c>
      <c r="F201" s="305">
        <v>0</v>
      </c>
      <c r="G201" s="305">
        <v>0</v>
      </c>
      <c r="H201" s="305">
        <v>0</v>
      </c>
      <c r="I201" s="305"/>
      <c r="J201" s="305"/>
      <c r="K201" s="305"/>
      <c r="L201" s="305"/>
      <c r="M201" s="305"/>
      <c r="N201" s="305"/>
      <c r="O201" s="288"/>
      <c r="P201" s="336"/>
      <c r="Q201" s="233">
        <f>SUM(E201:P201)</f>
        <v>0</v>
      </c>
    </row>
    <row r="202" s="161" customFormat="1" customHeight="1" spans="1:17">
      <c r="A202" s="174"/>
      <c r="B202" s="213"/>
      <c r="C202" s="189"/>
      <c r="D202" s="185" t="s">
        <v>1132</v>
      </c>
      <c r="E202" s="325">
        <f>SUM(E199:E201)</f>
        <v>0</v>
      </c>
      <c r="F202" s="325">
        <f t="shared" ref="F202:Q202" si="38">SUM(F199:F201)</f>
        <v>0</v>
      </c>
      <c r="G202" s="325">
        <f t="shared" si="38"/>
        <v>0</v>
      </c>
      <c r="H202" s="325">
        <f t="shared" si="38"/>
        <v>0</v>
      </c>
      <c r="I202" s="325">
        <f t="shared" si="38"/>
        <v>0</v>
      </c>
      <c r="J202" s="325">
        <f t="shared" si="38"/>
        <v>0</v>
      </c>
      <c r="K202" s="325">
        <f t="shared" si="38"/>
        <v>0</v>
      </c>
      <c r="L202" s="337">
        <f t="shared" si="38"/>
        <v>0</v>
      </c>
      <c r="M202" s="337">
        <f t="shared" si="38"/>
        <v>0</v>
      </c>
      <c r="N202" s="337">
        <f t="shared" si="38"/>
        <v>0</v>
      </c>
      <c r="O202" s="337">
        <f t="shared" si="38"/>
        <v>0</v>
      </c>
      <c r="P202" s="338">
        <f t="shared" si="38"/>
        <v>0</v>
      </c>
      <c r="Q202" s="234">
        <f t="shared" si="38"/>
        <v>0</v>
      </c>
    </row>
    <row r="203" s="161" customFormat="1" customHeight="1" spans="1:17">
      <c r="A203" s="174"/>
      <c r="B203" s="213"/>
      <c r="C203" s="187" t="s">
        <v>1133</v>
      </c>
      <c r="D203" s="215" t="s">
        <v>1202</v>
      </c>
      <c r="E203" s="327">
        <v>53749.9</v>
      </c>
      <c r="F203" s="191">
        <v>40600.8</v>
      </c>
      <c r="G203" s="191">
        <v>29789.9</v>
      </c>
      <c r="H203" s="191">
        <v>36176.8</v>
      </c>
      <c r="I203" s="191"/>
      <c r="J203" s="191"/>
      <c r="K203" s="191"/>
      <c r="L203" s="191"/>
      <c r="M203" s="339"/>
      <c r="N203" s="191"/>
      <c r="O203" s="191"/>
      <c r="P203" s="191"/>
      <c r="Q203" s="233">
        <f>SUM(E203:P203)</f>
        <v>160317.4</v>
      </c>
    </row>
    <row r="204" s="162" customFormat="1" customHeight="1" spans="1:20">
      <c r="A204" s="174"/>
      <c r="B204" s="213"/>
      <c r="C204" s="176"/>
      <c r="D204" s="182" t="s">
        <v>1135</v>
      </c>
      <c r="E204" s="256">
        <f t="shared" ref="E204:P204" si="39">SUM(E203)</f>
        <v>53749.9</v>
      </c>
      <c r="F204" s="252">
        <f t="shared" si="39"/>
        <v>40600.8</v>
      </c>
      <c r="G204" s="252">
        <f t="shared" si="39"/>
        <v>29789.9</v>
      </c>
      <c r="H204" s="252">
        <f t="shared" si="39"/>
        <v>36176.8</v>
      </c>
      <c r="I204" s="252">
        <f t="shared" si="39"/>
        <v>0</v>
      </c>
      <c r="J204" s="252">
        <f t="shared" si="39"/>
        <v>0</v>
      </c>
      <c r="K204" s="252">
        <f t="shared" si="39"/>
        <v>0</v>
      </c>
      <c r="L204" s="252">
        <f t="shared" si="39"/>
        <v>0</v>
      </c>
      <c r="M204" s="252">
        <f t="shared" si="39"/>
        <v>0</v>
      </c>
      <c r="N204" s="252">
        <f t="shared" si="39"/>
        <v>0</v>
      </c>
      <c r="O204" s="252">
        <f t="shared" si="39"/>
        <v>0</v>
      </c>
      <c r="P204" s="267">
        <f t="shared" si="39"/>
        <v>0</v>
      </c>
      <c r="Q204" s="235">
        <f>SUM(Q203:Q203)</f>
        <v>160317.4</v>
      </c>
      <c r="T204" s="161"/>
    </row>
    <row r="205" s="161" customFormat="1" customHeight="1" spans="1:20">
      <c r="A205" s="174"/>
      <c r="B205" s="213"/>
      <c r="C205" s="187" t="s">
        <v>1136</v>
      </c>
      <c r="D205" s="188" t="s">
        <v>1184</v>
      </c>
      <c r="E205" s="327">
        <v>923.900000000001</v>
      </c>
      <c r="F205" s="191">
        <v>868.800000000001</v>
      </c>
      <c r="G205" s="191">
        <v>965.900000000001</v>
      </c>
      <c r="H205" s="191">
        <v>694.8</v>
      </c>
      <c r="I205" s="191"/>
      <c r="J205" s="191"/>
      <c r="K205" s="191"/>
      <c r="L205" s="191"/>
      <c r="M205" s="339"/>
      <c r="N205" s="191"/>
      <c r="O205" s="272"/>
      <c r="P205" s="273"/>
      <c r="Q205" s="233">
        <f>SUM(E205:P205)</f>
        <v>3453.4</v>
      </c>
      <c r="T205" s="162"/>
    </row>
    <row r="206" s="161" customFormat="1" customHeight="1" spans="1:17">
      <c r="A206" s="174"/>
      <c r="B206" s="213"/>
      <c r="C206" s="176"/>
      <c r="D206" s="188" t="s">
        <v>1203</v>
      </c>
      <c r="E206" s="266"/>
      <c r="F206" s="191"/>
      <c r="G206" s="191"/>
      <c r="H206" s="191"/>
      <c r="I206" s="191"/>
      <c r="J206" s="191"/>
      <c r="K206" s="191"/>
      <c r="L206" s="191"/>
      <c r="M206" s="339"/>
      <c r="N206" s="191"/>
      <c r="O206" s="272"/>
      <c r="P206" s="273"/>
      <c r="Q206" s="233">
        <f>SUM(E206:P206)</f>
        <v>0</v>
      </c>
    </row>
    <row r="207" s="161" customFormat="1" customHeight="1" spans="1:17">
      <c r="A207" s="174"/>
      <c r="B207" s="213"/>
      <c r="C207" s="176"/>
      <c r="D207" s="188" t="s">
        <v>1180</v>
      </c>
      <c r="E207" s="192"/>
      <c r="F207" s="192"/>
      <c r="G207" s="192"/>
      <c r="H207" s="192"/>
      <c r="I207" s="192"/>
      <c r="J207" s="192"/>
      <c r="K207" s="191"/>
      <c r="L207" s="191"/>
      <c r="M207" s="339"/>
      <c r="N207" s="192"/>
      <c r="O207" s="271"/>
      <c r="P207" s="340"/>
      <c r="Q207" s="233">
        <f t="shared" ref="Q207:Q214" si="40">SUM(E207:P207)</f>
        <v>0</v>
      </c>
    </row>
    <row r="208" s="161" customFormat="1" customHeight="1" spans="1:17">
      <c r="A208" s="174"/>
      <c r="B208" s="213"/>
      <c r="C208" s="176"/>
      <c r="D208" s="188" t="s">
        <v>1204</v>
      </c>
      <c r="E208" s="258"/>
      <c r="F208" s="258"/>
      <c r="G208" s="192"/>
      <c r="H208" s="192"/>
      <c r="I208" s="192"/>
      <c r="J208" s="192"/>
      <c r="K208" s="191"/>
      <c r="L208" s="191"/>
      <c r="M208" s="341"/>
      <c r="N208" s="258"/>
      <c r="O208" s="274"/>
      <c r="P208" s="340"/>
      <c r="Q208" s="233">
        <f t="shared" si="40"/>
        <v>0</v>
      </c>
    </row>
    <row r="209" s="161" customFormat="1" customHeight="1" spans="1:17">
      <c r="A209" s="174"/>
      <c r="B209" s="213"/>
      <c r="C209" s="176"/>
      <c r="D209" s="188" t="s">
        <v>1205</v>
      </c>
      <c r="E209" s="258"/>
      <c r="F209" s="258"/>
      <c r="G209" s="192"/>
      <c r="H209" s="192"/>
      <c r="I209" s="192"/>
      <c r="J209" s="192"/>
      <c r="K209" s="191"/>
      <c r="L209" s="191"/>
      <c r="M209" s="341"/>
      <c r="N209" s="258"/>
      <c r="O209" s="274"/>
      <c r="P209" s="340"/>
      <c r="Q209" s="233">
        <f t="shared" si="40"/>
        <v>0</v>
      </c>
    </row>
    <row r="210" s="161" customFormat="1" customHeight="1" spans="1:17">
      <c r="A210" s="174"/>
      <c r="B210" s="213"/>
      <c r="C210" s="176"/>
      <c r="D210" s="188" t="s">
        <v>1141</v>
      </c>
      <c r="E210" s="258"/>
      <c r="F210" s="258"/>
      <c r="G210" s="192"/>
      <c r="H210" s="192"/>
      <c r="I210" s="192"/>
      <c r="J210" s="192"/>
      <c r="K210" s="192"/>
      <c r="L210" s="192"/>
      <c r="M210" s="342"/>
      <c r="N210" s="258"/>
      <c r="O210" s="274"/>
      <c r="P210" s="340"/>
      <c r="Q210" s="233">
        <f t="shared" si="40"/>
        <v>0</v>
      </c>
    </row>
    <row r="211" s="161" customFormat="1" customHeight="1" spans="1:17">
      <c r="A211" s="174"/>
      <c r="B211" s="213"/>
      <c r="C211" s="176"/>
      <c r="D211" s="188" t="s">
        <v>1142</v>
      </c>
      <c r="E211" s="258"/>
      <c r="F211" s="258"/>
      <c r="G211" s="192"/>
      <c r="H211" s="192"/>
      <c r="I211" s="192"/>
      <c r="J211" s="192"/>
      <c r="K211" s="192"/>
      <c r="L211" s="258"/>
      <c r="M211" s="342"/>
      <c r="N211" s="258"/>
      <c r="O211" s="274"/>
      <c r="P211" s="340"/>
      <c r="Q211" s="233">
        <f t="shared" si="40"/>
        <v>0</v>
      </c>
    </row>
    <row r="212" s="161" customFormat="1" customHeight="1" spans="1:17">
      <c r="A212" s="174"/>
      <c r="B212" s="213"/>
      <c r="C212" s="176"/>
      <c r="D212" s="188" t="s">
        <v>1206</v>
      </c>
      <c r="E212" s="258">
        <v>52826</v>
      </c>
      <c r="F212" s="258">
        <v>39732</v>
      </c>
      <c r="G212" s="192">
        <v>28824</v>
      </c>
      <c r="H212" s="192">
        <v>36202</v>
      </c>
      <c r="I212" s="192"/>
      <c r="J212" s="192"/>
      <c r="K212" s="192"/>
      <c r="L212" s="258"/>
      <c r="M212" s="342"/>
      <c r="N212" s="258"/>
      <c r="O212" s="274"/>
      <c r="P212" s="340"/>
      <c r="Q212" s="233">
        <f t="shared" si="40"/>
        <v>157584</v>
      </c>
    </row>
    <row r="213" s="161" customFormat="1" customHeight="1" spans="1:17">
      <c r="A213" s="174"/>
      <c r="B213" s="213"/>
      <c r="C213" s="176"/>
      <c r="D213" s="188" t="s">
        <v>1207</v>
      </c>
      <c r="E213" s="258"/>
      <c r="F213" s="258"/>
      <c r="G213" s="192"/>
      <c r="H213" s="192"/>
      <c r="I213" s="192"/>
      <c r="J213" s="192"/>
      <c r="K213" s="192"/>
      <c r="L213" s="258"/>
      <c r="M213" s="342"/>
      <c r="N213" s="258"/>
      <c r="O213" s="274"/>
      <c r="P213" s="340"/>
      <c r="Q213" s="233">
        <f t="shared" si="40"/>
        <v>0</v>
      </c>
    </row>
    <row r="214" s="161" customFormat="1" customHeight="1" spans="1:17">
      <c r="A214" s="174"/>
      <c r="B214" s="213"/>
      <c r="C214" s="176"/>
      <c r="D214" s="218" t="s">
        <v>1208</v>
      </c>
      <c r="E214" s="192"/>
      <c r="F214" s="192"/>
      <c r="G214" s="192"/>
      <c r="H214" s="192">
        <v>-720</v>
      </c>
      <c r="I214" s="192"/>
      <c r="J214" s="240"/>
      <c r="K214" s="192"/>
      <c r="L214" s="240"/>
      <c r="M214" s="343"/>
      <c r="N214" s="191"/>
      <c r="O214" s="272"/>
      <c r="P214" s="273"/>
      <c r="Q214" s="233">
        <f t="shared" si="40"/>
        <v>-720</v>
      </c>
    </row>
    <row r="215" s="162" customFormat="1" customHeight="1" spans="1:20">
      <c r="A215" s="201"/>
      <c r="B215" s="219"/>
      <c r="C215" s="203"/>
      <c r="D215" s="262" t="s">
        <v>1143</v>
      </c>
      <c r="E215" s="293">
        <f>SUM(E205:E214)</f>
        <v>53749.9</v>
      </c>
      <c r="F215" s="293">
        <f t="shared" ref="F215:Q215" si="41">SUM(F205:F214)</f>
        <v>40600.8</v>
      </c>
      <c r="G215" s="293">
        <f t="shared" si="41"/>
        <v>29789.9</v>
      </c>
      <c r="H215" s="293">
        <f t="shared" si="41"/>
        <v>36176.8</v>
      </c>
      <c r="I215" s="293">
        <f t="shared" si="41"/>
        <v>0</v>
      </c>
      <c r="J215" s="293">
        <f t="shared" si="41"/>
        <v>0</v>
      </c>
      <c r="K215" s="293">
        <f t="shared" si="41"/>
        <v>0</v>
      </c>
      <c r="L215" s="293">
        <f t="shared" si="41"/>
        <v>0</v>
      </c>
      <c r="M215" s="293">
        <f t="shared" si="41"/>
        <v>0</v>
      </c>
      <c r="N215" s="293">
        <f t="shared" si="41"/>
        <v>0</v>
      </c>
      <c r="O215" s="293">
        <f t="shared" si="41"/>
        <v>0</v>
      </c>
      <c r="P215" s="293">
        <f t="shared" si="41"/>
        <v>0</v>
      </c>
      <c r="Q215" s="322">
        <f t="shared" si="41"/>
        <v>160317.4</v>
      </c>
      <c r="T215" s="161"/>
    </row>
    <row r="216" s="162" customFormat="1" ht="4.5" customHeight="1" spans="1:17">
      <c r="A216" s="174"/>
      <c r="B216" s="175"/>
      <c r="C216" s="176"/>
      <c r="D216" s="263"/>
      <c r="E216" s="229"/>
      <c r="F216" s="208"/>
      <c r="G216" s="208"/>
      <c r="H216" s="208"/>
      <c r="I216" s="302"/>
      <c r="J216" s="302"/>
      <c r="K216" s="227"/>
      <c r="L216" s="268"/>
      <c r="M216" s="344"/>
      <c r="N216" s="228"/>
      <c r="O216" s="208"/>
      <c r="P216" s="227"/>
      <c r="Q216" s="237"/>
    </row>
    <row r="217" s="161" customFormat="1" customHeight="1" spans="1:20">
      <c r="A217" s="209">
        <v>10</v>
      </c>
      <c r="B217" s="211" t="s">
        <v>1209</v>
      </c>
      <c r="C217" s="211" t="s">
        <v>1124</v>
      </c>
      <c r="D217" s="255" t="s">
        <v>1125</v>
      </c>
      <c r="E217" s="302">
        <v>0</v>
      </c>
      <c r="F217" s="305">
        <v>0</v>
      </c>
      <c r="G217" s="302">
        <v>0</v>
      </c>
      <c r="H217" s="302"/>
      <c r="I217" s="302"/>
      <c r="J217" s="302"/>
      <c r="K217" s="302"/>
      <c r="L217" s="302"/>
      <c r="M217" s="302"/>
      <c r="N217" s="334"/>
      <c r="O217" s="334"/>
      <c r="P217" s="335"/>
      <c r="Q217" s="222">
        <f>SUM(E217:P217)</f>
        <v>0</v>
      </c>
      <c r="T217" s="162"/>
    </row>
    <row r="218" s="161" customFormat="1" customHeight="1" spans="1:17">
      <c r="A218" s="174"/>
      <c r="B218" s="176"/>
      <c r="C218" s="176"/>
      <c r="D218" s="265" t="s">
        <v>1126</v>
      </c>
      <c r="E218" s="305">
        <v>-100</v>
      </c>
      <c r="F218" s="305">
        <v>0</v>
      </c>
      <c r="G218" s="305">
        <v>0</v>
      </c>
      <c r="H218" s="305"/>
      <c r="I218" s="305"/>
      <c r="J218" s="305"/>
      <c r="K218" s="305"/>
      <c r="L218" s="288"/>
      <c r="M218" s="288"/>
      <c r="N218" s="305"/>
      <c r="O218" s="305"/>
      <c r="P218" s="336"/>
      <c r="Q218" s="232">
        <f>SUM(E218:P218)</f>
        <v>-100</v>
      </c>
    </row>
    <row r="219" s="161" customFormat="1" customHeight="1" spans="1:17">
      <c r="A219" s="174"/>
      <c r="B219" s="176"/>
      <c r="C219" s="176"/>
      <c r="D219" s="265" t="s">
        <v>1127</v>
      </c>
      <c r="E219" s="305">
        <v>-16</v>
      </c>
      <c r="F219" s="305">
        <v>0</v>
      </c>
      <c r="G219" s="305">
        <v>0</v>
      </c>
      <c r="H219" s="305"/>
      <c r="I219" s="305"/>
      <c r="J219" s="305"/>
      <c r="K219" s="305"/>
      <c r="L219" s="288"/>
      <c r="M219" s="288"/>
      <c r="N219" s="288"/>
      <c r="O219" s="288"/>
      <c r="P219" s="336"/>
      <c r="Q219" s="233">
        <f>SUM(E219:P219)</f>
        <v>-16</v>
      </c>
    </row>
    <row r="220" s="161" customFormat="1" customHeight="1" spans="1:17">
      <c r="A220" s="174"/>
      <c r="B220" s="176"/>
      <c r="C220" s="176"/>
      <c r="D220" s="185" t="s">
        <v>1128</v>
      </c>
      <c r="E220" s="324">
        <f>SUM(E217:E219)</f>
        <v>-116</v>
      </c>
      <c r="F220" s="324">
        <f>SUM(F217:F219)</f>
        <v>0</v>
      </c>
      <c r="G220" s="325">
        <f t="shared" ref="G220:Q220" si="42">SUM(G217:G219)</f>
        <v>0</v>
      </c>
      <c r="H220" s="326">
        <f t="shared" si="42"/>
        <v>0</v>
      </c>
      <c r="I220" s="326">
        <f t="shared" si="42"/>
        <v>0</v>
      </c>
      <c r="J220" s="326">
        <f t="shared" si="42"/>
        <v>0</v>
      </c>
      <c r="K220" s="326">
        <f t="shared" si="42"/>
        <v>0</v>
      </c>
      <c r="L220" s="337">
        <f t="shared" si="42"/>
        <v>0</v>
      </c>
      <c r="M220" s="337">
        <f t="shared" si="42"/>
        <v>0</v>
      </c>
      <c r="N220" s="337">
        <f t="shared" si="42"/>
        <v>0</v>
      </c>
      <c r="O220" s="337">
        <f t="shared" si="42"/>
        <v>0</v>
      </c>
      <c r="P220" s="338">
        <f t="shared" si="42"/>
        <v>0</v>
      </c>
      <c r="Q220" s="234">
        <f t="shared" si="42"/>
        <v>-116</v>
      </c>
    </row>
    <row r="221" s="161" customFormat="1" customHeight="1" spans="1:17">
      <c r="A221" s="174"/>
      <c r="B221" s="176"/>
      <c r="C221" s="176"/>
      <c r="D221" s="265" t="s">
        <v>1129</v>
      </c>
      <c r="E221" s="305">
        <v>116</v>
      </c>
      <c r="F221" s="305">
        <v>0</v>
      </c>
      <c r="G221" s="305">
        <v>1</v>
      </c>
      <c r="H221" s="288"/>
      <c r="I221" s="288"/>
      <c r="J221" s="288"/>
      <c r="K221" s="288"/>
      <c r="L221" s="288"/>
      <c r="M221" s="288"/>
      <c r="N221" s="288"/>
      <c r="O221" s="288"/>
      <c r="P221" s="336"/>
      <c r="Q221" s="233">
        <f>SUM(E221:P221)</f>
        <v>117</v>
      </c>
    </row>
    <row r="222" s="161" customFormat="1" customHeight="1" spans="1:17">
      <c r="A222" s="174"/>
      <c r="B222" s="176"/>
      <c r="C222" s="176"/>
      <c r="D222" s="265" t="s">
        <v>1130</v>
      </c>
      <c r="E222" s="305">
        <v>0</v>
      </c>
      <c r="F222" s="305">
        <v>0</v>
      </c>
      <c r="G222" s="305">
        <v>0</v>
      </c>
      <c r="H222" s="305"/>
      <c r="I222" s="305"/>
      <c r="J222" s="305"/>
      <c r="K222" s="305"/>
      <c r="L222" s="288"/>
      <c r="M222" s="288"/>
      <c r="N222" s="288"/>
      <c r="O222" s="288"/>
      <c r="P222" s="336"/>
      <c r="Q222" s="233">
        <f>SUM(E222:P222)</f>
        <v>0</v>
      </c>
    </row>
    <row r="223" s="161" customFormat="1" customHeight="1" spans="1:17">
      <c r="A223" s="174"/>
      <c r="B223" s="176"/>
      <c r="C223" s="176"/>
      <c r="D223" s="265" t="s">
        <v>1131</v>
      </c>
      <c r="E223" s="305">
        <v>0</v>
      </c>
      <c r="F223" s="305">
        <v>0</v>
      </c>
      <c r="G223" s="305">
        <v>0</v>
      </c>
      <c r="H223" s="305"/>
      <c r="I223" s="305"/>
      <c r="J223" s="305"/>
      <c r="K223" s="305"/>
      <c r="L223" s="288"/>
      <c r="M223" s="288"/>
      <c r="N223" s="288"/>
      <c r="O223" s="288"/>
      <c r="P223" s="336"/>
      <c r="Q223" s="233">
        <f>SUM(E223:P223)</f>
        <v>0</v>
      </c>
    </row>
    <row r="224" s="161" customFormat="1" customHeight="1" spans="1:17">
      <c r="A224" s="174"/>
      <c r="B224" s="176"/>
      <c r="C224" s="189"/>
      <c r="D224" s="185" t="s">
        <v>1132</v>
      </c>
      <c r="E224" s="328">
        <f t="shared" ref="E224:Q224" si="43">SUM(E221:E223)</f>
        <v>116</v>
      </c>
      <c r="F224" s="325">
        <f t="shared" si="43"/>
        <v>0</v>
      </c>
      <c r="G224" s="325">
        <f t="shared" si="43"/>
        <v>1</v>
      </c>
      <c r="H224" s="325">
        <f t="shared" si="43"/>
        <v>0</v>
      </c>
      <c r="I224" s="325">
        <f t="shared" si="43"/>
        <v>0</v>
      </c>
      <c r="J224" s="326">
        <f t="shared" si="43"/>
        <v>0</v>
      </c>
      <c r="K224" s="325">
        <f t="shared" si="43"/>
        <v>0</v>
      </c>
      <c r="L224" s="337">
        <f t="shared" si="43"/>
        <v>0</v>
      </c>
      <c r="M224" s="337">
        <f t="shared" si="43"/>
        <v>0</v>
      </c>
      <c r="N224" s="337">
        <f t="shared" si="43"/>
        <v>0</v>
      </c>
      <c r="O224" s="337">
        <f t="shared" si="43"/>
        <v>0</v>
      </c>
      <c r="P224" s="338">
        <f t="shared" si="43"/>
        <v>0</v>
      </c>
      <c r="Q224" s="234">
        <f t="shared" si="43"/>
        <v>117</v>
      </c>
    </row>
    <row r="225" s="161" customFormat="1" customHeight="1" spans="1:17">
      <c r="A225" s="174"/>
      <c r="B225" s="176"/>
      <c r="C225" s="187" t="s">
        <v>1136</v>
      </c>
      <c r="D225" s="188" t="s">
        <v>1139</v>
      </c>
      <c r="E225" s="192"/>
      <c r="F225" s="192"/>
      <c r="G225" s="192">
        <f>-2</f>
        <v>-2</v>
      </c>
      <c r="H225" s="192"/>
      <c r="I225" s="192"/>
      <c r="J225" s="240"/>
      <c r="K225" s="192"/>
      <c r="L225" s="240"/>
      <c r="M225" s="343"/>
      <c r="N225" s="191"/>
      <c r="O225" s="191"/>
      <c r="P225" s="273"/>
      <c r="Q225" s="233">
        <f>SUM(E225:P225)</f>
        <v>-2</v>
      </c>
    </row>
    <row r="226" s="162" customFormat="1" customHeight="1" spans="1:20">
      <c r="A226" s="201"/>
      <c r="B226" s="203"/>
      <c r="C226" s="203"/>
      <c r="D226" s="262" t="s">
        <v>1143</v>
      </c>
      <c r="E226" s="293">
        <f>SUM(E225)</f>
        <v>0</v>
      </c>
      <c r="F226" s="293">
        <f t="shared" ref="F226:Q226" si="44">SUM(F225)</f>
        <v>0</v>
      </c>
      <c r="G226" s="293">
        <f t="shared" si="44"/>
        <v>-2</v>
      </c>
      <c r="H226" s="293">
        <f t="shared" si="44"/>
        <v>0</v>
      </c>
      <c r="I226" s="293">
        <f t="shared" si="44"/>
        <v>0</v>
      </c>
      <c r="J226" s="293">
        <f t="shared" si="44"/>
        <v>0</v>
      </c>
      <c r="K226" s="293">
        <f t="shared" si="44"/>
        <v>0</v>
      </c>
      <c r="L226" s="293">
        <f t="shared" si="44"/>
        <v>0</v>
      </c>
      <c r="M226" s="293">
        <f t="shared" si="44"/>
        <v>0</v>
      </c>
      <c r="N226" s="293">
        <f t="shared" si="44"/>
        <v>0</v>
      </c>
      <c r="O226" s="293">
        <f t="shared" si="44"/>
        <v>0</v>
      </c>
      <c r="P226" s="293">
        <f t="shared" si="44"/>
        <v>0</v>
      </c>
      <c r="Q226" s="322">
        <f t="shared" si="44"/>
        <v>-2</v>
      </c>
      <c r="T226" s="161"/>
    </row>
    <row r="227" s="162" customFormat="1" ht="4.5" customHeight="1" spans="1:17">
      <c r="A227" s="174"/>
      <c r="B227" s="175"/>
      <c r="C227" s="176"/>
      <c r="D227" s="263"/>
      <c r="E227" s="229"/>
      <c r="F227" s="208"/>
      <c r="G227" s="208"/>
      <c r="H227" s="208"/>
      <c r="I227" s="288"/>
      <c r="J227" s="288"/>
      <c r="K227" s="227"/>
      <c r="L227" s="268"/>
      <c r="M227" s="229"/>
      <c r="N227" s="208"/>
      <c r="O227" s="208"/>
      <c r="P227" s="227"/>
      <c r="Q227" s="237"/>
    </row>
    <row r="228" s="161" customFormat="1" customHeight="1" spans="1:20">
      <c r="A228" s="209">
        <v>11</v>
      </c>
      <c r="B228" s="211" t="s">
        <v>1210</v>
      </c>
      <c r="C228" s="211" t="s">
        <v>1124</v>
      </c>
      <c r="D228" s="255" t="s">
        <v>1125</v>
      </c>
      <c r="E228" s="302">
        <v>-6525</v>
      </c>
      <c r="F228" s="302">
        <v>-5463</v>
      </c>
      <c r="G228" s="302">
        <v>-2060</v>
      </c>
      <c r="H228" s="302">
        <v>-3770</v>
      </c>
      <c r="I228" s="302"/>
      <c r="J228" s="302"/>
      <c r="K228" s="302"/>
      <c r="L228" s="302"/>
      <c r="M228" s="302"/>
      <c r="N228" s="334"/>
      <c r="O228" s="303"/>
      <c r="P228" s="335"/>
      <c r="Q228" s="222">
        <f>SUM(E228:P228)</f>
        <v>-17818</v>
      </c>
      <c r="T228" s="162"/>
    </row>
    <row r="229" s="161" customFormat="1" customHeight="1" spans="1:17">
      <c r="A229" s="174"/>
      <c r="B229" s="176"/>
      <c r="C229" s="176"/>
      <c r="D229" s="265" t="s">
        <v>1126</v>
      </c>
      <c r="E229" s="305">
        <v>0</v>
      </c>
      <c r="F229" s="305">
        <v>0</v>
      </c>
      <c r="G229" s="305">
        <v>0</v>
      </c>
      <c r="H229" s="305">
        <v>-805</v>
      </c>
      <c r="I229" s="305"/>
      <c r="J229" s="305"/>
      <c r="K229" s="305"/>
      <c r="L229" s="305"/>
      <c r="M229" s="288"/>
      <c r="N229" s="305"/>
      <c r="O229" s="181"/>
      <c r="P229" s="336"/>
      <c r="Q229" s="232">
        <f>SUM(E229:P229)</f>
        <v>-805</v>
      </c>
    </row>
    <row r="230" s="161" customFormat="1" customHeight="1" spans="1:17">
      <c r="A230" s="174"/>
      <c r="B230" s="176"/>
      <c r="C230" s="176"/>
      <c r="D230" s="265" t="s">
        <v>1127</v>
      </c>
      <c r="E230" s="305">
        <v>-7597</v>
      </c>
      <c r="F230" s="305">
        <v>-9012</v>
      </c>
      <c r="G230" s="305">
        <v>-5753</v>
      </c>
      <c r="H230" s="305">
        <v>-11520</v>
      </c>
      <c r="I230" s="305"/>
      <c r="J230" s="305"/>
      <c r="K230" s="305"/>
      <c r="L230" s="305"/>
      <c r="M230" s="288"/>
      <c r="N230" s="288"/>
      <c r="O230" s="179"/>
      <c r="P230" s="336"/>
      <c r="Q230" s="233">
        <f>SUM(E230:P230)</f>
        <v>-33882</v>
      </c>
    </row>
    <row r="231" s="161" customFormat="1" customHeight="1" spans="1:17">
      <c r="A231" s="174"/>
      <c r="B231" s="176"/>
      <c r="C231" s="176"/>
      <c r="D231" s="185" t="s">
        <v>1128</v>
      </c>
      <c r="E231" s="252">
        <f t="shared" ref="E231:Q231" si="45">SUM(E228:E230)</f>
        <v>-14122</v>
      </c>
      <c r="F231" s="252">
        <f t="shared" si="45"/>
        <v>-14475</v>
      </c>
      <c r="G231" s="252">
        <f t="shared" si="45"/>
        <v>-7813</v>
      </c>
      <c r="H231" s="252">
        <f t="shared" si="45"/>
        <v>-16095</v>
      </c>
      <c r="I231" s="252">
        <f t="shared" si="45"/>
        <v>0</v>
      </c>
      <c r="J231" s="345">
        <f t="shared" si="45"/>
        <v>0</v>
      </c>
      <c r="K231" s="252">
        <f t="shared" si="45"/>
        <v>0</v>
      </c>
      <c r="L231" s="252">
        <f t="shared" si="45"/>
        <v>0</v>
      </c>
      <c r="M231" s="184">
        <f t="shared" si="45"/>
        <v>0</v>
      </c>
      <c r="N231" s="184">
        <f t="shared" si="45"/>
        <v>0</v>
      </c>
      <c r="O231" s="184">
        <f t="shared" si="45"/>
        <v>0</v>
      </c>
      <c r="P231" s="230">
        <f t="shared" si="45"/>
        <v>0</v>
      </c>
      <c r="Q231" s="234">
        <f t="shared" si="45"/>
        <v>-52505</v>
      </c>
    </row>
    <row r="232" s="161" customFormat="1" customHeight="1" spans="1:17">
      <c r="A232" s="174"/>
      <c r="B232" s="176"/>
      <c r="C232" s="176"/>
      <c r="D232" s="265" t="s">
        <v>1129</v>
      </c>
      <c r="E232" s="329">
        <v>4741</v>
      </c>
      <c r="F232" s="305">
        <v>4459</v>
      </c>
      <c r="G232" s="305">
        <v>4930</v>
      </c>
      <c r="H232" s="288">
        <v>11325</v>
      </c>
      <c r="I232" s="288"/>
      <c r="J232" s="305"/>
      <c r="K232" s="288"/>
      <c r="L232" s="288"/>
      <c r="M232" s="288"/>
      <c r="N232" s="288"/>
      <c r="O232" s="288"/>
      <c r="P232" s="336"/>
      <c r="Q232" s="233">
        <f>SUM(E232:P232)</f>
        <v>25455</v>
      </c>
    </row>
    <row r="233" s="161" customFormat="1" customHeight="1" spans="1:17">
      <c r="A233" s="174"/>
      <c r="B233" s="176"/>
      <c r="C233" s="176"/>
      <c r="D233" s="265" t="s">
        <v>1130</v>
      </c>
      <c r="E233" s="305">
        <v>6618</v>
      </c>
      <c r="F233" s="305">
        <v>7191</v>
      </c>
      <c r="G233" s="305">
        <v>1040</v>
      </c>
      <c r="H233" s="305">
        <v>728</v>
      </c>
      <c r="I233" s="305"/>
      <c r="J233" s="305"/>
      <c r="K233" s="305"/>
      <c r="L233" s="305"/>
      <c r="M233" s="288"/>
      <c r="N233" s="288"/>
      <c r="O233" s="288"/>
      <c r="P233" s="336"/>
      <c r="Q233" s="233">
        <f>SUM(E233:P233)</f>
        <v>15577</v>
      </c>
    </row>
    <row r="234" s="161" customFormat="1" customHeight="1" spans="1:17">
      <c r="A234" s="174"/>
      <c r="B234" s="176"/>
      <c r="C234" s="176"/>
      <c r="D234" s="265" t="s">
        <v>1131</v>
      </c>
      <c r="E234" s="305">
        <v>2763</v>
      </c>
      <c r="F234" s="305">
        <v>2785</v>
      </c>
      <c r="G234" s="305">
        <v>1668</v>
      </c>
      <c r="H234" s="305">
        <v>3979</v>
      </c>
      <c r="I234" s="305"/>
      <c r="J234" s="305"/>
      <c r="K234" s="305"/>
      <c r="L234" s="305"/>
      <c r="M234" s="288"/>
      <c r="N234" s="288"/>
      <c r="O234" s="288"/>
      <c r="P234" s="336"/>
      <c r="Q234" s="233">
        <f>SUM(E234:P234)</f>
        <v>11195</v>
      </c>
    </row>
    <row r="235" s="161" customFormat="1" customHeight="1" spans="1:17">
      <c r="A235" s="174"/>
      <c r="B235" s="176"/>
      <c r="C235" s="189"/>
      <c r="D235" s="185" t="s">
        <v>1132</v>
      </c>
      <c r="E235" s="252">
        <f t="shared" ref="E235:Q235" si="46">SUM(E232:E234)</f>
        <v>14122</v>
      </c>
      <c r="F235" s="252">
        <f t="shared" si="46"/>
        <v>14435</v>
      </c>
      <c r="G235" s="252">
        <f t="shared" si="46"/>
        <v>7638</v>
      </c>
      <c r="H235" s="252">
        <f t="shared" si="46"/>
        <v>16032</v>
      </c>
      <c r="I235" s="252">
        <f t="shared" si="46"/>
        <v>0</v>
      </c>
      <c r="J235" s="252">
        <f t="shared" si="46"/>
        <v>0</v>
      </c>
      <c r="K235" s="252">
        <f t="shared" si="46"/>
        <v>0</v>
      </c>
      <c r="L235" s="252">
        <f t="shared" si="46"/>
        <v>0</v>
      </c>
      <c r="M235" s="184">
        <f t="shared" si="46"/>
        <v>0</v>
      </c>
      <c r="N235" s="184">
        <f t="shared" si="46"/>
        <v>0</v>
      </c>
      <c r="O235" s="184">
        <f t="shared" si="46"/>
        <v>0</v>
      </c>
      <c r="P235" s="230">
        <f t="shared" si="46"/>
        <v>0</v>
      </c>
      <c r="Q235" s="234">
        <f t="shared" si="46"/>
        <v>52227</v>
      </c>
    </row>
    <row r="236" s="161" customFormat="1" customHeight="1" spans="1:17">
      <c r="A236" s="174"/>
      <c r="B236" s="176"/>
      <c r="C236" s="330" t="s">
        <v>1136</v>
      </c>
      <c r="D236" s="188" t="s">
        <v>1139</v>
      </c>
      <c r="E236" s="331"/>
      <c r="F236" s="331"/>
      <c r="G236" s="331"/>
      <c r="H236" s="331"/>
      <c r="I236" s="331"/>
      <c r="J236" s="215"/>
      <c r="K236" s="215"/>
      <c r="L236" s="215"/>
      <c r="M236" s="215"/>
      <c r="N236" s="215"/>
      <c r="O236" s="215"/>
      <c r="P236" s="215"/>
      <c r="Q236" s="233">
        <f>SUM(E236:J236)</f>
        <v>0</v>
      </c>
    </row>
    <row r="237" s="161" customFormat="1" customHeight="1" spans="1:17">
      <c r="A237" s="174"/>
      <c r="B237" s="176"/>
      <c r="C237" s="175"/>
      <c r="D237" s="188" t="s">
        <v>1140</v>
      </c>
      <c r="E237" s="331"/>
      <c r="F237" s="215">
        <v>40</v>
      </c>
      <c r="G237" s="215">
        <v>175</v>
      </c>
      <c r="H237" s="215">
        <v>63</v>
      </c>
      <c r="I237" s="215"/>
      <c r="J237" s="215"/>
      <c r="K237" s="215"/>
      <c r="L237" s="215"/>
      <c r="M237" s="215"/>
      <c r="N237" s="215"/>
      <c r="O237" s="215"/>
      <c r="P237" s="215"/>
      <c r="Q237" s="233">
        <f>SUM(E237:J237)</f>
        <v>278</v>
      </c>
    </row>
    <row r="238" s="162" customFormat="1" customHeight="1" spans="1:20">
      <c r="A238" s="201"/>
      <c r="B238" s="203"/>
      <c r="C238" s="202"/>
      <c r="D238" s="185" t="s">
        <v>1143</v>
      </c>
      <c r="E238" s="293">
        <f>SUM(E236:E237)</f>
        <v>0</v>
      </c>
      <c r="F238" s="293">
        <f t="shared" ref="F238:Q238" si="47">SUM(F236:F237)</f>
        <v>40</v>
      </c>
      <c r="G238" s="293">
        <f t="shared" si="47"/>
        <v>175</v>
      </c>
      <c r="H238" s="293">
        <f t="shared" si="47"/>
        <v>63</v>
      </c>
      <c r="I238" s="293">
        <f t="shared" si="47"/>
        <v>0</v>
      </c>
      <c r="J238" s="293">
        <f t="shared" si="47"/>
        <v>0</v>
      </c>
      <c r="K238" s="293">
        <f t="shared" si="47"/>
        <v>0</v>
      </c>
      <c r="L238" s="293">
        <f t="shared" si="47"/>
        <v>0</v>
      </c>
      <c r="M238" s="293">
        <f t="shared" si="47"/>
        <v>0</v>
      </c>
      <c r="N238" s="293">
        <f t="shared" si="47"/>
        <v>0</v>
      </c>
      <c r="O238" s="293">
        <f t="shared" si="47"/>
        <v>0</v>
      </c>
      <c r="P238" s="293">
        <f t="shared" si="47"/>
        <v>0</v>
      </c>
      <c r="Q238" s="293">
        <f t="shared" si="47"/>
        <v>278</v>
      </c>
      <c r="T238" s="161"/>
    </row>
    <row r="239" s="162" customFormat="1" ht="4.5" customHeight="1" spans="1:17">
      <c r="A239" s="174"/>
      <c r="B239" s="175"/>
      <c r="C239" s="176"/>
      <c r="D239" s="263"/>
      <c r="E239" s="229"/>
      <c r="F239" s="208"/>
      <c r="G239" s="208"/>
      <c r="H239" s="208"/>
      <c r="I239" s="288"/>
      <c r="J239" s="288"/>
      <c r="K239" s="227"/>
      <c r="L239" s="268"/>
      <c r="M239" s="229"/>
      <c r="N239" s="208"/>
      <c r="O239" s="208"/>
      <c r="P239" s="227"/>
      <c r="Q239" s="237"/>
    </row>
    <row r="240" s="161" customFormat="1" customHeight="1" spans="1:20">
      <c r="A240" s="209">
        <v>13</v>
      </c>
      <c r="B240" s="211" t="s">
        <v>1211</v>
      </c>
      <c r="C240" s="211" t="s">
        <v>1124</v>
      </c>
      <c r="D240" s="255" t="s">
        <v>1125</v>
      </c>
      <c r="E240" s="302">
        <v>-4296</v>
      </c>
      <c r="F240" s="302">
        <v>-6773</v>
      </c>
      <c r="G240" s="302">
        <v>-4142</v>
      </c>
      <c r="H240" s="302">
        <v>-2526</v>
      </c>
      <c r="I240" s="302"/>
      <c r="J240" s="302"/>
      <c r="K240" s="302"/>
      <c r="L240" s="302"/>
      <c r="M240" s="302"/>
      <c r="N240" s="334"/>
      <c r="O240" s="303">
        <v>-840</v>
      </c>
      <c r="P240" s="335">
        <v>-9600</v>
      </c>
      <c r="Q240" s="222">
        <f>SUM(E240:P240)</f>
        <v>-28177</v>
      </c>
      <c r="T240" s="162"/>
    </row>
    <row r="241" s="161" customFormat="1" customHeight="1" spans="1:17">
      <c r="A241" s="174"/>
      <c r="B241" s="176"/>
      <c r="C241" s="176"/>
      <c r="D241" s="265" t="s">
        <v>1126</v>
      </c>
      <c r="E241" s="305">
        <v>-4560</v>
      </c>
      <c r="F241" s="305">
        <v>-7618</v>
      </c>
      <c r="G241" s="305">
        <v>-6187</v>
      </c>
      <c r="H241" s="305">
        <v>-1255</v>
      </c>
      <c r="I241" s="305"/>
      <c r="J241" s="305"/>
      <c r="K241" s="305"/>
      <c r="L241" s="305"/>
      <c r="M241" s="288"/>
      <c r="N241" s="305"/>
      <c r="O241" s="181">
        <v>-1680</v>
      </c>
      <c r="P241" s="336">
        <v>-2160</v>
      </c>
      <c r="Q241" s="232">
        <f>SUM(E241:P241)</f>
        <v>-23460</v>
      </c>
    </row>
    <row r="242" s="161" customFormat="1" customHeight="1" spans="1:17">
      <c r="A242" s="174"/>
      <c r="B242" s="176"/>
      <c r="C242" s="176"/>
      <c r="D242" s="265" t="s">
        <v>1127</v>
      </c>
      <c r="E242" s="305">
        <v>-4224</v>
      </c>
      <c r="F242" s="305">
        <v>-5168</v>
      </c>
      <c r="G242" s="305">
        <v>-1444</v>
      </c>
      <c r="H242" s="305">
        <v>-530</v>
      </c>
      <c r="I242" s="305"/>
      <c r="J242" s="305"/>
      <c r="K242" s="305"/>
      <c r="L242" s="305"/>
      <c r="M242" s="288"/>
      <c r="N242" s="288"/>
      <c r="O242" s="179">
        <v>0</v>
      </c>
      <c r="P242" s="336">
        <v>0</v>
      </c>
      <c r="Q242" s="233">
        <f>SUM(E242:P242)</f>
        <v>-11366</v>
      </c>
    </row>
    <row r="243" s="161" customFormat="1" customHeight="1" spans="1:17">
      <c r="A243" s="174"/>
      <c r="B243" s="176"/>
      <c r="C243" s="176"/>
      <c r="D243" s="185" t="s">
        <v>1128</v>
      </c>
      <c r="E243" s="252">
        <f t="shared" ref="E243:Q243" si="48">SUM(E240:E242)</f>
        <v>-13080</v>
      </c>
      <c r="F243" s="252">
        <f t="shared" si="48"/>
        <v>-19559</v>
      </c>
      <c r="G243" s="252">
        <f t="shared" si="48"/>
        <v>-11773</v>
      </c>
      <c r="H243" s="252">
        <f t="shared" si="48"/>
        <v>-4311</v>
      </c>
      <c r="I243" s="252">
        <f t="shared" si="48"/>
        <v>0</v>
      </c>
      <c r="J243" s="345">
        <f t="shared" si="48"/>
        <v>0</v>
      </c>
      <c r="K243" s="252">
        <f t="shared" si="48"/>
        <v>0</v>
      </c>
      <c r="L243" s="252">
        <f t="shared" si="48"/>
        <v>0</v>
      </c>
      <c r="M243" s="184">
        <f t="shared" si="48"/>
        <v>0</v>
      </c>
      <c r="N243" s="184">
        <f t="shared" si="48"/>
        <v>0</v>
      </c>
      <c r="O243" s="184">
        <f t="shared" si="48"/>
        <v>-2520</v>
      </c>
      <c r="P243" s="230">
        <f t="shared" si="48"/>
        <v>-11760</v>
      </c>
      <c r="Q243" s="234">
        <f t="shared" si="48"/>
        <v>-63003</v>
      </c>
    </row>
    <row r="244" s="161" customFormat="1" customHeight="1" spans="1:17">
      <c r="A244" s="174"/>
      <c r="B244" s="176"/>
      <c r="C244" s="176"/>
      <c r="D244" s="265" t="s">
        <v>1129</v>
      </c>
      <c r="E244" s="329">
        <v>0</v>
      </c>
      <c r="F244" s="305">
        <v>0</v>
      </c>
      <c r="G244" s="305">
        <v>702</v>
      </c>
      <c r="H244" s="288">
        <v>1560</v>
      </c>
      <c r="I244" s="288"/>
      <c r="J244" s="305"/>
      <c r="K244" s="288"/>
      <c r="L244" s="288"/>
      <c r="M244" s="288"/>
      <c r="N244" s="288"/>
      <c r="O244" s="288">
        <v>0</v>
      </c>
      <c r="P244" s="336">
        <v>0</v>
      </c>
      <c r="Q244" s="233">
        <f>SUM(E244:P244)</f>
        <v>2262</v>
      </c>
    </row>
    <row r="245" s="161" customFormat="1" customHeight="1" spans="1:17">
      <c r="A245" s="174"/>
      <c r="B245" s="176"/>
      <c r="C245" s="176"/>
      <c r="D245" s="265" t="s">
        <v>1130</v>
      </c>
      <c r="E245" s="305">
        <v>720</v>
      </c>
      <c r="F245" s="305">
        <v>2255</v>
      </c>
      <c r="G245" s="305">
        <v>1010</v>
      </c>
      <c r="H245" s="305">
        <v>1225</v>
      </c>
      <c r="I245" s="305"/>
      <c r="J245" s="305"/>
      <c r="K245" s="305"/>
      <c r="L245" s="305"/>
      <c r="M245" s="288"/>
      <c r="N245" s="288"/>
      <c r="O245" s="288">
        <v>0</v>
      </c>
      <c r="P245" s="336">
        <v>0</v>
      </c>
      <c r="Q245" s="233">
        <f>SUM(E245:P245)</f>
        <v>5210</v>
      </c>
    </row>
    <row r="246" s="161" customFormat="1" customHeight="1" spans="1:17">
      <c r="A246" s="174"/>
      <c r="B246" s="176"/>
      <c r="C246" s="176"/>
      <c r="D246" s="265" t="s">
        <v>1131</v>
      </c>
      <c r="E246" s="305">
        <v>0</v>
      </c>
      <c r="F246" s="305">
        <v>1440</v>
      </c>
      <c r="G246" s="305">
        <v>774</v>
      </c>
      <c r="H246" s="305">
        <v>1526</v>
      </c>
      <c r="I246" s="305"/>
      <c r="J246" s="305"/>
      <c r="K246" s="305"/>
      <c r="L246" s="305"/>
      <c r="M246" s="288"/>
      <c r="N246" s="288"/>
      <c r="O246" s="288">
        <v>0</v>
      </c>
      <c r="P246" s="336">
        <v>0</v>
      </c>
      <c r="Q246" s="233">
        <f>SUM(E246:P246)</f>
        <v>3740</v>
      </c>
    </row>
    <row r="247" s="161" customFormat="1" customHeight="1" spans="1:17">
      <c r="A247" s="174"/>
      <c r="B247" s="176"/>
      <c r="C247" s="189"/>
      <c r="D247" s="185" t="s">
        <v>1132</v>
      </c>
      <c r="E247" s="252">
        <f t="shared" ref="E247:Q247" si="49">SUM(E244:E246)</f>
        <v>720</v>
      </c>
      <c r="F247" s="252">
        <f t="shared" si="49"/>
        <v>3695</v>
      </c>
      <c r="G247" s="252">
        <f t="shared" si="49"/>
        <v>2486</v>
      </c>
      <c r="H247" s="252">
        <f t="shared" si="49"/>
        <v>4311</v>
      </c>
      <c r="I247" s="252">
        <f t="shared" si="49"/>
        <v>0</v>
      </c>
      <c r="J247" s="252">
        <f t="shared" si="49"/>
        <v>0</v>
      </c>
      <c r="K247" s="252">
        <f t="shared" si="49"/>
        <v>0</v>
      </c>
      <c r="L247" s="252">
        <f t="shared" si="49"/>
        <v>0</v>
      </c>
      <c r="M247" s="184">
        <f t="shared" si="49"/>
        <v>0</v>
      </c>
      <c r="N247" s="184">
        <f t="shared" si="49"/>
        <v>0</v>
      </c>
      <c r="O247" s="184">
        <f t="shared" si="49"/>
        <v>0</v>
      </c>
      <c r="P247" s="230">
        <f t="shared" si="49"/>
        <v>0</v>
      </c>
      <c r="Q247" s="234">
        <f t="shared" si="49"/>
        <v>11212</v>
      </c>
    </row>
    <row r="248" s="161" customFormat="1" customHeight="1" spans="1:17">
      <c r="A248" s="174"/>
      <c r="B248" s="176"/>
      <c r="C248" s="330" t="s">
        <v>1136</v>
      </c>
      <c r="D248" s="188" t="s">
        <v>1139</v>
      </c>
      <c r="E248" s="177"/>
      <c r="F248" s="331"/>
      <c r="G248" s="331"/>
      <c r="H248" s="331"/>
      <c r="I248" s="331"/>
      <c r="J248" s="215"/>
      <c r="K248" s="215"/>
      <c r="L248" s="215"/>
      <c r="M248" s="215"/>
      <c r="N248" s="215"/>
      <c r="O248" s="215"/>
      <c r="P248" s="215"/>
      <c r="Q248" s="233">
        <f>SUM(E248:J248)</f>
        <v>0</v>
      </c>
    </row>
    <row r="249" s="161" customFormat="1" customHeight="1" spans="1:17">
      <c r="A249" s="174"/>
      <c r="B249" s="176"/>
      <c r="C249" s="175"/>
      <c r="D249" s="188" t="s">
        <v>1158</v>
      </c>
      <c r="E249" s="177">
        <v>12360</v>
      </c>
      <c r="F249" s="180">
        <v>15864</v>
      </c>
      <c r="G249" s="215">
        <v>9287</v>
      </c>
      <c r="H249" s="215"/>
      <c r="I249" s="215"/>
      <c r="J249" s="215"/>
      <c r="K249" s="215"/>
      <c r="L249" s="215"/>
      <c r="M249" s="215"/>
      <c r="N249" s="215"/>
      <c r="O249" s="215">
        <v>2520</v>
      </c>
      <c r="P249" s="215">
        <v>11760</v>
      </c>
      <c r="Q249" s="233">
        <f>SUM(E249:J249)</f>
        <v>37511</v>
      </c>
    </row>
    <row r="250" s="162" customFormat="1" customHeight="1" spans="1:20">
      <c r="A250" s="201"/>
      <c r="B250" s="203"/>
      <c r="C250" s="202"/>
      <c r="D250" s="185" t="s">
        <v>1143</v>
      </c>
      <c r="E250" s="293">
        <f>SUM(E248:E249)</f>
        <v>12360</v>
      </c>
      <c r="F250" s="293">
        <f t="shared" ref="F250:Q250" si="50">SUM(F248:F249)</f>
        <v>15864</v>
      </c>
      <c r="G250" s="293">
        <f t="shared" si="50"/>
        <v>9287</v>
      </c>
      <c r="H250" s="293">
        <f t="shared" si="50"/>
        <v>0</v>
      </c>
      <c r="I250" s="293">
        <f t="shared" si="50"/>
        <v>0</v>
      </c>
      <c r="J250" s="293">
        <f t="shared" si="50"/>
        <v>0</v>
      </c>
      <c r="K250" s="293">
        <f t="shared" si="50"/>
        <v>0</v>
      </c>
      <c r="L250" s="293">
        <f t="shared" si="50"/>
        <v>0</v>
      </c>
      <c r="M250" s="293">
        <f t="shared" si="50"/>
        <v>0</v>
      </c>
      <c r="N250" s="293">
        <f t="shared" si="50"/>
        <v>0</v>
      </c>
      <c r="O250" s="293">
        <f t="shared" si="50"/>
        <v>2520</v>
      </c>
      <c r="P250" s="293">
        <f t="shared" si="50"/>
        <v>11760</v>
      </c>
      <c r="Q250" s="293">
        <f t="shared" si="50"/>
        <v>37511</v>
      </c>
      <c r="T250" s="161"/>
    </row>
    <row r="251" s="162" customFormat="1" ht="4.5" customHeight="1" spans="1:17">
      <c r="A251" s="174"/>
      <c r="B251" s="175"/>
      <c r="C251" s="332"/>
      <c r="D251" s="263"/>
      <c r="E251" s="229"/>
      <c r="F251" s="208"/>
      <c r="G251" s="208"/>
      <c r="H251" s="208"/>
      <c r="I251" s="302"/>
      <c r="J251" s="302"/>
      <c r="K251" s="227"/>
      <c r="L251" s="268"/>
      <c r="M251" s="229"/>
      <c r="N251" s="208"/>
      <c r="O251" s="208"/>
      <c r="P251" s="227"/>
      <c r="Q251" s="237"/>
    </row>
    <row r="252" s="161" customFormat="1" hidden="1" customHeight="1" spans="1:20">
      <c r="A252" s="209">
        <v>15</v>
      </c>
      <c r="B252" s="211" t="s">
        <v>1212</v>
      </c>
      <c r="C252" s="211" t="s">
        <v>1124</v>
      </c>
      <c r="D252" s="255" t="s">
        <v>1125</v>
      </c>
      <c r="E252" s="302"/>
      <c r="F252" s="302"/>
      <c r="G252" s="302"/>
      <c r="H252" s="302"/>
      <c r="I252" s="302"/>
      <c r="J252" s="302"/>
      <c r="K252" s="302"/>
      <c r="L252" s="302"/>
      <c r="M252" s="246"/>
      <c r="N252" s="303"/>
      <c r="O252" s="303"/>
      <c r="P252" s="314"/>
      <c r="Q252" s="222">
        <f>SUM(E252:P252)</f>
        <v>0</v>
      </c>
      <c r="T252" s="162"/>
    </row>
    <row r="253" s="161" customFormat="1" hidden="1" customHeight="1" spans="1:17">
      <c r="A253" s="174"/>
      <c r="B253" s="176"/>
      <c r="C253" s="176"/>
      <c r="D253" s="265" t="s">
        <v>1126</v>
      </c>
      <c r="E253" s="305"/>
      <c r="F253" s="305"/>
      <c r="G253" s="305"/>
      <c r="H253" s="305"/>
      <c r="I253" s="305"/>
      <c r="J253" s="305"/>
      <c r="K253" s="305"/>
      <c r="L253" s="305"/>
      <c r="M253" s="179"/>
      <c r="N253" s="181"/>
      <c r="O253" s="181"/>
      <c r="P253" s="224"/>
      <c r="Q253" s="232">
        <f>SUM(E253:P253)</f>
        <v>0</v>
      </c>
    </row>
    <row r="254" s="161" customFormat="1" hidden="1" customHeight="1" spans="1:17">
      <c r="A254" s="174"/>
      <c r="B254" s="176"/>
      <c r="C254" s="176"/>
      <c r="D254" s="265" t="s">
        <v>1127</v>
      </c>
      <c r="E254" s="305"/>
      <c r="F254" s="305"/>
      <c r="G254" s="305"/>
      <c r="H254" s="305"/>
      <c r="I254" s="305"/>
      <c r="J254" s="305"/>
      <c r="K254" s="305"/>
      <c r="L254" s="305"/>
      <c r="M254" s="179"/>
      <c r="N254" s="179"/>
      <c r="O254" s="179"/>
      <c r="P254" s="224"/>
      <c r="Q254" s="233">
        <f>SUM(E254:P254)</f>
        <v>0</v>
      </c>
    </row>
    <row r="255" s="161" customFormat="1" hidden="1" customHeight="1" spans="1:25">
      <c r="A255" s="174"/>
      <c r="B255" s="176"/>
      <c r="C255" s="176"/>
      <c r="D255" s="185" t="s">
        <v>1128</v>
      </c>
      <c r="E255" s="333">
        <f t="shared" ref="E255:Q255" si="51">SUM(E252:E254)</f>
        <v>0</v>
      </c>
      <c r="F255" s="333">
        <f t="shared" si="51"/>
        <v>0</v>
      </c>
      <c r="G255" s="333">
        <f t="shared" si="51"/>
        <v>0</v>
      </c>
      <c r="H255" s="333">
        <f t="shared" si="51"/>
        <v>0</v>
      </c>
      <c r="I255" s="333">
        <f t="shared" si="51"/>
        <v>0</v>
      </c>
      <c r="J255" s="333">
        <f t="shared" si="51"/>
        <v>0</v>
      </c>
      <c r="K255" s="252">
        <f t="shared" si="51"/>
        <v>0</v>
      </c>
      <c r="L255" s="333">
        <f t="shared" si="51"/>
        <v>0</v>
      </c>
      <c r="M255" s="333">
        <f t="shared" si="51"/>
        <v>0</v>
      </c>
      <c r="N255" s="184">
        <f t="shared" si="51"/>
        <v>0</v>
      </c>
      <c r="O255" s="184">
        <f t="shared" si="51"/>
        <v>0</v>
      </c>
      <c r="P255" s="230">
        <f t="shared" si="51"/>
        <v>0</v>
      </c>
      <c r="Q255" s="234">
        <f t="shared" si="51"/>
        <v>0</v>
      </c>
      <c r="R255" s="346"/>
      <c r="S255" s="346"/>
      <c r="U255" s="346"/>
      <c r="V255" s="346"/>
      <c r="W255" s="346"/>
      <c r="X255" s="346"/>
      <c r="Y255" s="346"/>
    </row>
    <row r="256" s="161" customFormat="1" hidden="1" customHeight="1" spans="1:20">
      <c r="A256" s="174"/>
      <c r="B256" s="176"/>
      <c r="C256" s="176"/>
      <c r="D256" s="265" t="s">
        <v>1129</v>
      </c>
      <c r="E256" s="305"/>
      <c r="F256" s="305"/>
      <c r="G256" s="305"/>
      <c r="H256" s="305"/>
      <c r="I256" s="305"/>
      <c r="J256" s="305"/>
      <c r="K256" s="288"/>
      <c r="L256" s="305"/>
      <c r="M256" s="305"/>
      <c r="N256" s="179"/>
      <c r="O256" s="179"/>
      <c r="P256" s="224"/>
      <c r="Q256" s="233">
        <f>SUM(E256:P256)</f>
        <v>0</v>
      </c>
      <c r="T256" s="346"/>
    </row>
    <row r="257" s="161" customFormat="1" hidden="1" customHeight="1" spans="1:17">
      <c r="A257" s="174"/>
      <c r="B257" s="176"/>
      <c r="C257" s="176"/>
      <c r="D257" s="265" t="s">
        <v>1130</v>
      </c>
      <c r="E257" s="305"/>
      <c r="F257" s="305"/>
      <c r="G257" s="305"/>
      <c r="H257" s="305"/>
      <c r="I257" s="305"/>
      <c r="J257" s="305"/>
      <c r="K257" s="305"/>
      <c r="L257" s="305"/>
      <c r="M257" s="305"/>
      <c r="N257" s="179"/>
      <c r="O257" s="179"/>
      <c r="P257" s="224"/>
      <c r="Q257" s="233">
        <f>SUM(E257:P257)</f>
        <v>0</v>
      </c>
    </row>
    <row r="258" s="161" customFormat="1" hidden="1" customHeight="1" spans="1:17">
      <c r="A258" s="174"/>
      <c r="B258" s="176"/>
      <c r="C258" s="176"/>
      <c r="D258" s="265" t="s">
        <v>1131</v>
      </c>
      <c r="E258" s="305"/>
      <c r="F258" s="305"/>
      <c r="G258" s="305"/>
      <c r="H258" s="305"/>
      <c r="I258" s="305"/>
      <c r="J258" s="305"/>
      <c r="K258" s="305"/>
      <c r="L258" s="305"/>
      <c r="M258" s="305"/>
      <c r="N258" s="179"/>
      <c r="O258" s="179"/>
      <c r="P258" s="224"/>
      <c r="Q258" s="233">
        <f>SUM(E258:P258)</f>
        <v>0</v>
      </c>
    </row>
    <row r="259" s="161" customFormat="1" hidden="1" customHeight="1" spans="1:17">
      <c r="A259" s="174"/>
      <c r="B259" s="176"/>
      <c r="C259" s="189"/>
      <c r="D259" s="185" t="s">
        <v>1132</v>
      </c>
      <c r="E259" s="333">
        <f>SUM(E256:E258)</f>
        <v>0</v>
      </c>
      <c r="F259" s="333">
        <f>SUM(F256:F258)</f>
        <v>0</v>
      </c>
      <c r="G259" s="333">
        <f>SUM(G256:G258)</f>
        <v>0</v>
      </c>
      <c r="H259" s="333">
        <f>SUM(H256:H258)</f>
        <v>0</v>
      </c>
      <c r="I259" s="333">
        <f>SUM(I256:I258)</f>
        <v>0</v>
      </c>
      <c r="J259" s="252">
        <f t="shared" ref="J259:Q259" si="52">SUM(J256:J258)</f>
        <v>0</v>
      </c>
      <c r="K259" s="333">
        <f t="shared" si="52"/>
        <v>0</v>
      </c>
      <c r="L259" s="252">
        <f t="shared" si="52"/>
        <v>0</v>
      </c>
      <c r="M259" s="184">
        <f t="shared" si="52"/>
        <v>0</v>
      </c>
      <c r="N259" s="184">
        <f t="shared" si="52"/>
        <v>0</v>
      </c>
      <c r="O259" s="184">
        <f t="shared" si="52"/>
        <v>0</v>
      </c>
      <c r="P259" s="230">
        <f t="shared" si="52"/>
        <v>0</v>
      </c>
      <c r="Q259" s="234">
        <f t="shared" si="52"/>
        <v>0</v>
      </c>
    </row>
    <row r="260" s="161" customFormat="1" hidden="1" customHeight="1" spans="1:17">
      <c r="A260" s="174"/>
      <c r="B260" s="176"/>
      <c r="C260" s="176"/>
      <c r="D260" s="188" t="s">
        <v>1137</v>
      </c>
      <c r="E260" s="192"/>
      <c r="F260" s="192"/>
      <c r="G260" s="192"/>
      <c r="H260" s="192"/>
      <c r="I260" s="192"/>
      <c r="J260" s="258"/>
      <c r="K260" s="192"/>
      <c r="L260" s="258"/>
      <c r="M260" s="258"/>
      <c r="N260" s="240"/>
      <c r="O260" s="240"/>
      <c r="P260" s="276"/>
      <c r="Q260" s="233">
        <f t="shared" ref="Q260:Q266" si="53">SUM(E260:P260)</f>
        <v>0</v>
      </c>
    </row>
    <row r="261" s="161" customFormat="1" hidden="1" customHeight="1" spans="1:17">
      <c r="A261" s="174"/>
      <c r="B261" s="176"/>
      <c r="C261" s="176"/>
      <c r="D261" s="188" t="s">
        <v>1213</v>
      </c>
      <c r="E261" s="258"/>
      <c r="F261" s="192"/>
      <c r="G261" s="192"/>
      <c r="H261" s="192"/>
      <c r="I261" s="192"/>
      <c r="J261" s="258"/>
      <c r="K261" s="192"/>
      <c r="L261" s="258"/>
      <c r="M261" s="258"/>
      <c r="N261" s="240"/>
      <c r="O261" s="240"/>
      <c r="P261" s="276"/>
      <c r="Q261" s="233">
        <f t="shared" si="53"/>
        <v>0</v>
      </c>
    </row>
    <row r="262" s="161" customFormat="1" hidden="1" customHeight="1" spans="1:17">
      <c r="A262" s="174"/>
      <c r="B262" s="176"/>
      <c r="C262" s="176"/>
      <c r="D262" s="188" t="s">
        <v>1214</v>
      </c>
      <c r="E262" s="258"/>
      <c r="F262" s="192"/>
      <c r="G262" s="192"/>
      <c r="H262" s="192"/>
      <c r="I262" s="192"/>
      <c r="J262" s="258"/>
      <c r="K262" s="192"/>
      <c r="L262" s="258"/>
      <c r="M262" s="258"/>
      <c r="N262" s="240"/>
      <c r="O262" s="240"/>
      <c r="P262" s="276"/>
      <c r="Q262" s="233">
        <f t="shared" si="53"/>
        <v>0</v>
      </c>
    </row>
    <row r="263" s="161" customFormat="1" hidden="1" customHeight="1" spans="1:17">
      <c r="A263" s="174"/>
      <c r="B263" s="176"/>
      <c r="C263" s="176"/>
      <c r="D263" s="188" t="s">
        <v>1215</v>
      </c>
      <c r="E263" s="258"/>
      <c r="F263" s="192"/>
      <c r="G263" s="192"/>
      <c r="H263" s="192"/>
      <c r="I263" s="192"/>
      <c r="J263" s="258"/>
      <c r="K263" s="192"/>
      <c r="L263" s="258"/>
      <c r="M263" s="258"/>
      <c r="N263" s="240"/>
      <c r="O263" s="240"/>
      <c r="P263" s="276"/>
      <c r="Q263" s="233">
        <f t="shared" si="53"/>
        <v>0</v>
      </c>
    </row>
    <row r="264" s="161" customFormat="1" hidden="1" customHeight="1" spans="1:17">
      <c r="A264" s="174"/>
      <c r="B264" s="176"/>
      <c r="C264" s="176"/>
      <c r="D264" s="188" t="s">
        <v>1142</v>
      </c>
      <c r="E264" s="258"/>
      <c r="F264" s="192"/>
      <c r="G264" s="192"/>
      <c r="H264" s="192"/>
      <c r="I264" s="192"/>
      <c r="J264" s="258"/>
      <c r="K264" s="192"/>
      <c r="L264" s="258"/>
      <c r="M264" s="258"/>
      <c r="N264" s="240"/>
      <c r="O264" s="240"/>
      <c r="P264" s="276"/>
      <c r="Q264" s="233">
        <f t="shared" si="53"/>
        <v>0</v>
      </c>
    </row>
    <row r="265" s="161" customFormat="1" hidden="1" customHeight="1" spans="1:17">
      <c r="A265" s="174"/>
      <c r="B265" s="176"/>
      <c r="C265" s="176"/>
      <c r="D265" s="188" t="s">
        <v>1203</v>
      </c>
      <c r="E265" s="258"/>
      <c r="F265" s="192"/>
      <c r="G265" s="192"/>
      <c r="H265" s="192"/>
      <c r="I265" s="192"/>
      <c r="J265" s="258"/>
      <c r="K265" s="192"/>
      <c r="L265" s="258"/>
      <c r="M265" s="258"/>
      <c r="N265" s="240"/>
      <c r="O265" s="240"/>
      <c r="P265" s="276"/>
      <c r="Q265" s="233">
        <f t="shared" si="53"/>
        <v>0</v>
      </c>
    </row>
    <row r="266" s="161" customFormat="1" hidden="1" customHeight="1" spans="1:18">
      <c r="A266" s="174"/>
      <c r="B266" s="176"/>
      <c r="C266" s="176"/>
      <c r="D266" s="188" t="s">
        <v>1180</v>
      </c>
      <c r="E266" s="258"/>
      <c r="F266" s="192"/>
      <c r="G266" s="192"/>
      <c r="H266" s="192"/>
      <c r="I266" s="192"/>
      <c r="J266" s="258"/>
      <c r="K266" s="192"/>
      <c r="L266" s="258"/>
      <c r="M266" s="258"/>
      <c r="N266" s="240"/>
      <c r="O266" s="240"/>
      <c r="P266" s="276"/>
      <c r="Q266" s="233">
        <f t="shared" si="53"/>
        <v>0</v>
      </c>
      <c r="R266"/>
    </row>
    <row r="267" s="162" customFormat="1" hidden="1" customHeight="1" spans="1:20">
      <c r="A267" s="201"/>
      <c r="B267" s="203"/>
      <c r="C267" s="203"/>
      <c r="D267" s="262" t="s">
        <v>1143</v>
      </c>
      <c r="E267" s="293">
        <f t="shared" ref="E267:Q267" si="54">SUM(E260:E266)</f>
        <v>0</v>
      </c>
      <c r="F267" s="301">
        <f t="shared" si="54"/>
        <v>0</v>
      </c>
      <c r="G267" s="301">
        <f t="shared" si="54"/>
        <v>0</v>
      </c>
      <c r="H267" s="301">
        <f t="shared" si="54"/>
        <v>0</v>
      </c>
      <c r="I267" s="301">
        <f t="shared" si="54"/>
        <v>0</v>
      </c>
      <c r="J267" s="301">
        <f t="shared" si="54"/>
        <v>0</v>
      </c>
      <c r="K267" s="301">
        <f t="shared" si="54"/>
        <v>0</v>
      </c>
      <c r="L267" s="301">
        <f t="shared" si="54"/>
        <v>0</v>
      </c>
      <c r="M267" s="301">
        <f t="shared" si="54"/>
        <v>0</v>
      </c>
      <c r="N267" s="301">
        <f t="shared" si="54"/>
        <v>0</v>
      </c>
      <c r="O267" s="301">
        <f t="shared" si="54"/>
        <v>0</v>
      </c>
      <c r="P267" s="313">
        <f t="shared" si="54"/>
        <v>0</v>
      </c>
      <c r="Q267" s="322">
        <f t="shared" si="54"/>
        <v>0</v>
      </c>
      <c r="T267" s="161"/>
    </row>
    <row r="268" s="162" customFormat="1" ht="4.5" hidden="1" customHeight="1" spans="1:17">
      <c r="A268" s="174"/>
      <c r="B268" s="175"/>
      <c r="C268" s="176"/>
      <c r="D268" s="263"/>
      <c r="E268" s="229"/>
      <c r="F268" s="208"/>
      <c r="G268" s="208"/>
      <c r="H268" s="208"/>
      <c r="I268" s="208"/>
      <c r="J268" s="208"/>
      <c r="K268" s="227"/>
      <c r="L268" s="268"/>
      <c r="M268" s="229"/>
      <c r="N268" s="208"/>
      <c r="O268" s="208"/>
      <c r="P268" s="227"/>
      <c r="Q268" s="237"/>
    </row>
    <row r="269" s="161" customFormat="1" customHeight="1" spans="1:20">
      <c r="A269" s="209">
        <v>14</v>
      </c>
      <c r="B269" s="211" t="s">
        <v>1216</v>
      </c>
      <c r="C269" s="211" t="s">
        <v>1124</v>
      </c>
      <c r="D269" s="255" t="s">
        <v>1125</v>
      </c>
      <c r="E269" s="302">
        <v>-6328</v>
      </c>
      <c r="F269" s="302">
        <v>-1393</v>
      </c>
      <c r="G269" s="302">
        <v>-891</v>
      </c>
      <c r="H269" s="302">
        <v>-3059</v>
      </c>
      <c r="I269" s="302"/>
      <c r="J269" s="302"/>
      <c r="K269" s="302"/>
      <c r="L269" s="302"/>
      <c r="M269" s="302"/>
      <c r="N269" s="303"/>
      <c r="O269" s="303"/>
      <c r="P269" s="314"/>
      <c r="Q269" s="222">
        <f>SUM(E269:P269)</f>
        <v>-11671</v>
      </c>
      <c r="T269" s="162"/>
    </row>
    <row r="270" s="161" customFormat="1" customHeight="1" spans="1:17">
      <c r="A270" s="174"/>
      <c r="B270" s="176"/>
      <c r="C270" s="176"/>
      <c r="D270" s="265" t="s">
        <v>1126</v>
      </c>
      <c r="E270" s="305">
        <v>0</v>
      </c>
      <c r="F270" s="305">
        <v>-360</v>
      </c>
      <c r="G270" s="305">
        <v>-1470</v>
      </c>
      <c r="H270" s="305">
        <v>0</v>
      </c>
      <c r="I270" s="305"/>
      <c r="J270" s="305"/>
      <c r="K270" s="305"/>
      <c r="L270" s="305"/>
      <c r="M270" s="305"/>
      <c r="N270" s="181"/>
      <c r="O270" s="181"/>
      <c r="P270" s="224"/>
      <c r="Q270" s="232">
        <f>SUM(E270:P270)</f>
        <v>-1830</v>
      </c>
    </row>
    <row r="271" s="161" customFormat="1" customHeight="1" spans="1:17">
      <c r="A271" s="174"/>
      <c r="B271" s="176"/>
      <c r="C271" s="176"/>
      <c r="D271" s="265" t="s">
        <v>1127</v>
      </c>
      <c r="E271" s="305">
        <v>-5848</v>
      </c>
      <c r="F271" s="305">
        <v>-3524</v>
      </c>
      <c r="G271" s="305">
        <v>-11490</v>
      </c>
      <c r="H271" s="305">
        <v>-10899</v>
      </c>
      <c r="I271" s="305"/>
      <c r="J271" s="305"/>
      <c r="K271" s="305"/>
      <c r="L271" s="305"/>
      <c r="M271" s="305"/>
      <c r="N271" s="179"/>
      <c r="O271" s="179"/>
      <c r="P271" s="224"/>
      <c r="Q271" s="233">
        <f>SUM(E271:P271)</f>
        <v>-31761</v>
      </c>
    </row>
    <row r="272" s="161" customFormat="1" customHeight="1" spans="1:17">
      <c r="A272" s="174"/>
      <c r="B272" s="176"/>
      <c r="C272" s="176"/>
      <c r="D272" s="185" t="s">
        <v>1128</v>
      </c>
      <c r="E272" s="256">
        <f t="shared" ref="E272:Q272" si="55">SUM(E269:E271)</f>
        <v>-12176</v>
      </c>
      <c r="F272" s="333">
        <f t="shared" si="55"/>
        <v>-5277</v>
      </c>
      <c r="G272" s="333">
        <f t="shared" si="55"/>
        <v>-13851</v>
      </c>
      <c r="H272" s="333">
        <f t="shared" si="55"/>
        <v>-13958</v>
      </c>
      <c r="I272" s="333">
        <f t="shared" si="55"/>
        <v>0</v>
      </c>
      <c r="J272" s="252">
        <f t="shared" si="55"/>
        <v>0</v>
      </c>
      <c r="K272" s="333">
        <f t="shared" si="55"/>
        <v>0</v>
      </c>
      <c r="L272" s="345">
        <f t="shared" si="55"/>
        <v>0</v>
      </c>
      <c r="M272" s="184">
        <f t="shared" si="55"/>
        <v>0</v>
      </c>
      <c r="N272" s="184">
        <f t="shared" si="55"/>
        <v>0</v>
      </c>
      <c r="O272" s="184">
        <f t="shared" si="55"/>
        <v>0</v>
      </c>
      <c r="P272" s="230">
        <f t="shared" si="55"/>
        <v>0</v>
      </c>
      <c r="Q272" s="234">
        <f t="shared" si="55"/>
        <v>-45262</v>
      </c>
    </row>
    <row r="273" s="161" customFormat="1" customHeight="1" spans="1:17">
      <c r="A273" s="174"/>
      <c r="B273" s="176"/>
      <c r="C273" s="176"/>
      <c r="D273" s="265" t="s">
        <v>1129</v>
      </c>
      <c r="E273" s="329">
        <v>5323</v>
      </c>
      <c r="F273" s="305">
        <v>3229</v>
      </c>
      <c r="G273" s="305">
        <v>11090</v>
      </c>
      <c r="H273" s="305">
        <v>10899</v>
      </c>
      <c r="I273" s="305"/>
      <c r="J273" s="305"/>
      <c r="K273" s="305"/>
      <c r="L273" s="354"/>
      <c r="M273" s="305"/>
      <c r="N273" s="179"/>
      <c r="O273" s="179"/>
      <c r="P273" s="179"/>
      <c r="Q273" s="233">
        <f>SUM(E273:P273)</f>
        <v>30541</v>
      </c>
    </row>
    <row r="274" s="161" customFormat="1" customHeight="1" spans="1:17">
      <c r="A274" s="174"/>
      <c r="B274" s="176"/>
      <c r="C274" s="176"/>
      <c r="D274" s="265" t="s">
        <v>1130</v>
      </c>
      <c r="E274" s="305">
        <v>366</v>
      </c>
      <c r="F274" s="305">
        <v>92</v>
      </c>
      <c r="G274" s="305">
        <v>0</v>
      </c>
      <c r="H274" s="305">
        <v>540</v>
      </c>
      <c r="I274" s="305"/>
      <c r="J274" s="305"/>
      <c r="K274" s="305"/>
      <c r="L274" s="305"/>
      <c r="M274" s="305"/>
      <c r="N274" s="179"/>
      <c r="O274" s="179"/>
      <c r="P274" s="224"/>
      <c r="Q274" s="233">
        <f>SUM(E274:P274)</f>
        <v>998</v>
      </c>
    </row>
    <row r="275" s="161" customFormat="1" customHeight="1" spans="1:17">
      <c r="A275" s="174"/>
      <c r="B275" s="176"/>
      <c r="C275" s="176"/>
      <c r="D275" s="265" t="s">
        <v>1131</v>
      </c>
      <c r="E275" s="305">
        <v>6487</v>
      </c>
      <c r="F275" s="305">
        <v>1596</v>
      </c>
      <c r="G275" s="305">
        <v>1291</v>
      </c>
      <c r="H275" s="305">
        <v>2519</v>
      </c>
      <c r="I275" s="305"/>
      <c r="J275" s="305"/>
      <c r="K275" s="305"/>
      <c r="L275" s="305"/>
      <c r="M275" s="305"/>
      <c r="N275" s="179"/>
      <c r="O275" s="179"/>
      <c r="P275" s="224"/>
      <c r="Q275" s="233">
        <f>SUM(E275:P275)</f>
        <v>11893</v>
      </c>
    </row>
    <row r="276" s="161" customFormat="1" customHeight="1" spans="1:17">
      <c r="A276" s="174"/>
      <c r="B276" s="176"/>
      <c r="C276" s="189"/>
      <c r="D276" s="182" t="s">
        <v>1132</v>
      </c>
      <c r="E276" s="256">
        <f t="shared" ref="E276:Q276" si="56">SUM(E273:E275)</f>
        <v>12176</v>
      </c>
      <c r="F276" s="333">
        <f t="shared" si="56"/>
        <v>4917</v>
      </c>
      <c r="G276" s="333">
        <f t="shared" si="56"/>
        <v>12381</v>
      </c>
      <c r="H276" s="333">
        <f t="shared" si="56"/>
        <v>13958</v>
      </c>
      <c r="I276" s="333">
        <f t="shared" si="56"/>
        <v>0</v>
      </c>
      <c r="J276" s="252">
        <f t="shared" si="56"/>
        <v>0</v>
      </c>
      <c r="K276" s="333">
        <f t="shared" si="56"/>
        <v>0</v>
      </c>
      <c r="L276" s="345">
        <f t="shared" si="56"/>
        <v>0</v>
      </c>
      <c r="M276" s="184">
        <f t="shared" si="56"/>
        <v>0</v>
      </c>
      <c r="N276" s="184">
        <f t="shared" si="56"/>
        <v>0</v>
      </c>
      <c r="O276" s="184">
        <f t="shared" si="56"/>
        <v>0</v>
      </c>
      <c r="P276" s="230">
        <f t="shared" si="56"/>
        <v>0</v>
      </c>
      <c r="Q276" s="234">
        <f t="shared" si="56"/>
        <v>43432</v>
      </c>
    </row>
    <row r="277" s="161" customFormat="1" customHeight="1" spans="1:17">
      <c r="A277" s="174"/>
      <c r="B277" s="176"/>
      <c r="C277" s="187" t="s">
        <v>1136</v>
      </c>
      <c r="D277" s="188" t="s">
        <v>1140</v>
      </c>
      <c r="E277" s="347"/>
      <c r="F277" s="348"/>
      <c r="G277" s="319"/>
      <c r="H277" s="192"/>
      <c r="I277" s="271"/>
      <c r="J277" s="240"/>
      <c r="K277" s="273"/>
      <c r="L277" s="191"/>
      <c r="M277" s="343"/>
      <c r="N277" s="191"/>
      <c r="O277" s="191"/>
      <c r="P277" s="273"/>
      <c r="Q277" s="233">
        <f>SUM(E277:P277)</f>
        <v>0</v>
      </c>
    </row>
    <row r="278" s="161" customFormat="1" customHeight="1" spans="1:17">
      <c r="A278" s="174"/>
      <c r="B278" s="176"/>
      <c r="C278" s="176"/>
      <c r="D278" s="188" t="s">
        <v>1217</v>
      </c>
      <c r="E278" s="258"/>
      <c r="F278" s="288">
        <v>-480</v>
      </c>
      <c r="G278" s="319"/>
      <c r="H278" s="192"/>
      <c r="I278" s="271"/>
      <c r="J278" s="240"/>
      <c r="K278" s="273"/>
      <c r="L278" s="240"/>
      <c r="M278" s="343"/>
      <c r="N278" s="191"/>
      <c r="O278" s="191"/>
      <c r="P278" s="273"/>
      <c r="Q278" s="233">
        <f>SUM(E278:P278)</f>
        <v>-480</v>
      </c>
    </row>
    <row r="279" s="161" customFormat="1" customHeight="1" spans="1:17">
      <c r="A279" s="174"/>
      <c r="B279" s="176"/>
      <c r="C279" s="176"/>
      <c r="D279" s="188" t="s">
        <v>1181</v>
      </c>
      <c r="E279" s="258"/>
      <c r="F279" s="305"/>
      <c r="G279" s="319"/>
      <c r="H279" s="192"/>
      <c r="I279" s="192"/>
      <c r="J279" s="240"/>
      <c r="K279" s="273"/>
      <c r="L279" s="240"/>
      <c r="M279" s="343"/>
      <c r="N279" s="191"/>
      <c r="O279" s="191"/>
      <c r="P279" s="273"/>
      <c r="Q279" s="233">
        <f>SUM(E279:P279)</f>
        <v>0</v>
      </c>
    </row>
    <row r="280" s="161" customFormat="1" customHeight="1" spans="1:17">
      <c r="A280" s="174"/>
      <c r="B280" s="176"/>
      <c r="C280" s="176"/>
      <c r="D280" s="218" t="s">
        <v>1158</v>
      </c>
      <c r="E280" s="347"/>
      <c r="F280" s="305">
        <v>840</v>
      </c>
      <c r="G280" s="319">
        <v>1470</v>
      </c>
      <c r="H280" s="192"/>
      <c r="I280" s="192"/>
      <c r="J280" s="240"/>
      <c r="K280" s="192"/>
      <c r="L280" s="240"/>
      <c r="M280" s="240"/>
      <c r="N280" s="191"/>
      <c r="O280" s="191"/>
      <c r="P280" s="340"/>
      <c r="Q280" s="233">
        <f>SUM(E280:P280)</f>
        <v>2310</v>
      </c>
    </row>
    <row r="281" s="161" customFormat="1" customHeight="1" spans="1:17">
      <c r="A281" s="174"/>
      <c r="B281" s="176"/>
      <c r="C281" s="176"/>
      <c r="D281" s="188" t="s">
        <v>1147</v>
      </c>
      <c r="E281" s="258"/>
      <c r="F281" s="195"/>
      <c r="G281" s="319"/>
      <c r="H281" s="200"/>
      <c r="I281" s="200"/>
      <c r="J281" s="319"/>
      <c r="K281" s="200"/>
      <c r="L281" s="200"/>
      <c r="M281" s="240"/>
      <c r="N281" s="194"/>
      <c r="O281" s="194"/>
      <c r="P281" s="355"/>
      <c r="Q281" s="233">
        <f t="shared" ref="Q281:Q284" si="57">SUM(E281:P281)</f>
        <v>0</v>
      </c>
    </row>
    <row r="282" s="161" customFormat="1" customHeight="1" spans="1:17">
      <c r="A282" s="174"/>
      <c r="B282" s="176"/>
      <c r="C282" s="176"/>
      <c r="D282" s="188" t="s">
        <v>1218</v>
      </c>
      <c r="E282" s="258"/>
      <c r="F282" s="195"/>
      <c r="G282" s="319"/>
      <c r="H282" s="200"/>
      <c r="I282" s="200"/>
      <c r="J282" s="319"/>
      <c r="K282" s="200"/>
      <c r="L282" s="200"/>
      <c r="M282" s="208"/>
      <c r="N282" s="194"/>
      <c r="O282" s="194"/>
      <c r="P282" s="355"/>
      <c r="Q282" s="233">
        <f t="shared" si="57"/>
        <v>0</v>
      </c>
    </row>
    <row r="283" s="161" customFormat="1" customHeight="1" spans="1:17">
      <c r="A283" s="174"/>
      <c r="B283" s="176"/>
      <c r="C283" s="176"/>
      <c r="D283" s="218" t="s">
        <v>1219</v>
      </c>
      <c r="E283" s="258"/>
      <c r="F283" s="195"/>
      <c r="G283" s="319"/>
      <c r="H283" s="200"/>
      <c r="I283" s="200"/>
      <c r="J283" s="319"/>
      <c r="K283" s="200"/>
      <c r="L283" s="200"/>
      <c r="M283" s="200"/>
      <c r="N283" s="194"/>
      <c r="O283" s="194"/>
      <c r="P283" s="355"/>
      <c r="Q283" s="233">
        <f t="shared" si="57"/>
        <v>0</v>
      </c>
    </row>
    <row r="284" s="162" customFormat="1" customHeight="1" spans="1:20">
      <c r="A284" s="201"/>
      <c r="B284" s="203"/>
      <c r="C284" s="203"/>
      <c r="D284" s="262" t="s">
        <v>1143</v>
      </c>
      <c r="E284" s="256">
        <f>SUM(E277:E283)</f>
        <v>0</v>
      </c>
      <c r="F284" s="256">
        <f t="shared" ref="F284:P284" si="58">SUM(F277:F283)</f>
        <v>360</v>
      </c>
      <c r="G284" s="256">
        <f t="shared" si="58"/>
        <v>1470</v>
      </c>
      <c r="H284" s="256">
        <f t="shared" si="58"/>
        <v>0</v>
      </c>
      <c r="I284" s="256">
        <f t="shared" si="58"/>
        <v>0</v>
      </c>
      <c r="J284" s="256">
        <f t="shared" si="58"/>
        <v>0</v>
      </c>
      <c r="K284" s="256">
        <f t="shared" si="58"/>
        <v>0</v>
      </c>
      <c r="L284" s="256">
        <f t="shared" si="58"/>
        <v>0</v>
      </c>
      <c r="M284" s="256">
        <f t="shared" si="58"/>
        <v>0</v>
      </c>
      <c r="N284" s="256">
        <f t="shared" si="58"/>
        <v>0</v>
      </c>
      <c r="O284" s="256">
        <f t="shared" si="58"/>
        <v>0</v>
      </c>
      <c r="P284" s="256">
        <f t="shared" si="58"/>
        <v>0</v>
      </c>
      <c r="Q284" s="256">
        <f t="shared" si="57"/>
        <v>1830</v>
      </c>
      <c r="R284" s="161"/>
      <c r="T284" s="161"/>
    </row>
    <row r="285" s="162" customFormat="1" ht="4.5" customHeight="1" spans="1:18">
      <c r="A285" s="174"/>
      <c r="B285" s="175"/>
      <c r="C285" s="176"/>
      <c r="D285" s="263"/>
      <c r="E285" s="229"/>
      <c r="F285" s="208"/>
      <c r="G285" s="208"/>
      <c r="H285" s="208"/>
      <c r="I285" s="208"/>
      <c r="J285" s="208"/>
      <c r="K285" s="227"/>
      <c r="L285" s="268"/>
      <c r="M285" s="229"/>
      <c r="N285" s="208"/>
      <c r="O285" s="208"/>
      <c r="P285" s="227"/>
      <c r="Q285" s="237"/>
      <c r="R285" s="161"/>
    </row>
    <row r="286" s="161" customFormat="1" hidden="1" customHeight="1" spans="1:20">
      <c r="A286" s="209">
        <v>14</v>
      </c>
      <c r="B286" s="211" t="s">
        <v>1220</v>
      </c>
      <c r="C286" s="211" t="s">
        <v>1124</v>
      </c>
      <c r="D286" s="255" t="s">
        <v>1125</v>
      </c>
      <c r="E286" s="302"/>
      <c r="F286" s="302"/>
      <c r="G286" s="302"/>
      <c r="H286" s="302"/>
      <c r="I286" s="302"/>
      <c r="J286" s="302"/>
      <c r="K286" s="302"/>
      <c r="L286" s="302"/>
      <c r="M286" s="246"/>
      <c r="N286" s="303"/>
      <c r="O286" s="303"/>
      <c r="P286" s="314"/>
      <c r="Q286" s="222">
        <f>SUM(E286:P286)</f>
        <v>0</v>
      </c>
      <c r="T286" s="162"/>
    </row>
    <row r="287" s="161" customFormat="1" hidden="1" customHeight="1" spans="1:17">
      <c r="A287" s="174"/>
      <c r="B287" s="176"/>
      <c r="C287" s="176"/>
      <c r="D287" s="265" t="s">
        <v>1126</v>
      </c>
      <c r="E287" s="305"/>
      <c r="F287" s="305"/>
      <c r="G287" s="305"/>
      <c r="H287" s="305"/>
      <c r="I287" s="305"/>
      <c r="J287" s="305"/>
      <c r="K287" s="305"/>
      <c r="L287" s="305"/>
      <c r="M287" s="179"/>
      <c r="N287" s="181"/>
      <c r="O287" s="181"/>
      <c r="P287" s="224"/>
      <c r="Q287" s="232">
        <f>SUM(E287:P287)</f>
        <v>0</v>
      </c>
    </row>
    <row r="288" s="161" customFormat="1" hidden="1" customHeight="1" spans="1:17">
      <c r="A288" s="174"/>
      <c r="B288" s="176"/>
      <c r="C288" s="176"/>
      <c r="D288" s="265" t="s">
        <v>1127</v>
      </c>
      <c r="E288" s="305"/>
      <c r="F288" s="305"/>
      <c r="G288" s="305"/>
      <c r="H288" s="305"/>
      <c r="I288" s="305"/>
      <c r="J288" s="305"/>
      <c r="K288" s="305"/>
      <c r="L288" s="305"/>
      <c r="M288" s="179"/>
      <c r="N288" s="179"/>
      <c r="O288" s="179"/>
      <c r="P288" s="224"/>
      <c r="Q288" s="233">
        <f>SUM(E288:P288)</f>
        <v>0</v>
      </c>
    </row>
    <row r="289" s="161" customFormat="1" hidden="1" customHeight="1" spans="1:17">
      <c r="A289" s="174"/>
      <c r="B289" s="176"/>
      <c r="C289" s="176"/>
      <c r="D289" s="185" t="s">
        <v>1128</v>
      </c>
      <c r="E289" s="252">
        <f t="shared" ref="E289:Q289" si="59">SUM(E286:E288)</f>
        <v>0</v>
      </c>
      <c r="F289" s="252">
        <f t="shared" si="59"/>
        <v>0</v>
      </c>
      <c r="G289" s="252">
        <f t="shared" si="59"/>
        <v>0</v>
      </c>
      <c r="H289" s="252">
        <f t="shared" si="59"/>
        <v>0</v>
      </c>
      <c r="I289" s="252">
        <f t="shared" si="59"/>
        <v>0</v>
      </c>
      <c r="J289" s="252">
        <f t="shared" si="59"/>
        <v>0</v>
      </c>
      <c r="K289" s="252">
        <f t="shared" si="59"/>
        <v>0</v>
      </c>
      <c r="L289" s="252">
        <f t="shared" si="59"/>
        <v>0</v>
      </c>
      <c r="M289" s="252">
        <f t="shared" si="59"/>
        <v>0</v>
      </c>
      <c r="N289" s="184">
        <f t="shared" si="59"/>
        <v>0</v>
      </c>
      <c r="O289" s="184">
        <f t="shared" si="59"/>
        <v>0</v>
      </c>
      <c r="P289" s="230">
        <f t="shared" si="59"/>
        <v>0</v>
      </c>
      <c r="Q289" s="234">
        <f t="shared" si="59"/>
        <v>0</v>
      </c>
    </row>
    <row r="290" s="161" customFormat="1" hidden="1" customHeight="1" spans="1:17">
      <c r="A290" s="174"/>
      <c r="B290" s="176"/>
      <c r="C290" s="176"/>
      <c r="D290" s="265" t="s">
        <v>1129</v>
      </c>
      <c r="E290" s="305"/>
      <c r="F290" s="305"/>
      <c r="G290" s="305"/>
      <c r="H290" s="288"/>
      <c r="I290" s="288"/>
      <c r="J290" s="288"/>
      <c r="K290" s="288"/>
      <c r="L290" s="288"/>
      <c r="M290" s="288"/>
      <c r="N290" s="179"/>
      <c r="O290" s="179"/>
      <c r="P290" s="224"/>
      <c r="Q290" s="233">
        <f>SUM(E290:P290)</f>
        <v>0</v>
      </c>
    </row>
    <row r="291" s="161" customFormat="1" hidden="1" customHeight="1" spans="1:17">
      <c r="A291" s="174"/>
      <c r="B291" s="176"/>
      <c r="C291" s="176"/>
      <c r="D291" s="265" t="s">
        <v>1130</v>
      </c>
      <c r="E291" s="305"/>
      <c r="F291" s="305"/>
      <c r="G291" s="305"/>
      <c r="H291" s="305"/>
      <c r="I291" s="305"/>
      <c r="J291" s="305"/>
      <c r="K291" s="305"/>
      <c r="L291" s="305"/>
      <c r="M291" s="305"/>
      <c r="N291" s="179"/>
      <c r="O291" s="179"/>
      <c r="P291" s="224"/>
      <c r="Q291" s="233">
        <f>SUM(E291:P291)</f>
        <v>0</v>
      </c>
    </row>
    <row r="292" s="161" customFormat="1" hidden="1" customHeight="1" spans="1:17">
      <c r="A292" s="174"/>
      <c r="B292" s="176"/>
      <c r="C292" s="176"/>
      <c r="D292" s="265" t="s">
        <v>1131</v>
      </c>
      <c r="E292" s="305"/>
      <c r="F292" s="305"/>
      <c r="G292" s="305"/>
      <c r="H292" s="305"/>
      <c r="I292" s="305"/>
      <c r="J292" s="305"/>
      <c r="K292" s="305"/>
      <c r="L292" s="305"/>
      <c r="M292" s="305"/>
      <c r="N292" s="179"/>
      <c r="O292" s="179"/>
      <c r="P292" s="224"/>
      <c r="Q292" s="233">
        <f>SUM(E292:P292)</f>
        <v>0</v>
      </c>
    </row>
    <row r="293" s="161" customFormat="1" hidden="1" customHeight="1" spans="1:17">
      <c r="A293" s="174"/>
      <c r="B293" s="176"/>
      <c r="C293" s="189"/>
      <c r="D293" s="185" t="s">
        <v>1132</v>
      </c>
      <c r="E293" s="333">
        <f t="shared" ref="E293:Q293" si="60">SUM(E290:E292)</f>
        <v>0</v>
      </c>
      <c r="F293" s="333">
        <f t="shared" si="60"/>
        <v>0</v>
      </c>
      <c r="G293" s="333">
        <f t="shared" si="60"/>
        <v>0</v>
      </c>
      <c r="H293" s="333">
        <f t="shared" si="60"/>
        <v>0</v>
      </c>
      <c r="I293" s="333">
        <f t="shared" si="60"/>
        <v>0</v>
      </c>
      <c r="J293" s="252">
        <f t="shared" si="60"/>
        <v>0</v>
      </c>
      <c r="K293" s="333">
        <f t="shared" si="60"/>
        <v>0</v>
      </c>
      <c r="L293" s="345">
        <f t="shared" si="60"/>
        <v>0</v>
      </c>
      <c r="M293" s="184">
        <f t="shared" si="60"/>
        <v>0</v>
      </c>
      <c r="N293" s="184">
        <f t="shared" si="60"/>
        <v>0</v>
      </c>
      <c r="O293" s="184">
        <f t="shared" si="60"/>
        <v>0</v>
      </c>
      <c r="P293" s="230">
        <f t="shared" si="60"/>
        <v>0</v>
      </c>
      <c r="Q293" s="234">
        <f t="shared" si="60"/>
        <v>0</v>
      </c>
    </row>
    <row r="294" s="161" customFormat="1" hidden="1" customHeight="1" spans="1:17">
      <c r="A294" s="174"/>
      <c r="B294" s="176"/>
      <c r="C294" s="187" t="s">
        <v>1136</v>
      </c>
      <c r="D294" s="188" t="s">
        <v>1221</v>
      </c>
      <c r="E294" s="192"/>
      <c r="F294" s="192"/>
      <c r="G294" s="192"/>
      <c r="H294" s="192"/>
      <c r="I294" s="192"/>
      <c r="J294" s="240"/>
      <c r="K294" s="192"/>
      <c r="L294" s="257"/>
      <c r="M294" s="343"/>
      <c r="N294" s="191"/>
      <c r="O294" s="191"/>
      <c r="P294" s="273"/>
      <c r="Q294" s="233">
        <f t="shared" ref="Q294:Q299" si="61">SUM(E294:P294)</f>
        <v>0</v>
      </c>
    </row>
    <row r="295" s="161" customFormat="1" hidden="1" customHeight="1" spans="1:17">
      <c r="A295" s="174"/>
      <c r="B295" s="176"/>
      <c r="C295" s="176"/>
      <c r="D295" s="218" t="s">
        <v>1205</v>
      </c>
      <c r="E295" s="192"/>
      <c r="F295" s="192"/>
      <c r="G295" s="192"/>
      <c r="H295" s="192"/>
      <c r="I295" s="192"/>
      <c r="J295" s="240"/>
      <c r="K295" s="192"/>
      <c r="L295" s="257"/>
      <c r="M295" s="343"/>
      <c r="N295" s="191"/>
      <c r="O295" s="191"/>
      <c r="P295" s="273"/>
      <c r="Q295" s="233">
        <f t="shared" si="61"/>
        <v>0</v>
      </c>
    </row>
    <row r="296" s="161" customFormat="1" hidden="1" customHeight="1" spans="1:17">
      <c r="A296" s="174"/>
      <c r="B296" s="176"/>
      <c r="C296" s="176"/>
      <c r="D296" s="218" t="s">
        <v>1203</v>
      </c>
      <c r="E296" s="192"/>
      <c r="F296" s="192"/>
      <c r="G296" s="192"/>
      <c r="H296" s="192"/>
      <c r="I296" s="192"/>
      <c r="J296" s="240"/>
      <c r="K296" s="192"/>
      <c r="L296" s="257"/>
      <c r="M296" s="343"/>
      <c r="N296" s="191"/>
      <c r="O296" s="191"/>
      <c r="P296" s="273"/>
      <c r="Q296" s="233">
        <f t="shared" si="61"/>
        <v>0</v>
      </c>
    </row>
    <row r="297" s="161" customFormat="1" hidden="1" customHeight="1" spans="1:17">
      <c r="A297" s="174"/>
      <c r="B297" s="176"/>
      <c r="C297" s="176"/>
      <c r="D297" s="218" t="s">
        <v>1222</v>
      </c>
      <c r="E297" s="192"/>
      <c r="F297" s="192"/>
      <c r="G297" s="192"/>
      <c r="H297" s="192"/>
      <c r="I297" s="192"/>
      <c r="J297" s="240"/>
      <c r="K297" s="192"/>
      <c r="L297" s="257"/>
      <c r="M297" s="343"/>
      <c r="N297" s="191"/>
      <c r="O297" s="191"/>
      <c r="P297" s="273"/>
      <c r="Q297" s="233">
        <f t="shared" si="61"/>
        <v>0</v>
      </c>
    </row>
    <row r="298" s="161" customFormat="1" hidden="1" customHeight="1" spans="1:17">
      <c r="A298" s="174"/>
      <c r="B298" s="176"/>
      <c r="C298" s="176"/>
      <c r="D298" s="218" t="s">
        <v>1213</v>
      </c>
      <c r="E298" s="192"/>
      <c r="F298" s="192"/>
      <c r="G298" s="192"/>
      <c r="H298" s="192"/>
      <c r="I298" s="192"/>
      <c r="J298" s="240"/>
      <c r="K298" s="192"/>
      <c r="L298" s="257"/>
      <c r="M298" s="343"/>
      <c r="N298" s="191"/>
      <c r="O298" s="191"/>
      <c r="P298" s="273"/>
      <c r="Q298" s="233">
        <f t="shared" si="61"/>
        <v>0</v>
      </c>
    </row>
    <row r="299" s="161" customFormat="1" hidden="1" customHeight="1" spans="1:17">
      <c r="A299" s="174"/>
      <c r="B299" s="176"/>
      <c r="C299" s="176"/>
      <c r="D299" s="218" t="s">
        <v>1223</v>
      </c>
      <c r="E299" s="192"/>
      <c r="F299" s="192"/>
      <c r="G299" s="192"/>
      <c r="H299" s="192"/>
      <c r="I299" s="192"/>
      <c r="J299" s="240"/>
      <c r="K299" s="192"/>
      <c r="L299" s="257"/>
      <c r="M299" s="343"/>
      <c r="N299" s="191"/>
      <c r="O299" s="191"/>
      <c r="P299" s="191"/>
      <c r="Q299" s="233">
        <f t="shared" si="61"/>
        <v>0</v>
      </c>
    </row>
    <row r="300" s="162" customFormat="1" hidden="1" customHeight="1" spans="1:20">
      <c r="A300" s="201"/>
      <c r="B300" s="203"/>
      <c r="C300" s="203"/>
      <c r="D300" s="262" t="s">
        <v>1143</v>
      </c>
      <c r="E300" s="301">
        <f>SUM(E294:E299)</f>
        <v>0</v>
      </c>
      <c r="F300" s="301">
        <f>SUM(F294:F299)</f>
        <v>0</v>
      </c>
      <c r="G300" s="301">
        <f>SUM(G294:G299)</f>
        <v>0</v>
      </c>
      <c r="H300" s="301">
        <f t="shared" ref="H300:Q300" si="62">SUM(H294:H299)</f>
        <v>0</v>
      </c>
      <c r="I300" s="301">
        <f t="shared" si="62"/>
        <v>0</v>
      </c>
      <c r="J300" s="301">
        <f t="shared" si="62"/>
        <v>0</v>
      </c>
      <c r="K300" s="301">
        <f t="shared" si="62"/>
        <v>0</v>
      </c>
      <c r="L300" s="301">
        <f t="shared" si="62"/>
        <v>0</v>
      </c>
      <c r="M300" s="301">
        <f t="shared" si="62"/>
        <v>0</v>
      </c>
      <c r="N300" s="301">
        <f t="shared" si="62"/>
        <v>0</v>
      </c>
      <c r="O300" s="301">
        <f t="shared" si="62"/>
        <v>0</v>
      </c>
      <c r="P300" s="301">
        <f t="shared" si="62"/>
        <v>0</v>
      </c>
      <c r="Q300" s="322">
        <f t="shared" si="62"/>
        <v>0</v>
      </c>
      <c r="T300" s="161"/>
    </row>
    <row r="301" s="162" customFormat="1" ht="4.5" hidden="1" customHeight="1" spans="1:18">
      <c r="A301" s="174"/>
      <c r="B301" s="175"/>
      <c r="C301" s="176"/>
      <c r="D301" s="263"/>
      <c r="E301" s="229"/>
      <c r="F301" s="208"/>
      <c r="G301" s="208"/>
      <c r="H301" s="208"/>
      <c r="I301" s="208"/>
      <c r="J301" s="208"/>
      <c r="K301" s="227"/>
      <c r="L301" s="268"/>
      <c r="M301" s="229"/>
      <c r="N301" s="208"/>
      <c r="O301" s="208"/>
      <c r="P301" s="227"/>
      <c r="Q301" s="237"/>
      <c r="R301" s="161"/>
    </row>
    <row r="302" s="161" customFormat="1" customHeight="1" spans="1:20">
      <c r="A302" s="209">
        <v>15</v>
      </c>
      <c r="B302" s="211" t="s">
        <v>1224</v>
      </c>
      <c r="C302" s="211" t="s">
        <v>1124</v>
      </c>
      <c r="D302" s="255" t="s">
        <v>1125</v>
      </c>
      <c r="E302" s="302">
        <v>0</v>
      </c>
      <c r="F302" s="302">
        <v>0</v>
      </c>
      <c r="G302" s="302">
        <v>0</v>
      </c>
      <c r="H302" s="302">
        <v>0</v>
      </c>
      <c r="I302" s="302"/>
      <c r="J302" s="302"/>
      <c r="K302" s="302"/>
      <c r="L302" s="302"/>
      <c r="M302" s="246"/>
      <c r="N302" s="303"/>
      <c r="O302" s="303"/>
      <c r="P302" s="314"/>
      <c r="Q302" s="222">
        <f>SUM(E302:P302)</f>
        <v>0</v>
      </c>
      <c r="T302" s="162"/>
    </row>
    <row r="303" s="161" customFormat="1" customHeight="1" spans="1:17">
      <c r="A303" s="174"/>
      <c r="B303" s="176"/>
      <c r="C303" s="176"/>
      <c r="D303" s="265" t="s">
        <v>1126</v>
      </c>
      <c r="E303" s="305">
        <v>0</v>
      </c>
      <c r="F303" s="305">
        <v>0</v>
      </c>
      <c r="G303" s="305">
        <v>0</v>
      </c>
      <c r="H303" s="305">
        <v>0</v>
      </c>
      <c r="I303" s="305"/>
      <c r="J303" s="305"/>
      <c r="K303" s="305"/>
      <c r="L303" s="305"/>
      <c r="M303" s="179"/>
      <c r="N303" s="181"/>
      <c r="O303" s="181"/>
      <c r="P303" s="224"/>
      <c r="Q303" s="232">
        <f>SUM(E303:P303)</f>
        <v>0</v>
      </c>
    </row>
    <row r="304" s="161" customFormat="1" customHeight="1" spans="1:17">
      <c r="A304" s="174"/>
      <c r="B304" s="176"/>
      <c r="C304" s="176"/>
      <c r="D304" s="265" t="s">
        <v>1127</v>
      </c>
      <c r="E304" s="305">
        <v>0</v>
      </c>
      <c r="F304" s="305">
        <v>0</v>
      </c>
      <c r="G304" s="305">
        <v>0</v>
      </c>
      <c r="H304" s="305">
        <v>0</v>
      </c>
      <c r="I304" s="305"/>
      <c r="J304" s="305"/>
      <c r="K304" s="305"/>
      <c r="L304" s="305"/>
      <c r="M304" s="179"/>
      <c r="N304" s="179"/>
      <c r="O304" s="179"/>
      <c r="P304" s="224"/>
      <c r="Q304" s="233">
        <f>SUM(E304:P304)</f>
        <v>0</v>
      </c>
    </row>
    <row r="305" s="161" customFormat="1" customHeight="1" spans="1:17">
      <c r="A305" s="174"/>
      <c r="B305" s="176"/>
      <c r="C305" s="176"/>
      <c r="D305" s="185" t="s">
        <v>1128</v>
      </c>
      <c r="E305" s="252">
        <f t="shared" ref="E305:Q305" si="63">SUM(E302:E304)</f>
        <v>0</v>
      </c>
      <c r="F305" s="252">
        <f t="shared" si="63"/>
        <v>0</v>
      </c>
      <c r="G305" s="252">
        <f t="shared" si="63"/>
        <v>0</v>
      </c>
      <c r="H305" s="252">
        <f t="shared" si="63"/>
        <v>0</v>
      </c>
      <c r="I305" s="252">
        <f t="shared" si="63"/>
        <v>0</v>
      </c>
      <c r="J305" s="252">
        <f t="shared" si="63"/>
        <v>0</v>
      </c>
      <c r="K305" s="252">
        <f t="shared" si="63"/>
        <v>0</v>
      </c>
      <c r="L305" s="252">
        <f t="shared" si="63"/>
        <v>0</v>
      </c>
      <c r="M305" s="252">
        <f t="shared" si="63"/>
        <v>0</v>
      </c>
      <c r="N305" s="252">
        <f t="shared" si="63"/>
        <v>0</v>
      </c>
      <c r="O305" s="252">
        <f t="shared" si="63"/>
        <v>0</v>
      </c>
      <c r="P305" s="252">
        <f t="shared" si="63"/>
        <v>0</v>
      </c>
      <c r="Q305" s="234">
        <f t="shared" si="63"/>
        <v>0</v>
      </c>
    </row>
    <row r="306" s="161" customFormat="1" customHeight="1" spans="1:17">
      <c r="A306" s="174"/>
      <c r="B306" s="176"/>
      <c r="C306" s="176"/>
      <c r="D306" s="265" t="s">
        <v>1129</v>
      </c>
      <c r="E306" s="305">
        <v>0</v>
      </c>
      <c r="F306" s="305">
        <v>0</v>
      </c>
      <c r="G306" s="305">
        <v>0</v>
      </c>
      <c r="H306" s="288">
        <v>0</v>
      </c>
      <c r="I306" s="288"/>
      <c r="J306" s="288"/>
      <c r="K306" s="288"/>
      <c r="L306" s="288"/>
      <c r="M306" s="288"/>
      <c r="N306" s="179"/>
      <c r="O306" s="179"/>
      <c r="P306" s="224"/>
      <c r="Q306" s="233">
        <f>SUM(E306:P306)</f>
        <v>0</v>
      </c>
    </row>
    <row r="307" s="161" customFormat="1" customHeight="1" spans="1:17">
      <c r="A307" s="174"/>
      <c r="B307" s="176"/>
      <c r="C307" s="176"/>
      <c r="D307" s="265" t="s">
        <v>1130</v>
      </c>
      <c r="E307" s="305">
        <v>0</v>
      </c>
      <c r="F307" s="305">
        <v>0</v>
      </c>
      <c r="G307" s="305">
        <v>0</v>
      </c>
      <c r="H307" s="305">
        <v>0</v>
      </c>
      <c r="I307" s="288"/>
      <c r="J307" s="305"/>
      <c r="K307" s="305"/>
      <c r="L307" s="305"/>
      <c r="M307" s="305"/>
      <c r="N307" s="179"/>
      <c r="O307" s="179"/>
      <c r="P307" s="224"/>
      <c r="Q307" s="233">
        <f>SUM(E307:P307)</f>
        <v>0</v>
      </c>
    </row>
    <row r="308" s="161" customFormat="1" customHeight="1" spans="1:17">
      <c r="A308" s="174"/>
      <c r="B308" s="176"/>
      <c r="C308" s="176"/>
      <c r="D308" s="265" t="s">
        <v>1131</v>
      </c>
      <c r="E308" s="305">
        <v>0</v>
      </c>
      <c r="F308" s="305">
        <v>0</v>
      </c>
      <c r="G308" s="305">
        <v>0</v>
      </c>
      <c r="H308" s="305">
        <v>0</v>
      </c>
      <c r="I308" s="288"/>
      <c r="J308" s="305"/>
      <c r="K308" s="305"/>
      <c r="L308" s="305"/>
      <c r="M308" s="305"/>
      <c r="N308" s="179"/>
      <c r="O308" s="179"/>
      <c r="P308" s="224"/>
      <c r="Q308" s="233">
        <f>SUM(E308:P308)</f>
        <v>0</v>
      </c>
    </row>
    <row r="309" s="161" customFormat="1" customHeight="1" spans="1:17">
      <c r="A309" s="174"/>
      <c r="B309" s="176"/>
      <c r="C309" s="189"/>
      <c r="D309" s="185" t="s">
        <v>1132</v>
      </c>
      <c r="E309" s="333">
        <f t="shared" ref="E309:Q309" si="64">SUM(E306:E308)</f>
        <v>0</v>
      </c>
      <c r="F309" s="333">
        <f t="shared" si="64"/>
        <v>0</v>
      </c>
      <c r="G309" s="333">
        <f t="shared" si="64"/>
        <v>0</v>
      </c>
      <c r="H309" s="333">
        <f t="shared" si="64"/>
        <v>0</v>
      </c>
      <c r="I309" s="333">
        <f t="shared" si="64"/>
        <v>0</v>
      </c>
      <c r="J309" s="252">
        <f t="shared" si="64"/>
        <v>0</v>
      </c>
      <c r="K309" s="252">
        <f t="shared" si="64"/>
        <v>0</v>
      </c>
      <c r="L309" s="252">
        <f t="shared" si="64"/>
        <v>0</v>
      </c>
      <c r="M309" s="184">
        <f t="shared" si="64"/>
        <v>0</v>
      </c>
      <c r="N309" s="184">
        <f t="shared" si="64"/>
        <v>0</v>
      </c>
      <c r="O309" s="184">
        <f t="shared" si="64"/>
        <v>0</v>
      </c>
      <c r="P309" s="230">
        <f t="shared" si="64"/>
        <v>0</v>
      </c>
      <c r="Q309" s="234">
        <f t="shared" si="64"/>
        <v>0</v>
      </c>
    </row>
    <row r="310" s="161" customFormat="1" customHeight="1" spans="1:17">
      <c r="A310" s="174"/>
      <c r="B310" s="176"/>
      <c r="C310" s="187" t="s">
        <v>1133</v>
      </c>
      <c r="D310" s="215" t="s">
        <v>1133</v>
      </c>
      <c r="E310" s="327">
        <v>945.8</v>
      </c>
      <c r="F310" s="191">
        <v>1130.8</v>
      </c>
      <c r="G310" s="191">
        <v>1610.4</v>
      </c>
      <c r="H310" s="191">
        <v>2273.28</v>
      </c>
      <c r="I310" s="191"/>
      <c r="J310" s="191"/>
      <c r="K310" s="191"/>
      <c r="L310" s="272"/>
      <c r="M310" s="339"/>
      <c r="N310" s="191"/>
      <c r="O310" s="191"/>
      <c r="P310" s="191"/>
      <c r="Q310" s="233">
        <f>SUM(E310:P310)</f>
        <v>5960.28</v>
      </c>
    </row>
    <row r="311" s="162" customFormat="1" customHeight="1" spans="1:20">
      <c r="A311" s="174"/>
      <c r="B311" s="176"/>
      <c r="C311" s="176"/>
      <c r="D311" s="182" t="s">
        <v>1135</v>
      </c>
      <c r="E311" s="256">
        <f t="shared" ref="E311:P311" si="65">SUM(E310)</f>
        <v>945.8</v>
      </c>
      <c r="F311" s="252">
        <f t="shared" si="65"/>
        <v>1130.8</v>
      </c>
      <c r="G311" s="252">
        <f t="shared" si="65"/>
        <v>1610.4</v>
      </c>
      <c r="H311" s="252">
        <f t="shared" si="65"/>
        <v>2273.28</v>
      </c>
      <c r="I311" s="252">
        <f t="shared" si="65"/>
        <v>0</v>
      </c>
      <c r="J311" s="252">
        <f t="shared" si="65"/>
        <v>0</v>
      </c>
      <c r="K311" s="252">
        <f t="shared" si="65"/>
        <v>0</v>
      </c>
      <c r="L311" s="252">
        <f t="shared" si="65"/>
        <v>0</v>
      </c>
      <c r="M311" s="252">
        <f t="shared" si="65"/>
        <v>0</v>
      </c>
      <c r="N311" s="252">
        <f t="shared" si="65"/>
        <v>0</v>
      </c>
      <c r="O311" s="252">
        <f t="shared" si="65"/>
        <v>0</v>
      </c>
      <c r="P311" s="267">
        <f t="shared" si="65"/>
        <v>0</v>
      </c>
      <c r="Q311" s="235">
        <f>SUM(Q310:Q310)</f>
        <v>5960.28</v>
      </c>
      <c r="T311" s="161"/>
    </row>
    <row r="312" s="162" customFormat="1" customHeight="1" spans="1:17">
      <c r="A312" s="174"/>
      <c r="B312" s="349"/>
      <c r="C312" s="350" t="s">
        <v>1136</v>
      </c>
      <c r="D312" s="351" t="s">
        <v>1197</v>
      </c>
      <c r="E312" s="319"/>
      <c r="F312" s="319"/>
      <c r="G312" s="319"/>
      <c r="H312" s="319"/>
      <c r="I312" s="319"/>
      <c r="J312" s="319"/>
      <c r="K312" s="319"/>
      <c r="L312" s="319"/>
      <c r="M312" s="319"/>
      <c r="N312" s="319"/>
      <c r="O312" s="319"/>
      <c r="P312" s="319"/>
      <c r="Q312" s="188">
        <f>SUM(E312:G312)</f>
        <v>0</v>
      </c>
    </row>
    <row r="313" s="161" customFormat="1" customHeight="1" spans="1:20">
      <c r="A313" s="174"/>
      <c r="B313" s="349"/>
      <c r="C313" s="352"/>
      <c r="D313" s="351" t="s">
        <v>1181</v>
      </c>
      <c r="E313" s="319"/>
      <c r="F313" s="319"/>
      <c r="G313" s="319"/>
      <c r="H313" s="319"/>
      <c r="I313" s="319"/>
      <c r="J313" s="319"/>
      <c r="K313" s="319"/>
      <c r="L313" s="319"/>
      <c r="M313" s="319"/>
      <c r="N313" s="319"/>
      <c r="O313" s="319"/>
      <c r="P313" s="319"/>
      <c r="Q313" s="233">
        <f t="shared" ref="Q313:Q315" si="66">SUM(E313:P313)</f>
        <v>0</v>
      </c>
      <c r="T313" s="162"/>
    </row>
    <row r="314" s="161" customFormat="1" customHeight="1" spans="1:17">
      <c r="A314" s="174"/>
      <c r="B314" s="349"/>
      <c r="C314" s="352"/>
      <c r="D314" s="353" t="s">
        <v>1158</v>
      </c>
      <c r="E314" s="319"/>
      <c r="F314" s="192"/>
      <c r="G314" s="192"/>
      <c r="H314" s="192"/>
      <c r="I314" s="192"/>
      <c r="J314" s="240"/>
      <c r="K314" s="192"/>
      <c r="L314" s="343"/>
      <c r="M314" s="343"/>
      <c r="N314" s="191"/>
      <c r="O314" s="191"/>
      <c r="P314" s="273"/>
      <c r="Q314" s="233">
        <f t="shared" si="66"/>
        <v>0</v>
      </c>
    </row>
    <row r="315" s="161" customFormat="1" customHeight="1" spans="1:17">
      <c r="A315" s="174"/>
      <c r="B315" s="349"/>
      <c r="C315" s="352"/>
      <c r="D315" s="353" t="s">
        <v>1137</v>
      </c>
      <c r="E315" s="319"/>
      <c r="F315" s="192"/>
      <c r="G315" s="192"/>
      <c r="H315" s="192"/>
      <c r="I315" s="192"/>
      <c r="J315" s="240"/>
      <c r="K315" s="192"/>
      <c r="L315" s="343"/>
      <c r="M315" s="343"/>
      <c r="N315" s="280"/>
      <c r="O315" s="191"/>
      <c r="P315" s="191"/>
      <c r="Q315" s="233">
        <f t="shared" si="66"/>
        <v>0</v>
      </c>
    </row>
    <row r="316" s="161" customFormat="1" customHeight="1" spans="1:17">
      <c r="A316" s="174"/>
      <c r="B316" s="349"/>
      <c r="C316" s="352"/>
      <c r="D316" s="353" t="s">
        <v>1138</v>
      </c>
      <c r="E316" s="319"/>
      <c r="F316" s="192"/>
      <c r="G316" s="192">
        <v>25</v>
      </c>
      <c r="H316" s="192"/>
      <c r="I316" s="192"/>
      <c r="J316" s="240"/>
      <c r="K316" s="319"/>
      <c r="L316" s="343"/>
      <c r="M316" s="343"/>
      <c r="N316" s="280"/>
      <c r="O316" s="191"/>
      <c r="P316" s="273"/>
      <c r="Q316" s="238">
        <f t="shared" ref="Q316:Q328" si="67">SUM(E316:P316)</f>
        <v>25</v>
      </c>
    </row>
    <row r="317" s="161" customFormat="1" customHeight="1" spans="1:17">
      <c r="A317" s="174"/>
      <c r="B317" s="349"/>
      <c r="C317" s="352"/>
      <c r="D317" s="353" t="s">
        <v>1225</v>
      </c>
      <c r="E317" s="319"/>
      <c r="F317" s="192"/>
      <c r="G317" s="192"/>
      <c r="H317" s="192"/>
      <c r="I317" s="192"/>
      <c r="J317" s="240"/>
      <c r="K317" s="192"/>
      <c r="L317" s="356"/>
      <c r="M317" s="356"/>
      <c r="N317" s="280"/>
      <c r="O317" s="280"/>
      <c r="P317" s="357"/>
      <c r="Q317" s="238">
        <f t="shared" si="67"/>
        <v>0</v>
      </c>
    </row>
    <row r="318" s="161" customFormat="1" customHeight="1" spans="1:17">
      <c r="A318" s="174"/>
      <c r="B318" s="349"/>
      <c r="C318" s="352"/>
      <c r="D318" s="353" t="s">
        <v>1185</v>
      </c>
      <c r="E318" s="319"/>
      <c r="F318" s="192"/>
      <c r="G318" s="192"/>
      <c r="H318" s="192"/>
      <c r="I318" s="192"/>
      <c r="J318" s="240"/>
      <c r="K318" s="192"/>
      <c r="L318" s="343"/>
      <c r="M318" s="343"/>
      <c r="N318" s="191"/>
      <c r="O318" s="191"/>
      <c r="P318" s="273"/>
      <c r="Q318" s="233">
        <f t="shared" si="67"/>
        <v>0</v>
      </c>
    </row>
    <row r="319" s="161" customFormat="1" customHeight="1" spans="1:17">
      <c r="A319" s="174"/>
      <c r="B319" s="349"/>
      <c r="C319" s="352"/>
      <c r="D319" s="353" t="s">
        <v>1199</v>
      </c>
      <c r="E319" s="319"/>
      <c r="F319" s="192"/>
      <c r="G319" s="192"/>
      <c r="H319" s="192"/>
      <c r="I319" s="192"/>
      <c r="J319" s="240"/>
      <c r="K319" s="192"/>
      <c r="L319" s="343"/>
      <c r="M319" s="343"/>
      <c r="N319" s="191"/>
      <c r="O319" s="191"/>
      <c r="P319" s="273"/>
      <c r="Q319" s="233">
        <f t="shared" si="67"/>
        <v>0</v>
      </c>
    </row>
    <row r="320" s="161" customFormat="1" customHeight="1" spans="1:17">
      <c r="A320" s="174"/>
      <c r="B320" s="349"/>
      <c r="C320" s="352"/>
      <c r="D320" s="353" t="s">
        <v>1226</v>
      </c>
      <c r="E320" s="319">
        <v>-1051.8</v>
      </c>
      <c r="F320" s="192">
        <v>-1096.6</v>
      </c>
      <c r="G320" s="192"/>
      <c r="H320" s="192"/>
      <c r="I320" s="192"/>
      <c r="J320" s="240"/>
      <c r="K320" s="192"/>
      <c r="L320" s="343"/>
      <c r="M320" s="358"/>
      <c r="N320" s="191"/>
      <c r="O320" s="191"/>
      <c r="P320" s="273"/>
      <c r="Q320" s="233">
        <f t="shared" si="67"/>
        <v>-2148.4</v>
      </c>
    </row>
    <row r="321" s="161" customFormat="1" customHeight="1" spans="1:17">
      <c r="A321" s="174"/>
      <c r="B321" s="349"/>
      <c r="C321" s="352"/>
      <c r="D321" s="353" t="s">
        <v>1227</v>
      </c>
      <c r="E321" s="319"/>
      <c r="F321" s="192"/>
      <c r="G321" s="192"/>
      <c r="H321" s="192"/>
      <c r="I321" s="192"/>
      <c r="J321" s="240"/>
      <c r="K321" s="192"/>
      <c r="L321" s="343"/>
      <c r="M321" s="343"/>
      <c r="N321" s="191"/>
      <c r="O321" s="191"/>
      <c r="P321" s="273"/>
      <c r="Q321" s="233">
        <f t="shared" si="67"/>
        <v>0</v>
      </c>
    </row>
    <row r="322" s="161" customFormat="1" customHeight="1" spans="1:17">
      <c r="A322" s="174"/>
      <c r="B322" s="349"/>
      <c r="C322" s="352"/>
      <c r="D322" s="353" t="s">
        <v>1228</v>
      </c>
      <c r="E322" s="319">
        <v>-153.7</v>
      </c>
      <c r="F322" s="192"/>
      <c r="G322" s="192"/>
      <c r="H322" s="192"/>
      <c r="I322" s="192"/>
      <c r="J322" s="240"/>
      <c r="K322" s="192"/>
      <c r="L322" s="343"/>
      <c r="M322" s="343"/>
      <c r="N322" s="191"/>
      <c r="O322" s="191"/>
      <c r="P322" s="273"/>
      <c r="Q322" s="233"/>
    </row>
    <row r="323" s="161" customFormat="1" customHeight="1" spans="1:17">
      <c r="A323" s="174"/>
      <c r="B323" s="349"/>
      <c r="C323" s="352"/>
      <c r="D323" s="353" t="s">
        <v>1229</v>
      </c>
      <c r="E323" s="319"/>
      <c r="F323" s="192"/>
      <c r="G323" s="192"/>
      <c r="H323" s="192"/>
      <c r="I323" s="192"/>
      <c r="J323" s="240"/>
      <c r="K323" s="192"/>
      <c r="L323" s="343"/>
      <c r="M323" s="343"/>
      <c r="N323" s="191"/>
      <c r="O323" s="191"/>
      <c r="P323" s="273"/>
      <c r="Q323" s="233">
        <f t="shared" si="67"/>
        <v>0</v>
      </c>
    </row>
    <row r="324" s="161" customFormat="1" customHeight="1" spans="1:17">
      <c r="A324" s="174"/>
      <c r="B324" s="349"/>
      <c r="C324" s="352"/>
      <c r="D324" s="353" t="s">
        <v>1230</v>
      </c>
      <c r="E324" s="319"/>
      <c r="F324" s="192"/>
      <c r="G324" s="192"/>
      <c r="H324" s="192"/>
      <c r="I324" s="192"/>
      <c r="J324" s="240"/>
      <c r="K324" s="192"/>
      <c r="L324" s="343"/>
      <c r="M324" s="343"/>
      <c r="N324" s="191"/>
      <c r="O324" s="191"/>
      <c r="P324" s="273"/>
      <c r="Q324" s="233">
        <f t="shared" si="67"/>
        <v>0</v>
      </c>
    </row>
    <row r="325" s="161" customFormat="1" customHeight="1" spans="1:17">
      <c r="A325" s="174"/>
      <c r="B325" s="349"/>
      <c r="C325" s="352"/>
      <c r="D325" s="353" t="s">
        <v>1206</v>
      </c>
      <c r="E325" s="271"/>
      <c r="F325" s="271"/>
      <c r="G325" s="271"/>
      <c r="H325" s="271"/>
      <c r="I325" s="271"/>
      <c r="J325" s="275"/>
      <c r="K325" s="271"/>
      <c r="L325" s="358"/>
      <c r="M325" s="358"/>
      <c r="N325" s="272"/>
      <c r="O325" s="272"/>
      <c r="P325" s="310"/>
      <c r="Q325" s="233">
        <f t="shared" si="67"/>
        <v>0</v>
      </c>
    </row>
    <row r="326" s="161" customFormat="1" customHeight="1" spans="1:17">
      <c r="A326" s="174"/>
      <c r="B326" s="349"/>
      <c r="C326" s="352"/>
      <c r="D326" s="353" t="s">
        <v>1147</v>
      </c>
      <c r="E326" s="271"/>
      <c r="F326" s="271"/>
      <c r="G326" s="271"/>
      <c r="H326" s="271"/>
      <c r="I326" s="271"/>
      <c r="J326" s="275"/>
      <c r="K326" s="271"/>
      <c r="L326" s="358"/>
      <c r="M326" s="358"/>
      <c r="N326" s="272"/>
      <c r="O326" s="272"/>
      <c r="P326" s="310"/>
      <c r="Q326" s="238">
        <f t="shared" si="67"/>
        <v>0</v>
      </c>
    </row>
    <row r="327" s="161" customFormat="1" customHeight="1" spans="1:17">
      <c r="A327" s="174"/>
      <c r="B327" s="349"/>
      <c r="C327" s="352"/>
      <c r="D327" s="353" t="s">
        <v>1139</v>
      </c>
      <c r="E327" s="271"/>
      <c r="F327" s="271"/>
      <c r="G327" s="271"/>
      <c r="H327" s="271"/>
      <c r="I327" s="271"/>
      <c r="J327" s="275"/>
      <c r="K327" s="271"/>
      <c r="L327" s="358"/>
      <c r="M327" s="358"/>
      <c r="N327" s="272"/>
      <c r="O327" s="272"/>
      <c r="P327" s="310"/>
      <c r="Q327" s="320">
        <f t="shared" si="67"/>
        <v>0</v>
      </c>
    </row>
    <row r="328" s="161" customFormat="1" customHeight="1" spans="1:17">
      <c r="A328" s="174"/>
      <c r="B328" s="349"/>
      <c r="C328" s="352"/>
      <c r="D328" s="353" t="s">
        <v>1140</v>
      </c>
      <c r="E328" s="347">
        <v>2151.3</v>
      </c>
      <c r="F328" s="347">
        <v>2227.4</v>
      </c>
      <c r="G328" s="271">
        <v>1585.4</v>
      </c>
      <c r="H328" s="192">
        <v>2273.28</v>
      </c>
      <c r="I328" s="271"/>
      <c r="J328" s="364"/>
      <c r="K328" s="365"/>
      <c r="L328" s="365"/>
      <c r="M328" s="364"/>
      <c r="N328" s="366"/>
      <c r="O328" s="272"/>
      <c r="P328" s="272"/>
      <c r="Q328" s="320">
        <f t="shared" si="67"/>
        <v>8237.38</v>
      </c>
    </row>
    <row r="329" s="162" customFormat="1" customHeight="1" spans="1:20">
      <c r="A329" s="201"/>
      <c r="B329" s="359"/>
      <c r="C329" s="360"/>
      <c r="D329" s="361" t="s">
        <v>1143</v>
      </c>
      <c r="E329" s="293">
        <f>SUM(E312:E328)</f>
        <v>945.8</v>
      </c>
      <c r="F329" s="293">
        <f t="shared" ref="F329:P329" si="68">SUM(F312:F328)</f>
        <v>1130.8</v>
      </c>
      <c r="G329" s="293">
        <f t="shared" si="68"/>
        <v>1610.4</v>
      </c>
      <c r="H329" s="293">
        <f t="shared" si="68"/>
        <v>2273.28</v>
      </c>
      <c r="I329" s="293">
        <f t="shared" si="68"/>
        <v>0</v>
      </c>
      <c r="J329" s="293">
        <f t="shared" si="68"/>
        <v>0</v>
      </c>
      <c r="K329" s="293">
        <f t="shared" si="68"/>
        <v>0</v>
      </c>
      <c r="L329" s="293">
        <f t="shared" si="68"/>
        <v>0</v>
      </c>
      <c r="M329" s="293">
        <f t="shared" si="68"/>
        <v>0</v>
      </c>
      <c r="N329" s="293">
        <f t="shared" si="68"/>
        <v>0</v>
      </c>
      <c r="O329" s="293">
        <f t="shared" si="68"/>
        <v>0</v>
      </c>
      <c r="P329" s="293">
        <f t="shared" si="68"/>
        <v>0</v>
      </c>
      <c r="Q329" s="322">
        <f>SUM(Q313:Q328)</f>
        <v>6113.98</v>
      </c>
      <c r="T329" s="161"/>
    </row>
    <row r="330" s="162" customFormat="1" ht="4.5" customHeight="1" spans="1:17">
      <c r="A330" s="174"/>
      <c r="B330" s="175"/>
      <c r="C330" s="176"/>
      <c r="D330" s="263"/>
      <c r="E330" s="229"/>
      <c r="F330" s="208"/>
      <c r="G330" s="208"/>
      <c r="H330" s="208"/>
      <c r="I330" s="208"/>
      <c r="J330" s="208"/>
      <c r="K330" s="227"/>
      <c r="L330" s="268"/>
      <c r="M330" s="229"/>
      <c r="N330" s="208"/>
      <c r="O330" s="208"/>
      <c r="P330" s="227"/>
      <c r="Q330" s="237"/>
    </row>
    <row r="331" s="161" customFormat="1" customHeight="1" spans="1:20">
      <c r="A331" s="209">
        <v>16</v>
      </c>
      <c r="B331" s="211" t="s">
        <v>1231</v>
      </c>
      <c r="C331" s="211" t="s">
        <v>1124</v>
      </c>
      <c r="D331" s="255" t="s">
        <v>1125</v>
      </c>
      <c r="E331" s="302">
        <v>-2990</v>
      </c>
      <c r="F331" s="302">
        <v>-1285</v>
      </c>
      <c r="G331" s="302">
        <v>-1866</v>
      </c>
      <c r="H331" s="302">
        <v>-1716</v>
      </c>
      <c r="I331" s="302"/>
      <c r="J331" s="302"/>
      <c r="K331" s="302"/>
      <c r="L331" s="302"/>
      <c r="M331" s="246"/>
      <c r="N331" s="303"/>
      <c r="O331" s="303"/>
      <c r="P331" s="314"/>
      <c r="Q331" s="222">
        <f>SUM(E331:P331)</f>
        <v>-7857</v>
      </c>
      <c r="T331" s="162"/>
    </row>
    <row r="332" s="161" customFormat="1" customHeight="1" spans="1:17">
      <c r="A332" s="174"/>
      <c r="B332" s="176"/>
      <c r="C332" s="176"/>
      <c r="D332" s="265" t="s">
        <v>1126</v>
      </c>
      <c r="E332" s="305">
        <v>0</v>
      </c>
      <c r="F332" s="305">
        <v>0</v>
      </c>
      <c r="G332" s="305">
        <v>0</v>
      </c>
      <c r="H332" s="305">
        <v>0</v>
      </c>
      <c r="I332" s="305"/>
      <c r="J332" s="305"/>
      <c r="K332" s="305"/>
      <c r="L332" s="305"/>
      <c r="M332" s="179"/>
      <c r="N332" s="181"/>
      <c r="O332" s="181"/>
      <c r="P332" s="224"/>
      <c r="Q332" s="232">
        <f>SUM(E332:P332)</f>
        <v>0</v>
      </c>
    </row>
    <row r="333" s="161" customFormat="1" customHeight="1" spans="1:17">
      <c r="A333" s="174"/>
      <c r="B333" s="176"/>
      <c r="C333" s="176"/>
      <c r="D333" s="265" t="s">
        <v>1127</v>
      </c>
      <c r="E333" s="305">
        <v>-480</v>
      </c>
      <c r="F333" s="305">
        <v>-1430</v>
      </c>
      <c r="G333" s="305">
        <v>-850</v>
      </c>
      <c r="H333" s="305">
        <v>-1957</v>
      </c>
      <c r="I333" s="305"/>
      <c r="J333" s="305"/>
      <c r="K333" s="305"/>
      <c r="L333" s="305"/>
      <c r="M333" s="179"/>
      <c r="N333" s="179"/>
      <c r="O333" s="179"/>
      <c r="P333" s="224"/>
      <c r="Q333" s="233">
        <f>SUM(E333:P333)</f>
        <v>-4717</v>
      </c>
    </row>
    <row r="334" s="161" customFormat="1" customHeight="1" spans="1:17">
      <c r="A334" s="174"/>
      <c r="B334" s="176"/>
      <c r="C334" s="176"/>
      <c r="D334" s="185" t="s">
        <v>1128</v>
      </c>
      <c r="E334" s="252">
        <f t="shared" ref="E334:Q334" si="69">SUM(E331:E333)</f>
        <v>-3470</v>
      </c>
      <c r="F334" s="252">
        <f t="shared" si="69"/>
        <v>-2715</v>
      </c>
      <c r="G334" s="252">
        <f t="shared" si="69"/>
        <v>-2716</v>
      </c>
      <c r="H334" s="252">
        <f t="shared" si="69"/>
        <v>-3673</v>
      </c>
      <c r="I334" s="252">
        <f t="shared" si="69"/>
        <v>0</v>
      </c>
      <c r="J334" s="252">
        <f t="shared" si="69"/>
        <v>0</v>
      </c>
      <c r="K334" s="252">
        <f t="shared" si="69"/>
        <v>0</v>
      </c>
      <c r="L334" s="252">
        <f t="shared" si="69"/>
        <v>0</v>
      </c>
      <c r="M334" s="252">
        <f t="shared" si="69"/>
        <v>0</v>
      </c>
      <c r="N334" s="184">
        <f t="shared" si="69"/>
        <v>0</v>
      </c>
      <c r="O334" s="184">
        <f t="shared" si="69"/>
        <v>0</v>
      </c>
      <c r="P334" s="230">
        <f t="shared" si="69"/>
        <v>0</v>
      </c>
      <c r="Q334" s="234">
        <f t="shared" si="69"/>
        <v>-12574</v>
      </c>
    </row>
    <row r="335" s="161" customFormat="1" customHeight="1" spans="1:17">
      <c r="A335" s="174"/>
      <c r="B335" s="176"/>
      <c r="C335" s="176"/>
      <c r="D335" s="265" t="s">
        <v>1129</v>
      </c>
      <c r="E335" s="305">
        <v>480</v>
      </c>
      <c r="F335" s="305">
        <v>1430</v>
      </c>
      <c r="G335" s="305">
        <v>850</v>
      </c>
      <c r="H335" s="288">
        <v>1938</v>
      </c>
      <c r="I335" s="288"/>
      <c r="J335" s="288"/>
      <c r="K335" s="288"/>
      <c r="L335" s="288"/>
      <c r="M335" s="288"/>
      <c r="N335" s="179"/>
      <c r="O335" s="179"/>
      <c r="P335" s="224"/>
      <c r="Q335" s="233">
        <f>SUM(E335:P335)</f>
        <v>4698</v>
      </c>
    </row>
    <row r="336" s="161" customFormat="1" customHeight="1" spans="1:17">
      <c r="A336" s="174"/>
      <c r="B336" s="176"/>
      <c r="C336" s="176"/>
      <c r="D336" s="265" t="s">
        <v>1130</v>
      </c>
      <c r="E336" s="305">
        <v>0</v>
      </c>
      <c r="F336" s="305">
        <v>0</v>
      </c>
      <c r="G336" s="305">
        <v>0</v>
      </c>
      <c r="H336" s="305">
        <v>0</v>
      </c>
      <c r="I336" s="305"/>
      <c r="J336" s="305"/>
      <c r="K336" s="305"/>
      <c r="L336" s="305"/>
      <c r="M336" s="305"/>
      <c r="N336" s="179"/>
      <c r="O336" s="179"/>
      <c r="P336" s="224"/>
      <c r="Q336" s="233">
        <f>SUM(E336:P336)</f>
        <v>0</v>
      </c>
    </row>
    <row r="337" s="161" customFormat="1" customHeight="1" spans="1:17">
      <c r="A337" s="174"/>
      <c r="B337" s="176"/>
      <c r="C337" s="176"/>
      <c r="D337" s="265" t="s">
        <v>1131</v>
      </c>
      <c r="E337" s="305">
        <v>2990</v>
      </c>
      <c r="F337" s="305">
        <v>1285</v>
      </c>
      <c r="G337" s="305">
        <v>1865</v>
      </c>
      <c r="H337" s="305">
        <v>1830</v>
      </c>
      <c r="I337" s="305"/>
      <c r="J337" s="305"/>
      <c r="K337" s="305"/>
      <c r="L337" s="305"/>
      <c r="M337" s="305"/>
      <c r="N337" s="179"/>
      <c r="O337" s="179"/>
      <c r="P337" s="224"/>
      <c r="Q337" s="233">
        <f>SUM(E337:P337)</f>
        <v>7970</v>
      </c>
    </row>
    <row r="338" s="161" customFormat="1" customHeight="1" spans="1:17">
      <c r="A338" s="174"/>
      <c r="B338" s="176"/>
      <c r="C338" s="189"/>
      <c r="D338" s="185" t="s">
        <v>1132</v>
      </c>
      <c r="E338" s="333">
        <f t="shared" ref="E338:Q338" si="70">SUM(E335:E337)</f>
        <v>3470</v>
      </c>
      <c r="F338" s="333">
        <f t="shared" si="70"/>
        <v>2715</v>
      </c>
      <c r="G338" s="333">
        <f t="shared" si="70"/>
        <v>2715</v>
      </c>
      <c r="H338" s="333">
        <f t="shared" si="70"/>
        <v>3768</v>
      </c>
      <c r="I338" s="333">
        <f t="shared" si="70"/>
        <v>0</v>
      </c>
      <c r="J338" s="252">
        <f t="shared" si="70"/>
        <v>0</v>
      </c>
      <c r="K338" s="252">
        <f t="shared" si="70"/>
        <v>0</v>
      </c>
      <c r="L338" s="252">
        <f t="shared" si="70"/>
        <v>0</v>
      </c>
      <c r="M338" s="184">
        <f t="shared" si="70"/>
        <v>0</v>
      </c>
      <c r="N338" s="184">
        <f t="shared" si="70"/>
        <v>0</v>
      </c>
      <c r="O338" s="184">
        <f t="shared" si="70"/>
        <v>0</v>
      </c>
      <c r="P338" s="230">
        <f t="shared" si="70"/>
        <v>0</v>
      </c>
      <c r="Q338" s="234">
        <f t="shared" si="70"/>
        <v>12668</v>
      </c>
    </row>
    <row r="339" s="161" customFormat="1" customHeight="1" spans="1:17">
      <c r="A339" s="174"/>
      <c r="B339" s="176"/>
      <c r="C339" s="187" t="s">
        <v>1136</v>
      </c>
      <c r="D339" s="188" t="s">
        <v>1139</v>
      </c>
      <c r="E339" s="192"/>
      <c r="F339" s="192"/>
      <c r="G339" s="192"/>
      <c r="H339" s="192">
        <v>-821</v>
      </c>
      <c r="I339" s="333"/>
      <c r="J339" s="184"/>
      <c r="K339" s="252"/>
      <c r="L339" s="184"/>
      <c r="M339" s="186"/>
      <c r="N339" s="184"/>
      <c r="O339" s="184"/>
      <c r="P339" s="230"/>
      <c r="Q339" s="233">
        <f>SUM(E339:P339)</f>
        <v>-821</v>
      </c>
    </row>
    <row r="340" s="161" customFormat="1" customHeight="1" spans="1:17">
      <c r="A340" s="174"/>
      <c r="B340" s="176"/>
      <c r="C340" s="176"/>
      <c r="D340" s="188" t="s">
        <v>1140</v>
      </c>
      <c r="E340" s="192"/>
      <c r="F340" s="192"/>
      <c r="G340" s="192">
        <v>1</v>
      </c>
      <c r="H340" s="192">
        <v>725.7</v>
      </c>
      <c r="I340" s="192"/>
      <c r="J340" s="240"/>
      <c r="K340" s="192"/>
      <c r="L340" s="240"/>
      <c r="M340" s="343"/>
      <c r="N340" s="191"/>
      <c r="O340" s="191"/>
      <c r="P340" s="273"/>
      <c r="Q340" s="233">
        <f>SUM(E340:P340)</f>
        <v>726.7</v>
      </c>
    </row>
    <row r="341" s="162" customFormat="1" customHeight="1" spans="1:20">
      <c r="A341" s="201"/>
      <c r="B341" s="203"/>
      <c r="C341" s="203"/>
      <c r="D341" s="262" t="s">
        <v>1143</v>
      </c>
      <c r="E341" s="293">
        <f>SUM(E339:E340)</f>
        <v>0</v>
      </c>
      <c r="F341" s="293">
        <f t="shared" ref="F341:Q341" si="71">SUM(F339:F340)</f>
        <v>0</v>
      </c>
      <c r="G341" s="293">
        <f t="shared" si="71"/>
        <v>1</v>
      </c>
      <c r="H341" s="293">
        <f t="shared" si="71"/>
        <v>-95.3</v>
      </c>
      <c r="I341" s="293">
        <f t="shared" si="71"/>
        <v>0</v>
      </c>
      <c r="J341" s="293">
        <f t="shared" si="71"/>
        <v>0</v>
      </c>
      <c r="K341" s="293">
        <f t="shared" si="71"/>
        <v>0</v>
      </c>
      <c r="L341" s="293">
        <f t="shared" si="71"/>
        <v>0</v>
      </c>
      <c r="M341" s="293">
        <f t="shared" si="71"/>
        <v>0</v>
      </c>
      <c r="N341" s="293">
        <f t="shared" si="71"/>
        <v>0</v>
      </c>
      <c r="O341" s="293">
        <f t="shared" si="71"/>
        <v>0</v>
      </c>
      <c r="P341" s="293">
        <f t="shared" si="71"/>
        <v>0</v>
      </c>
      <c r="Q341" s="293">
        <f t="shared" si="71"/>
        <v>-94.3</v>
      </c>
      <c r="T341" s="161"/>
    </row>
    <row r="342" s="161" customFormat="1" customHeight="1" spans="1:20">
      <c r="A342" s="209">
        <v>17</v>
      </c>
      <c r="B342" s="211" t="s">
        <v>1071</v>
      </c>
      <c r="C342" s="211" t="s">
        <v>1124</v>
      </c>
      <c r="D342" s="255" t="s">
        <v>1125</v>
      </c>
      <c r="E342" s="302">
        <v>0</v>
      </c>
      <c r="F342" s="302">
        <v>0</v>
      </c>
      <c r="G342" s="302">
        <v>0</v>
      </c>
      <c r="H342" s="302">
        <v>0</v>
      </c>
      <c r="I342" s="302"/>
      <c r="J342" s="302"/>
      <c r="K342" s="302"/>
      <c r="L342" s="302"/>
      <c r="M342" s="246"/>
      <c r="N342" s="303"/>
      <c r="O342" s="303"/>
      <c r="P342" s="314">
        <v>0</v>
      </c>
      <c r="Q342" s="222">
        <f>SUM(E342:P342)</f>
        <v>0</v>
      </c>
      <c r="T342" s="162"/>
    </row>
    <row r="343" s="161" customFormat="1" customHeight="1" spans="1:17">
      <c r="A343" s="174"/>
      <c r="B343" s="176"/>
      <c r="C343" s="176"/>
      <c r="D343" s="265" t="s">
        <v>1126</v>
      </c>
      <c r="E343" s="305">
        <v>0</v>
      </c>
      <c r="F343" s="305">
        <v>0</v>
      </c>
      <c r="G343" s="305">
        <v>0</v>
      </c>
      <c r="H343" s="305">
        <v>0</v>
      </c>
      <c r="I343" s="305"/>
      <c r="J343" s="305"/>
      <c r="K343" s="305"/>
      <c r="L343" s="305"/>
      <c r="M343" s="179"/>
      <c r="N343" s="181"/>
      <c r="O343" s="181"/>
      <c r="P343" s="224">
        <v>0</v>
      </c>
      <c r="Q343" s="232">
        <f>SUM(E343:P343)</f>
        <v>0</v>
      </c>
    </row>
    <row r="344" s="161" customFormat="1" customHeight="1" spans="1:17">
      <c r="A344" s="174"/>
      <c r="B344" s="176"/>
      <c r="C344" s="176"/>
      <c r="D344" s="265" t="s">
        <v>1127</v>
      </c>
      <c r="E344" s="305">
        <v>0</v>
      </c>
      <c r="F344" s="305">
        <v>0</v>
      </c>
      <c r="G344" s="305">
        <v>0</v>
      </c>
      <c r="H344" s="305">
        <v>0</v>
      </c>
      <c r="I344" s="305"/>
      <c r="J344" s="305"/>
      <c r="K344" s="305"/>
      <c r="L344" s="305"/>
      <c r="M344" s="179"/>
      <c r="N344" s="179"/>
      <c r="O344" s="179"/>
      <c r="P344" s="224">
        <v>0</v>
      </c>
      <c r="Q344" s="233">
        <f>SUM(E344:P344)</f>
        <v>0</v>
      </c>
    </row>
    <row r="345" s="161" customFormat="1" customHeight="1" spans="1:17">
      <c r="A345" s="174"/>
      <c r="B345" s="176"/>
      <c r="C345" s="176"/>
      <c r="D345" s="185" t="s">
        <v>1128</v>
      </c>
      <c r="E345" s="252">
        <f>SUM(E342:E344)</f>
        <v>0</v>
      </c>
      <c r="F345" s="252">
        <f t="shared" ref="F345:Q345" si="72">SUM(F342:F344)</f>
        <v>0</v>
      </c>
      <c r="G345" s="252">
        <f t="shared" si="72"/>
        <v>0</v>
      </c>
      <c r="H345" s="252">
        <f t="shared" si="72"/>
        <v>0</v>
      </c>
      <c r="I345" s="252">
        <f t="shared" si="72"/>
        <v>0</v>
      </c>
      <c r="J345" s="252">
        <f t="shared" si="72"/>
        <v>0</v>
      </c>
      <c r="K345" s="252">
        <f t="shared" si="72"/>
        <v>0</v>
      </c>
      <c r="L345" s="252">
        <f t="shared" si="72"/>
        <v>0</v>
      </c>
      <c r="M345" s="252">
        <f t="shared" si="72"/>
        <v>0</v>
      </c>
      <c r="N345" s="184">
        <f t="shared" si="72"/>
        <v>0</v>
      </c>
      <c r="O345" s="184">
        <f t="shared" si="72"/>
        <v>0</v>
      </c>
      <c r="P345" s="230">
        <f t="shared" si="72"/>
        <v>0</v>
      </c>
      <c r="Q345" s="234">
        <f t="shared" si="72"/>
        <v>0</v>
      </c>
    </row>
    <row r="346" s="161" customFormat="1" customHeight="1" spans="1:17">
      <c r="A346" s="174"/>
      <c r="B346" s="176"/>
      <c r="C346" s="176"/>
      <c r="D346" s="265" t="s">
        <v>1129</v>
      </c>
      <c r="E346" s="305">
        <v>0</v>
      </c>
      <c r="F346" s="305">
        <v>0</v>
      </c>
      <c r="G346" s="305">
        <v>0</v>
      </c>
      <c r="H346" s="288">
        <v>0</v>
      </c>
      <c r="I346" s="288"/>
      <c r="J346" s="288"/>
      <c r="K346" s="288"/>
      <c r="L346" s="288"/>
      <c r="M346" s="288"/>
      <c r="N346" s="179"/>
      <c r="O346" s="179"/>
      <c r="P346" s="224">
        <v>0</v>
      </c>
      <c r="Q346" s="233">
        <f>SUM(E346:P346)</f>
        <v>0</v>
      </c>
    </row>
    <row r="347" s="161" customFormat="1" customHeight="1" spans="1:17">
      <c r="A347" s="174"/>
      <c r="B347" s="176"/>
      <c r="C347" s="176"/>
      <c r="D347" s="265" t="s">
        <v>1130</v>
      </c>
      <c r="E347" s="305">
        <v>0</v>
      </c>
      <c r="F347" s="305">
        <v>0</v>
      </c>
      <c r="G347" s="305">
        <v>0</v>
      </c>
      <c r="H347" s="305">
        <v>0</v>
      </c>
      <c r="I347" s="305"/>
      <c r="J347" s="305"/>
      <c r="K347" s="305"/>
      <c r="L347" s="305"/>
      <c r="M347" s="305"/>
      <c r="N347" s="179"/>
      <c r="O347" s="179"/>
      <c r="P347" s="224">
        <v>0</v>
      </c>
      <c r="Q347" s="233">
        <f>SUM(E347:P347)</f>
        <v>0</v>
      </c>
    </row>
    <row r="348" s="161" customFormat="1" customHeight="1" spans="1:17">
      <c r="A348" s="174"/>
      <c r="B348" s="176"/>
      <c r="C348" s="176"/>
      <c r="D348" s="265" t="s">
        <v>1131</v>
      </c>
      <c r="E348" s="305">
        <v>1382</v>
      </c>
      <c r="F348" s="305">
        <v>1997</v>
      </c>
      <c r="G348" s="305">
        <v>3464</v>
      </c>
      <c r="H348" s="305">
        <v>4426</v>
      </c>
      <c r="I348" s="305"/>
      <c r="J348" s="305"/>
      <c r="K348" s="305"/>
      <c r="L348" s="305"/>
      <c r="M348" s="305"/>
      <c r="N348" s="179"/>
      <c r="O348" s="179"/>
      <c r="P348" s="224">
        <v>173</v>
      </c>
      <c r="Q348" s="233">
        <f>SUM(E348:P348)</f>
        <v>11442</v>
      </c>
    </row>
    <row r="349" s="161" customFormat="1" customHeight="1" spans="1:17">
      <c r="A349" s="174"/>
      <c r="B349" s="176"/>
      <c r="C349" s="189"/>
      <c r="D349" s="185" t="s">
        <v>1132</v>
      </c>
      <c r="E349" s="333">
        <f t="shared" ref="E349:Q349" si="73">SUM(E346:E348)</f>
        <v>1382</v>
      </c>
      <c r="F349" s="333">
        <f t="shared" si="73"/>
        <v>1997</v>
      </c>
      <c r="G349" s="333">
        <f t="shared" si="73"/>
        <v>3464</v>
      </c>
      <c r="H349" s="333">
        <f t="shared" si="73"/>
        <v>4426</v>
      </c>
      <c r="I349" s="333">
        <f t="shared" si="73"/>
        <v>0</v>
      </c>
      <c r="J349" s="252">
        <f t="shared" si="73"/>
        <v>0</v>
      </c>
      <c r="K349" s="252">
        <f t="shared" si="73"/>
        <v>0</v>
      </c>
      <c r="L349" s="252">
        <f t="shared" si="73"/>
        <v>0</v>
      </c>
      <c r="M349" s="184">
        <f t="shared" si="73"/>
        <v>0</v>
      </c>
      <c r="N349" s="184">
        <f t="shared" si="73"/>
        <v>0</v>
      </c>
      <c r="O349" s="184">
        <f t="shared" si="73"/>
        <v>0</v>
      </c>
      <c r="P349" s="230">
        <f t="shared" si="73"/>
        <v>173</v>
      </c>
      <c r="Q349" s="234">
        <f t="shared" si="73"/>
        <v>11442</v>
      </c>
    </row>
    <row r="350" s="161" customFormat="1" customHeight="1" spans="1:17">
      <c r="A350" s="174"/>
      <c r="B350" s="176"/>
      <c r="C350" s="187" t="s">
        <v>1136</v>
      </c>
      <c r="D350" s="188" t="s">
        <v>1133</v>
      </c>
      <c r="E350" s="192">
        <v>1434</v>
      </c>
      <c r="F350" s="192">
        <v>2212</v>
      </c>
      <c r="G350" s="192">
        <v>3544</v>
      </c>
      <c r="H350" s="192">
        <v>4478</v>
      </c>
      <c r="I350" s="192"/>
      <c r="J350" s="240"/>
      <c r="K350" s="192"/>
      <c r="L350" s="240"/>
      <c r="M350" s="343"/>
      <c r="N350" s="191"/>
      <c r="O350" s="191"/>
      <c r="P350" s="273">
        <v>173</v>
      </c>
      <c r="Q350" s="233">
        <f>SUM(E350:P350)</f>
        <v>11841</v>
      </c>
    </row>
    <row r="351" s="162" customFormat="1" customHeight="1" spans="1:20">
      <c r="A351" s="174"/>
      <c r="B351" s="176"/>
      <c r="C351" s="176"/>
      <c r="D351" s="262" t="s">
        <v>1135</v>
      </c>
      <c r="E351" s="293">
        <f>E350</f>
        <v>1434</v>
      </c>
      <c r="F351" s="301">
        <f t="shared" ref="F351:P351" si="74">SUM(F348:F348)</f>
        <v>1997</v>
      </c>
      <c r="G351" s="301">
        <f t="shared" si="74"/>
        <v>3464</v>
      </c>
      <c r="H351" s="301">
        <f t="shared" si="74"/>
        <v>4426</v>
      </c>
      <c r="I351" s="301">
        <f t="shared" si="74"/>
        <v>0</v>
      </c>
      <c r="J351" s="301">
        <f t="shared" si="74"/>
        <v>0</v>
      </c>
      <c r="K351" s="301">
        <f t="shared" si="74"/>
        <v>0</v>
      </c>
      <c r="L351" s="301">
        <f t="shared" si="74"/>
        <v>0</v>
      </c>
      <c r="M351" s="301">
        <f t="shared" si="74"/>
        <v>0</v>
      </c>
      <c r="N351" s="301">
        <f t="shared" si="74"/>
        <v>0</v>
      </c>
      <c r="O351" s="301">
        <f t="shared" si="74"/>
        <v>0</v>
      </c>
      <c r="P351" s="313">
        <f t="shared" si="74"/>
        <v>173</v>
      </c>
      <c r="Q351" s="322">
        <f>Q350</f>
        <v>11841</v>
      </c>
      <c r="T351" s="161"/>
    </row>
    <row r="352" s="161" customFormat="1" customHeight="1" spans="1:17">
      <c r="A352" s="174"/>
      <c r="B352" s="176"/>
      <c r="C352" s="176"/>
      <c r="D352" s="218" t="s">
        <v>1141</v>
      </c>
      <c r="E352" s="305">
        <v>-13</v>
      </c>
      <c r="F352" s="305">
        <v>-7</v>
      </c>
      <c r="G352" s="305"/>
      <c r="H352" s="305"/>
      <c r="I352" s="305"/>
      <c r="J352" s="305"/>
      <c r="K352" s="305"/>
      <c r="L352" s="305"/>
      <c r="M352" s="305"/>
      <c r="N352" s="305"/>
      <c r="O352" s="305"/>
      <c r="P352" s="305"/>
      <c r="Q352" s="233">
        <f>E352</f>
        <v>-13</v>
      </c>
    </row>
    <row r="353" s="161" customFormat="1" customHeight="1" spans="1:17">
      <c r="A353" s="174"/>
      <c r="B353" s="176"/>
      <c r="C353" s="176"/>
      <c r="D353" s="218" t="s">
        <v>1142</v>
      </c>
      <c r="E353" s="305">
        <v>65</v>
      </c>
      <c r="F353" s="305">
        <v>134</v>
      </c>
      <c r="G353" s="305">
        <v>80</v>
      </c>
      <c r="H353" s="305">
        <v>52</v>
      </c>
      <c r="I353" s="305"/>
      <c r="J353" s="305"/>
      <c r="K353" s="305"/>
      <c r="L353" s="305"/>
      <c r="M353" s="305"/>
      <c r="N353" s="305"/>
      <c r="O353" s="305"/>
      <c r="P353" s="305"/>
      <c r="Q353" s="233">
        <f t="shared" ref="Q353:Q355" si="75">E353</f>
        <v>65</v>
      </c>
    </row>
    <row r="354" s="161" customFormat="1" customHeight="1" spans="1:17">
      <c r="A354" s="174"/>
      <c r="B354" s="176"/>
      <c r="C354" s="176"/>
      <c r="D354" s="218" t="s">
        <v>1232</v>
      </c>
      <c r="E354" s="305"/>
      <c r="F354" s="305"/>
      <c r="G354" s="305"/>
      <c r="H354" s="305"/>
      <c r="I354" s="367"/>
      <c r="J354" s="367"/>
      <c r="K354" s="367"/>
      <c r="L354" s="367"/>
      <c r="M354" s="367"/>
      <c r="N354" s="367"/>
      <c r="O354" s="367"/>
      <c r="P354" s="368"/>
      <c r="Q354" s="233">
        <f t="shared" si="75"/>
        <v>0</v>
      </c>
    </row>
    <row r="355" s="161" customFormat="1" customHeight="1" spans="1:17">
      <c r="A355" s="174"/>
      <c r="B355" s="176"/>
      <c r="C355" s="176"/>
      <c r="D355" s="218" t="s">
        <v>1233</v>
      </c>
      <c r="E355" s="305"/>
      <c r="F355" s="305">
        <v>88</v>
      </c>
      <c r="G355" s="305"/>
      <c r="H355" s="305"/>
      <c r="I355" s="367"/>
      <c r="J355" s="367"/>
      <c r="K355" s="367"/>
      <c r="L355" s="367"/>
      <c r="M355" s="367"/>
      <c r="N355" s="367"/>
      <c r="O355" s="367"/>
      <c r="P355" s="368"/>
      <c r="Q355" s="233">
        <f t="shared" si="75"/>
        <v>0</v>
      </c>
    </row>
    <row r="356" s="162" customFormat="1" customHeight="1" spans="1:20">
      <c r="A356" s="201"/>
      <c r="B356" s="203"/>
      <c r="C356" s="203"/>
      <c r="D356" s="262" t="s">
        <v>1143</v>
      </c>
      <c r="E356" s="293">
        <f>SUM(E352:E355)</f>
        <v>52</v>
      </c>
      <c r="F356" s="293">
        <f t="shared" ref="F356:Q356" si="76">SUM(F352:F355)</f>
        <v>215</v>
      </c>
      <c r="G356" s="293">
        <f t="shared" si="76"/>
        <v>80</v>
      </c>
      <c r="H356" s="293">
        <f t="shared" si="76"/>
        <v>52</v>
      </c>
      <c r="I356" s="293">
        <f t="shared" si="76"/>
        <v>0</v>
      </c>
      <c r="J356" s="293">
        <f t="shared" si="76"/>
        <v>0</v>
      </c>
      <c r="K356" s="293">
        <f t="shared" si="76"/>
        <v>0</v>
      </c>
      <c r="L356" s="293">
        <f t="shared" si="76"/>
        <v>0</v>
      </c>
      <c r="M356" s="293">
        <f t="shared" si="76"/>
        <v>0</v>
      </c>
      <c r="N356" s="293">
        <f t="shared" si="76"/>
        <v>0</v>
      </c>
      <c r="O356" s="293">
        <f t="shared" si="76"/>
        <v>0</v>
      </c>
      <c r="P356" s="293">
        <f t="shared" si="76"/>
        <v>0</v>
      </c>
      <c r="Q356" s="322">
        <f t="shared" si="76"/>
        <v>52</v>
      </c>
      <c r="T356" s="161"/>
    </row>
    <row r="357" s="162" customFormat="1" ht="4.5" customHeight="1" spans="1:17">
      <c r="A357" s="174"/>
      <c r="B357" s="175"/>
      <c r="C357" s="176"/>
      <c r="D357" s="263"/>
      <c r="E357" s="229"/>
      <c r="F357" s="208"/>
      <c r="G357" s="208"/>
      <c r="H357" s="208"/>
      <c r="I357" s="208"/>
      <c r="J357" s="208"/>
      <c r="K357" s="227"/>
      <c r="L357" s="268"/>
      <c r="M357" s="229"/>
      <c r="N357" s="208"/>
      <c r="O357" s="208"/>
      <c r="P357" s="227"/>
      <c r="Q357" s="237"/>
    </row>
    <row r="358" s="161" customFormat="1" customHeight="1" spans="1:20">
      <c r="A358" s="209">
        <v>18</v>
      </c>
      <c r="B358" s="211" t="s">
        <v>1234</v>
      </c>
      <c r="C358" s="211" t="s">
        <v>1124</v>
      </c>
      <c r="D358" s="255" t="s">
        <v>1125</v>
      </c>
      <c r="E358" s="302">
        <v>-36488</v>
      </c>
      <c r="F358" s="302">
        <v>-27536</v>
      </c>
      <c r="G358" s="302">
        <v>-17401</v>
      </c>
      <c r="H358" s="302">
        <v>-7969</v>
      </c>
      <c r="I358" s="302"/>
      <c r="J358" s="302"/>
      <c r="K358" s="302"/>
      <c r="L358" s="302"/>
      <c r="M358" s="246"/>
      <c r="N358" s="303"/>
      <c r="O358" s="303"/>
      <c r="P358" s="269"/>
      <c r="Q358" s="222">
        <f>SUM(E358:P358)</f>
        <v>-89394</v>
      </c>
      <c r="T358" s="162"/>
    </row>
    <row r="359" s="161" customFormat="1" customHeight="1" spans="1:17">
      <c r="A359" s="174"/>
      <c r="B359" s="176"/>
      <c r="C359" s="176"/>
      <c r="D359" s="265" t="s">
        <v>1126</v>
      </c>
      <c r="E359" s="305">
        <v>0</v>
      </c>
      <c r="F359" s="305">
        <v>0</v>
      </c>
      <c r="G359" s="305">
        <v>0</v>
      </c>
      <c r="H359" s="305">
        <v>0</v>
      </c>
      <c r="I359" s="305"/>
      <c r="J359" s="305"/>
      <c r="K359" s="305"/>
      <c r="L359" s="305"/>
      <c r="M359" s="179"/>
      <c r="N359" s="181"/>
      <c r="O359" s="181"/>
      <c r="P359" s="224"/>
      <c r="Q359" s="232">
        <f>SUM(E359:P359)</f>
        <v>0</v>
      </c>
    </row>
    <row r="360" s="161" customFormat="1" customHeight="1" spans="1:17">
      <c r="A360" s="174"/>
      <c r="B360" s="176"/>
      <c r="C360" s="176"/>
      <c r="D360" s="265" t="s">
        <v>1127</v>
      </c>
      <c r="E360" s="305">
        <v>-13300</v>
      </c>
      <c r="F360" s="305">
        <v>-13421</v>
      </c>
      <c r="G360" s="305">
        <v>-6288</v>
      </c>
      <c r="H360" s="305">
        <v>-1181</v>
      </c>
      <c r="I360" s="305"/>
      <c r="J360" s="305"/>
      <c r="K360" s="305"/>
      <c r="L360" s="305"/>
      <c r="M360" s="179"/>
      <c r="N360" s="179"/>
      <c r="O360" s="179"/>
      <c r="P360" s="224"/>
      <c r="Q360" s="233">
        <f>SUM(E360:P360)</f>
        <v>-34190</v>
      </c>
    </row>
    <row r="361" s="161" customFormat="1" customHeight="1" spans="1:17">
      <c r="A361" s="174"/>
      <c r="B361" s="176"/>
      <c r="C361" s="176"/>
      <c r="D361" s="185" t="s">
        <v>1128</v>
      </c>
      <c r="E361" s="252">
        <f t="shared" ref="E361:Q361" si="77">SUM(E358:E360)</f>
        <v>-49788</v>
      </c>
      <c r="F361" s="252">
        <f t="shared" si="77"/>
        <v>-40957</v>
      </c>
      <c r="G361" s="252">
        <f t="shared" si="77"/>
        <v>-23689</v>
      </c>
      <c r="H361" s="252">
        <f t="shared" si="77"/>
        <v>-9150</v>
      </c>
      <c r="I361" s="252">
        <f t="shared" si="77"/>
        <v>0</v>
      </c>
      <c r="J361" s="252">
        <f t="shared" si="77"/>
        <v>0</v>
      </c>
      <c r="K361" s="252">
        <f t="shared" si="77"/>
        <v>0</v>
      </c>
      <c r="L361" s="252">
        <f t="shared" si="77"/>
        <v>0</v>
      </c>
      <c r="M361" s="252">
        <f t="shared" si="77"/>
        <v>0</v>
      </c>
      <c r="N361" s="184">
        <f t="shared" si="77"/>
        <v>0</v>
      </c>
      <c r="O361" s="184">
        <f t="shared" si="77"/>
        <v>0</v>
      </c>
      <c r="P361" s="230">
        <f t="shared" si="77"/>
        <v>0</v>
      </c>
      <c r="Q361" s="234">
        <f t="shared" si="77"/>
        <v>-123584</v>
      </c>
    </row>
    <row r="362" s="161" customFormat="1" customHeight="1" spans="1:17">
      <c r="A362" s="174"/>
      <c r="B362" s="176"/>
      <c r="C362" s="176"/>
      <c r="D362" s="265" t="s">
        <v>1129</v>
      </c>
      <c r="E362" s="305">
        <v>0</v>
      </c>
      <c r="F362" s="305">
        <v>0</v>
      </c>
      <c r="G362" s="305">
        <v>659</v>
      </c>
      <c r="H362" s="288">
        <v>35</v>
      </c>
      <c r="I362" s="288"/>
      <c r="J362" s="288"/>
      <c r="K362" s="288"/>
      <c r="L362" s="288"/>
      <c r="M362" s="288"/>
      <c r="N362" s="179"/>
      <c r="O362" s="179"/>
      <c r="P362" s="224"/>
      <c r="Q362" s="233">
        <f>SUM(E362:P362)</f>
        <v>694</v>
      </c>
    </row>
    <row r="363" s="161" customFormat="1" customHeight="1" spans="1:17">
      <c r="A363" s="174"/>
      <c r="B363" s="176"/>
      <c r="C363" s="176"/>
      <c r="D363" s="265" t="s">
        <v>1130</v>
      </c>
      <c r="E363" s="305">
        <v>0</v>
      </c>
      <c r="F363" s="305">
        <v>0</v>
      </c>
      <c r="G363" s="305">
        <v>0</v>
      </c>
      <c r="H363" s="305">
        <v>0</v>
      </c>
      <c r="I363" s="305"/>
      <c r="J363" s="305"/>
      <c r="K363" s="305"/>
      <c r="L363" s="305"/>
      <c r="M363" s="305"/>
      <c r="N363" s="179"/>
      <c r="O363" s="179"/>
      <c r="P363" s="224"/>
      <c r="Q363" s="233">
        <f>SUM(E363:P363)</f>
        <v>0</v>
      </c>
    </row>
    <row r="364" s="161" customFormat="1" customHeight="1" spans="1:17">
      <c r="A364" s="174"/>
      <c r="B364" s="176"/>
      <c r="C364" s="176"/>
      <c r="D364" s="265" t="s">
        <v>1131</v>
      </c>
      <c r="E364" s="305">
        <v>123</v>
      </c>
      <c r="F364" s="305">
        <v>344</v>
      </c>
      <c r="G364" s="305">
        <v>148</v>
      </c>
      <c r="H364" s="305">
        <v>2078</v>
      </c>
      <c r="I364" s="305"/>
      <c r="J364" s="305"/>
      <c r="K364" s="305"/>
      <c r="L364" s="305"/>
      <c r="M364" s="305"/>
      <c r="N364" s="179"/>
      <c r="O364" s="179"/>
      <c r="P364" s="224"/>
      <c r="Q364" s="233">
        <f>SUM(E364:P364)</f>
        <v>2693</v>
      </c>
    </row>
    <row r="365" s="161" customFormat="1" customHeight="1" spans="1:17">
      <c r="A365" s="174"/>
      <c r="B365" s="176"/>
      <c r="C365" s="189"/>
      <c r="D365" s="185" t="s">
        <v>1132</v>
      </c>
      <c r="E365" s="333">
        <f t="shared" ref="E365:Q365" si="78">SUM(E362:E364)</f>
        <v>123</v>
      </c>
      <c r="F365" s="333">
        <f t="shared" si="78"/>
        <v>344</v>
      </c>
      <c r="G365" s="333">
        <f t="shared" si="78"/>
        <v>807</v>
      </c>
      <c r="H365" s="333">
        <f t="shared" si="78"/>
        <v>2113</v>
      </c>
      <c r="I365" s="333">
        <f t="shared" si="78"/>
        <v>0</v>
      </c>
      <c r="J365" s="252">
        <f t="shared" si="78"/>
        <v>0</v>
      </c>
      <c r="K365" s="252">
        <f t="shared" si="78"/>
        <v>0</v>
      </c>
      <c r="L365" s="252">
        <f t="shared" si="78"/>
        <v>0</v>
      </c>
      <c r="M365" s="184">
        <f t="shared" si="78"/>
        <v>0</v>
      </c>
      <c r="N365" s="184">
        <f t="shared" si="78"/>
        <v>0</v>
      </c>
      <c r="O365" s="184">
        <f t="shared" si="78"/>
        <v>0</v>
      </c>
      <c r="P365" s="230">
        <f t="shared" si="78"/>
        <v>0</v>
      </c>
      <c r="Q365" s="234">
        <f t="shared" si="78"/>
        <v>3387</v>
      </c>
    </row>
    <row r="366" s="161" customFormat="1" customHeight="1" spans="1:17">
      <c r="A366" s="174"/>
      <c r="B366" s="176"/>
      <c r="C366" s="187" t="s">
        <v>1136</v>
      </c>
      <c r="D366" s="188" t="s">
        <v>1133</v>
      </c>
      <c r="E366" s="362">
        <v>1448.1</v>
      </c>
      <c r="F366" s="305">
        <v>2282.55</v>
      </c>
      <c r="G366" s="305">
        <v>3079.81</v>
      </c>
      <c r="H366" s="363">
        <v>10229.37</v>
      </c>
      <c r="I366" s="192"/>
      <c r="J366" s="192"/>
      <c r="K366" s="192"/>
      <c r="L366" s="192"/>
      <c r="M366" s="192"/>
      <c r="N366" s="192"/>
      <c r="O366" s="192"/>
      <c r="P366" s="271"/>
      <c r="Q366" s="233">
        <f t="shared" ref="Q366:Q385" si="79">SUM(E366:P366)</f>
        <v>17039.83</v>
      </c>
    </row>
    <row r="367" s="161" customFormat="1" customHeight="1" spans="1:17">
      <c r="A367" s="174"/>
      <c r="B367" s="176"/>
      <c r="C367" s="176"/>
      <c r="D367" s="188" t="s">
        <v>1197</v>
      </c>
      <c r="E367" s="362">
        <v>9744.22</v>
      </c>
      <c r="F367" s="305">
        <v>10734.8</v>
      </c>
      <c r="G367" s="305">
        <v>10274.06</v>
      </c>
      <c r="H367" s="305">
        <v>8453.91</v>
      </c>
      <c r="I367" s="369"/>
      <c r="J367" s="191"/>
      <c r="K367" s="271"/>
      <c r="L367" s="272"/>
      <c r="M367" s="370"/>
      <c r="N367" s="191"/>
      <c r="O367" s="191"/>
      <c r="P367" s="310"/>
      <c r="Q367" s="233">
        <f t="shared" si="79"/>
        <v>39206.99</v>
      </c>
    </row>
    <row r="368" s="161" customFormat="1" customHeight="1" spans="1:17">
      <c r="A368" s="174"/>
      <c r="B368" s="176"/>
      <c r="C368" s="176"/>
      <c r="D368" s="188" t="s">
        <v>1235</v>
      </c>
      <c r="E368" s="362"/>
      <c r="F368" s="305"/>
      <c r="G368" s="305"/>
      <c r="H368" s="305"/>
      <c r="I368" s="192"/>
      <c r="J368" s="191"/>
      <c r="K368" s="271"/>
      <c r="L368" s="191"/>
      <c r="M368" s="370"/>
      <c r="N368" s="191"/>
      <c r="O368" s="191"/>
      <c r="P368" s="273"/>
      <c r="Q368" s="233">
        <f t="shared" si="79"/>
        <v>0</v>
      </c>
    </row>
    <row r="369" s="161" customFormat="1" ht="14.25" customHeight="1" spans="1:17">
      <c r="A369" s="174"/>
      <c r="B369" s="176"/>
      <c r="C369" s="176"/>
      <c r="D369" s="188" t="s">
        <v>1236</v>
      </c>
      <c r="E369" s="362"/>
      <c r="F369" s="305"/>
      <c r="G369" s="305"/>
      <c r="H369" s="305"/>
      <c r="I369" s="192"/>
      <c r="J369" s="191"/>
      <c r="K369" s="271"/>
      <c r="L369" s="191"/>
      <c r="M369" s="370"/>
      <c r="N369" s="191"/>
      <c r="O369" s="191"/>
      <c r="P369" s="273"/>
      <c r="Q369" s="233">
        <f t="shared" si="79"/>
        <v>0</v>
      </c>
    </row>
    <row r="370" s="161" customFormat="1" customHeight="1" spans="1:17">
      <c r="A370" s="174"/>
      <c r="B370" s="176"/>
      <c r="C370" s="176"/>
      <c r="D370" s="188" t="s">
        <v>1237</v>
      </c>
      <c r="E370" s="362"/>
      <c r="F370" s="305"/>
      <c r="G370" s="305"/>
      <c r="H370" s="305"/>
      <c r="I370" s="192"/>
      <c r="J370" s="191"/>
      <c r="K370" s="271"/>
      <c r="L370" s="191"/>
      <c r="M370" s="370"/>
      <c r="N370" s="191"/>
      <c r="O370" s="191"/>
      <c r="P370" s="273"/>
      <c r="Q370" s="233">
        <f t="shared" si="79"/>
        <v>0</v>
      </c>
    </row>
    <row r="371" s="161" customFormat="1" customHeight="1" spans="1:17">
      <c r="A371" s="174"/>
      <c r="B371" s="176"/>
      <c r="C371" s="176"/>
      <c r="D371" s="188" t="s">
        <v>1238</v>
      </c>
      <c r="E371" s="362"/>
      <c r="F371" s="305"/>
      <c r="G371" s="305"/>
      <c r="H371" s="305"/>
      <c r="I371" s="192"/>
      <c r="J371" s="191"/>
      <c r="K371" s="271"/>
      <c r="L371" s="191"/>
      <c r="M371" s="370"/>
      <c r="N371" s="191"/>
      <c r="O371" s="191"/>
      <c r="P371" s="273"/>
      <c r="Q371" s="233">
        <f t="shared" si="79"/>
        <v>0</v>
      </c>
    </row>
    <row r="372" s="161" customFormat="1" hidden="1" customHeight="1" spans="1:17">
      <c r="A372" s="174"/>
      <c r="B372" s="176"/>
      <c r="C372" s="176"/>
      <c r="D372" s="188" t="s">
        <v>1239</v>
      </c>
      <c r="E372" s="362"/>
      <c r="F372" s="305"/>
      <c r="G372" s="305"/>
      <c r="H372" s="305"/>
      <c r="I372" s="192"/>
      <c r="J372" s="191"/>
      <c r="K372" s="271"/>
      <c r="L372" s="191"/>
      <c r="M372" s="370"/>
      <c r="N372" s="191"/>
      <c r="O372" s="191"/>
      <c r="P372" s="273"/>
      <c r="Q372" s="233">
        <f t="shared" si="79"/>
        <v>0</v>
      </c>
    </row>
    <row r="373" s="161" customFormat="1" customHeight="1" spans="1:17">
      <c r="A373" s="174"/>
      <c r="B373" s="176"/>
      <c r="C373" s="176"/>
      <c r="D373" s="218" t="s">
        <v>1219</v>
      </c>
      <c r="E373" s="362"/>
      <c r="F373" s="305"/>
      <c r="G373" s="305"/>
      <c r="H373" s="305"/>
      <c r="I373" s="192"/>
      <c r="J373" s="240"/>
      <c r="K373" s="271"/>
      <c r="L373" s="240"/>
      <c r="M373" s="371"/>
      <c r="N373" s="191"/>
      <c r="O373" s="191"/>
      <c r="P373" s="273"/>
      <c r="Q373" s="233">
        <f t="shared" si="79"/>
        <v>0</v>
      </c>
    </row>
    <row r="374" s="161" customFormat="1" customHeight="1" spans="1:17">
      <c r="A374" s="174"/>
      <c r="B374" s="176"/>
      <c r="C374" s="176"/>
      <c r="D374" s="218" t="s">
        <v>1240</v>
      </c>
      <c r="E374" s="362"/>
      <c r="F374" s="305"/>
      <c r="G374" s="305"/>
      <c r="H374" s="305"/>
      <c r="I374" s="192"/>
      <c r="J374" s="240"/>
      <c r="K374" s="271"/>
      <c r="L374" s="240"/>
      <c r="M374" s="371"/>
      <c r="N374" s="191"/>
      <c r="O374" s="191"/>
      <c r="P374" s="273"/>
      <c r="Q374" s="233">
        <f t="shared" si="79"/>
        <v>0</v>
      </c>
    </row>
    <row r="375" s="161" customFormat="1" customHeight="1" spans="1:17">
      <c r="A375" s="174"/>
      <c r="B375" s="176"/>
      <c r="C375" s="176"/>
      <c r="D375" s="218" t="s">
        <v>1150</v>
      </c>
      <c r="E375" s="362"/>
      <c r="F375" s="305"/>
      <c r="G375" s="305"/>
      <c r="H375" s="305"/>
      <c r="I375" s="192"/>
      <c r="J375" s="240"/>
      <c r="K375" s="271"/>
      <c r="L375" s="240"/>
      <c r="M375" s="371"/>
      <c r="N375" s="191"/>
      <c r="O375" s="191"/>
      <c r="P375" s="273"/>
      <c r="Q375" s="233">
        <f t="shared" si="79"/>
        <v>0</v>
      </c>
    </row>
    <row r="376" s="161" customFormat="1" customHeight="1" spans="1:17">
      <c r="A376" s="174"/>
      <c r="B376" s="176"/>
      <c r="C376" s="176"/>
      <c r="D376" s="218" t="s">
        <v>1180</v>
      </c>
      <c r="E376" s="362"/>
      <c r="F376" s="305"/>
      <c r="G376" s="305"/>
      <c r="H376" s="305"/>
      <c r="I376" s="192"/>
      <c r="J376" s="240"/>
      <c r="K376" s="271"/>
      <c r="L376" s="240"/>
      <c r="M376" s="371"/>
      <c r="N376" s="191"/>
      <c r="O376" s="191"/>
      <c r="P376" s="273"/>
      <c r="Q376" s="233">
        <f t="shared" si="79"/>
        <v>0</v>
      </c>
    </row>
    <row r="377" s="161" customFormat="1" customHeight="1" spans="1:17">
      <c r="A377" s="174"/>
      <c r="B377" s="176"/>
      <c r="C377" s="176"/>
      <c r="D377" s="218" t="s">
        <v>1199</v>
      </c>
      <c r="E377" s="362"/>
      <c r="F377" s="305"/>
      <c r="G377" s="305"/>
      <c r="H377" s="305"/>
      <c r="I377" s="192"/>
      <c r="J377" s="240"/>
      <c r="K377" s="271"/>
      <c r="L377" s="240"/>
      <c r="M377" s="371"/>
      <c r="N377" s="191"/>
      <c r="O377" s="191"/>
      <c r="P377" s="273"/>
      <c r="Q377" s="233">
        <f t="shared" si="79"/>
        <v>0</v>
      </c>
    </row>
    <row r="378" s="161" customFormat="1" customHeight="1" spans="1:17">
      <c r="A378" s="174"/>
      <c r="B378" s="176"/>
      <c r="C378" s="176"/>
      <c r="D378" s="218" t="s">
        <v>1141</v>
      </c>
      <c r="E378" s="362">
        <v>-20</v>
      </c>
      <c r="F378" s="305"/>
      <c r="G378" s="362"/>
      <c r="H378" s="305"/>
      <c r="I378" s="192"/>
      <c r="J378" s="240"/>
      <c r="K378" s="271"/>
      <c r="L378" s="240"/>
      <c r="M378" s="371"/>
      <c r="N378" s="191"/>
      <c r="O378" s="191"/>
      <c r="P378" s="273"/>
      <c r="Q378" s="233">
        <f t="shared" si="79"/>
        <v>-20</v>
      </c>
    </row>
    <row r="379" s="161" customFormat="1" customHeight="1" spans="1:17">
      <c r="A379" s="174"/>
      <c r="B379" s="176"/>
      <c r="C379" s="176"/>
      <c r="D379" s="218" t="s">
        <v>1241</v>
      </c>
      <c r="E379" s="362"/>
      <c r="F379" s="305"/>
      <c r="G379" s="362"/>
      <c r="H379" s="305"/>
      <c r="I379" s="192"/>
      <c r="J379" s="240"/>
      <c r="K379" s="271"/>
      <c r="L379" s="240"/>
      <c r="M379" s="371"/>
      <c r="N379" s="191"/>
      <c r="O379" s="191"/>
      <c r="P379" s="273"/>
      <c r="Q379" s="233">
        <f t="shared" si="79"/>
        <v>0</v>
      </c>
    </row>
    <row r="380" s="161" customFormat="1" customHeight="1" spans="1:17">
      <c r="A380" s="174"/>
      <c r="B380" s="176"/>
      <c r="C380" s="176"/>
      <c r="D380" s="353" t="s">
        <v>1147</v>
      </c>
      <c r="E380" s="362"/>
      <c r="F380" s="305"/>
      <c r="G380" s="362"/>
      <c r="H380" s="305"/>
      <c r="I380" s="192"/>
      <c r="J380" s="240"/>
      <c r="K380" s="271"/>
      <c r="L380" s="240"/>
      <c r="M380" s="371"/>
      <c r="N380" s="191"/>
      <c r="O380" s="191"/>
      <c r="P380" s="273"/>
      <c r="Q380" s="233">
        <f t="shared" si="79"/>
        <v>0</v>
      </c>
    </row>
    <row r="381" s="161" customFormat="1" customHeight="1" spans="1:17">
      <c r="A381" s="174"/>
      <c r="B381" s="176"/>
      <c r="C381" s="176"/>
      <c r="D381" s="218" t="s">
        <v>1157</v>
      </c>
      <c r="E381" s="362"/>
      <c r="F381" s="305"/>
      <c r="G381" s="362"/>
      <c r="H381" s="305"/>
      <c r="I381" s="192"/>
      <c r="J381" s="240"/>
      <c r="K381" s="271"/>
      <c r="L381" s="240"/>
      <c r="M381" s="371"/>
      <c r="N381" s="191"/>
      <c r="O381" s="191"/>
      <c r="P381" s="273"/>
      <c r="Q381" s="233">
        <f t="shared" si="79"/>
        <v>0</v>
      </c>
    </row>
    <row r="382" s="161" customFormat="1" customHeight="1" spans="1:17">
      <c r="A382" s="174"/>
      <c r="B382" s="176"/>
      <c r="C382" s="176"/>
      <c r="D382" s="218" t="s">
        <v>1158</v>
      </c>
      <c r="E382" s="362">
        <v>37464</v>
      </c>
      <c r="F382" s="305">
        <v>29040</v>
      </c>
      <c r="G382" s="362">
        <v>12360</v>
      </c>
      <c r="H382" s="305"/>
      <c r="I382" s="192"/>
      <c r="J382" s="240"/>
      <c r="K382" s="271"/>
      <c r="L382" s="240"/>
      <c r="M382" s="356"/>
      <c r="N382" s="191"/>
      <c r="O382" s="191"/>
      <c r="P382" s="273"/>
      <c r="Q382" s="233">
        <f t="shared" si="79"/>
        <v>78864</v>
      </c>
    </row>
    <row r="383" s="161" customFormat="1" customHeight="1" spans="1:17">
      <c r="A383" s="174"/>
      <c r="B383" s="176"/>
      <c r="C383" s="176"/>
      <c r="D383" s="218" t="s">
        <v>1147</v>
      </c>
      <c r="E383" s="362"/>
      <c r="F383" s="305"/>
      <c r="G383" s="362"/>
      <c r="H383" s="305"/>
      <c r="I383" s="192"/>
      <c r="J383" s="240"/>
      <c r="K383" s="271"/>
      <c r="L383" s="240"/>
      <c r="M383" s="356"/>
      <c r="N383" s="191"/>
      <c r="O383" s="191"/>
      <c r="P383" s="273"/>
      <c r="Q383" s="233">
        <f t="shared" si="79"/>
        <v>0</v>
      </c>
    </row>
    <row r="384" s="161" customFormat="1" customHeight="1" spans="1:17">
      <c r="A384" s="174"/>
      <c r="B384" s="176"/>
      <c r="C384" s="176"/>
      <c r="D384" s="218" t="s">
        <v>1139</v>
      </c>
      <c r="E384" s="362">
        <v>-181.99</v>
      </c>
      <c r="F384" s="305">
        <v>-103.65</v>
      </c>
      <c r="G384" s="362">
        <v>-62.29</v>
      </c>
      <c r="H384" s="305">
        <v>-57.78</v>
      </c>
      <c r="I384" s="271"/>
      <c r="J384" s="240"/>
      <c r="K384" s="271"/>
      <c r="L384" s="275"/>
      <c r="M384" s="356"/>
      <c r="N384" s="191"/>
      <c r="O384" s="191"/>
      <c r="P384" s="357"/>
      <c r="Q384" s="233">
        <f t="shared" si="79"/>
        <v>-405.71</v>
      </c>
    </row>
    <row r="385" s="161" customFormat="1" customHeight="1" spans="1:17">
      <c r="A385" s="174"/>
      <c r="B385" s="176"/>
      <c r="C385" s="176"/>
      <c r="D385" s="188" t="s">
        <v>1140</v>
      </c>
      <c r="E385" s="372">
        <v>4106.87</v>
      </c>
      <c r="F385" s="305">
        <v>3224.4</v>
      </c>
      <c r="G385" s="362">
        <v>3390.04</v>
      </c>
      <c r="H385" s="305">
        <v>8870.24</v>
      </c>
      <c r="I385" s="271"/>
      <c r="J385" s="191"/>
      <c r="K385" s="271"/>
      <c r="L385" s="272"/>
      <c r="M385" s="292"/>
      <c r="N385" s="191"/>
      <c r="O385" s="191"/>
      <c r="P385" s="273"/>
      <c r="Q385" s="233">
        <f t="shared" si="79"/>
        <v>19591.55</v>
      </c>
    </row>
    <row r="386" s="162" customFormat="1" customHeight="1" spans="1:20">
      <c r="A386" s="201"/>
      <c r="B386" s="203"/>
      <c r="C386" s="203"/>
      <c r="D386" s="262" t="s">
        <v>1143</v>
      </c>
      <c r="E386" s="301">
        <f t="shared" ref="E386:Q386" si="80">SUM(E366:E385)</f>
        <v>52561.2</v>
      </c>
      <c r="F386" s="301">
        <f t="shared" si="80"/>
        <v>45178.1</v>
      </c>
      <c r="G386" s="301">
        <f t="shared" si="80"/>
        <v>29041.62</v>
      </c>
      <c r="H386" s="301">
        <f t="shared" si="80"/>
        <v>27495.74</v>
      </c>
      <c r="I386" s="301">
        <f t="shared" si="80"/>
        <v>0</v>
      </c>
      <c r="J386" s="301">
        <f t="shared" si="80"/>
        <v>0</v>
      </c>
      <c r="K386" s="301">
        <f t="shared" si="80"/>
        <v>0</v>
      </c>
      <c r="L386" s="301">
        <f t="shared" si="80"/>
        <v>0</v>
      </c>
      <c r="M386" s="301">
        <f t="shared" si="80"/>
        <v>0</v>
      </c>
      <c r="N386" s="301">
        <f t="shared" si="80"/>
        <v>0</v>
      </c>
      <c r="O386" s="301">
        <f t="shared" si="80"/>
        <v>0</v>
      </c>
      <c r="P386" s="301">
        <f t="shared" si="80"/>
        <v>0</v>
      </c>
      <c r="Q386" s="322">
        <f t="shared" si="80"/>
        <v>154276.66</v>
      </c>
      <c r="T386" s="161"/>
    </row>
    <row r="387" s="162" customFormat="1" ht="6.75" customHeight="1" spans="1:17">
      <c r="A387" s="373"/>
      <c r="B387" s="332"/>
      <c r="C387" s="332"/>
      <c r="D387" s="332"/>
      <c r="E387" s="211"/>
      <c r="F387" s="211"/>
      <c r="G387" s="211"/>
      <c r="H387" s="374"/>
      <c r="I387" s="211"/>
      <c r="J387" s="211"/>
      <c r="K387" s="211"/>
      <c r="L387" s="211"/>
      <c r="M387" s="211"/>
      <c r="N387" s="211"/>
      <c r="O387" s="211"/>
      <c r="P387" s="392"/>
      <c r="Q387" s="401"/>
    </row>
    <row r="388" s="162" customFormat="1" ht="14.25" customHeight="1" spans="1:17">
      <c r="A388" s="375">
        <v>19</v>
      </c>
      <c r="B388" s="211" t="s">
        <v>1242</v>
      </c>
      <c r="C388" s="211" t="s">
        <v>1124</v>
      </c>
      <c r="D388" s="255" t="s">
        <v>1125</v>
      </c>
      <c r="E388" s="376"/>
      <c r="F388" s="377"/>
      <c r="G388" s="377"/>
      <c r="H388" s="376"/>
      <c r="I388" s="377"/>
      <c r="J388" s="377"/>
      <c r="K388" s="377"/>
      <c r="L388" s="377"/>
      <c r="M388" s="377"/>
      <c r="N388" s="377"/>
      <c r="O388" s="377"/>
      <c r="P388" s="393"/>
      <c r="Q388" s="222">
        <f>SUM(E388:P388)</f>
        <v>0</v>
      </c>
    </row>
    <row r="389" s="162" customFormat="1" ht="14.25" customHeight="1" spans="1:17">
      <c r="A389" s="378"/>
      <c r="B389" s="176"/>
      <c r="C389" s="176"/>
      <c r="D389" s="265" t="s">
        <v>1126</v>
      </c>
      <c r="E389" s="266"/>
      <c r="F389" s="191"/>
      <c r="G389" s="191"/>
      <c r="H389" s="266"/>
      <c r="I389" s="191"/>
      <c r="J389" s="191"/>
      <c r="K389" s="191"/>
      <c r="L389" s="191"/>
      <c r="M389" s="191"/>
      <c r="N389" s="191"/>
      <c r="O389" s="191"/>
      <c r="P389" s="394"/>
      <c r="Q389" s="233">
        <f>SUM(E389:P389)</f>
        <v>0</v>
      </c>
    </row>
    <row r="390" s="162" customFormat="1" ht="14.25" customHeight="1" spans="1:17">
      <c r="A390" s="378"/>
      <c r="B390" s="176"/>
      <c r="C390" s="176"/>
      <c r="D390" s="265" t="s">
        <v>1127</v>
      </c>
      <c r="E390" s="266"/>
      <c r="F390" s="191"/>
      <c r="G390" s="191"/>
      <c r="H390" s="266"/>
      <c r="I390" s="191"/>
      <c r="J390" s="191"/>
      <c r="K390" s="191"/>
      <c r="L390" s="191"/>
      <c r="M390" s="191"/>
      <c r="N390" s="191"/>
      <c r="O390" s="191"/>
      <c r="P390" s="273"/>
      <c r="Q390" s="233">
        <f>SUM(E390:P390)</f>
        <v>0</v>
      </c>
    </row>
    <row r="391" s="162" customFormat="1" ht="14.25" customHeight="1" spans="1:17">
      <c r="A391" s="378"/>
      <c r="B391" s="176"/>
      <c r="C391" s="176"/>
      <c r="D391" s="185" t="s">
        <v>1128</v>
      </c>
      <c r="E391" s="251">
        <f t="shared" ref="E391:Q391" si="81">SUM(E388:E390)</f>
        <v>0</v>
      </c>
      <c r="F391" s="252">
        <f t="shared" si="81"/>
        <v>0</v>
      </c>
      <c r="G391" s="252">
        <f t="shared" si="81"/>
        <v>0</v>
      </c>
      <c r="H391" s="251">
        <f t="shared" si="81"/>
        <v>0</v>
      </c>
      <c r="I391" s="252">
        <f t="shared" si="81"/>
        <v>0</v>
      </c>
      <c r="J391" s="252">
        <f t="shared" si="81"/>
        <v>0</v>
      </c>
      <c r="K391" s="252">
        <f t="shared" si="81"/>
        <v>0</v>
      </c>
      <c r="L391" s="252">
        <f t="shared" si="81"/>
        <v>0</v>
      </c>
      <c r="M391" s="252">
        <f t="shared" si="81"/>
        <v>0</v>
      </c>
      <c r="N391" s="252">
        <f t="shared" si="81"/>
        <v>0</v>
      </c>
      <c r="O391" s="252">
        <f t="shared" si="81"/>
        <v>0</v>
      </c>
      <c r="P391" s="267">
        <f t="shared" si="81"/>
        <v>0</v>
      </c>
      <c r="Q391" s="235">
        <f t="shared" si="81"/>
        <v>0</v>
      </c>
    </row>
    <row r="392" s="162" customFormat="1" ht="14.25" customHeight="1" spans="1:17">
      <c r="A392" s="378"/>
      <c r="B392" s="176"/>
      <c r="C392" s="176"/>
      <c r="D392" s="265" t="s">
        <v>1129</v>
      </c>
      <c r="E392" s="266"/>
      <c r="F392" s="191"/>
      <c r="G392" s="191"/>
      <c r="H392" s="266"/>
      <c r="I392" s="191"/>
      <c r="J392" s="191"/>
      <c r="K392" s="191"/>
      <c r="L392" s="191"/>
      <c r="M392" s="191"/>
      <c r="N392" s="191"/>
      <c r="O392" s="191"/>
      <c r="P392" s="273"/>
      <c r="Q392" s="233">
        <f>SUM(E392:P392)</f>
        <v>0</v>
      </c>
    </row>
    <row r="393" s="162" customFormat="1" ht="14.25" customHeight="1" spans="1:17">
      <c r="A393" s="378"/>
      <c r="B393" s="176"/>
      <c r="C393" s="176"/>
      <c r="D393" s="265" t="s">
        <v>1130</v>
      </c>
      <c r="E393" s="266"/>
      <c r="F393" s="191"/>
      <c r="G393" s="191"/>
      <c r="H393" s="266"/>
      <c r="I393" s="191"/>
      <c r="J393" s="191"/>
      <c r="K393" s="191"/>
      <c r="L393" s="191"/>
      <c r="M393" s="191"/>
      <c r="N393" s="191"/>
      <c r="O393" s="191"/>
      <c r="P393" s="273"/>
      <c r="Q393" s="233">
        <f>SUM(E393:P393)</f>
        <v>0</v>
      </c>
    </row>
    <row r="394" s="162" customFormat="1" ht="14.25" customHeight="1" spans="1:17">
      <c r="A394" s="378"/>
      <c r="B394" s="176"/>
      <c r="C394" s="176"/>
      <c r="D394" s="265" t="s">
        <v>1131</v>
      </c>
      <c r="E394" s="266"/>
      <c r="F394" s="191"/>
      <c r="G394" s="191"/>
      <c r="H394" s="266"/>
      <c r="I394" s="191"/>
      <c r="J394" s="191"/>
      <c r="K394" s="191"/>
      <c r="L394" s="191"/>
      <c r="M394" s="191"/>
      <c r="N394" s="191"/>
      <c r="O394" s="191"/>
      <c r="P394" s="273"/>
      <c r="Q394" s="233">
        <f>SUM(E394:P394)</f>
        <v>0</v>
      </c>
    </row>
    <row r="395" s="162" customFormat="1" ht="14.25" customHeight="1" spans="1:17">
      <c r="A395" s="378"/>
      <c r="B395" s="176"/>
      <c r="C395" s="189"/>
      <c r="D395" s="379" t="s">
        <v>1132</v>
      </c>
      <c r="E395" s="380">
        <f t="shared" ref="E395:Q395" si="82">SUM(E392:E394)</f>
        <v>0</v>
      </c>
      <c r="F395" s="333">
        <f t="shared" si="82"/>
        <v>0</v>
      </c>
      <c r="G395" s="333">
        <f t="shared" si="82"/>
        <v>0</v>
      </c>
      <c r="H395" s="380">
        <f t="shared" si="82"/>
        <v>0</v>
      </c>
      <c r="I395" s="333">
        <f t="shared" si="82"/>
        <v>0</v>
      </c>
      <c r="J395" s="333">
        <f t="shared" si="82"/>
        <v>0</v>
      </c>
      <c r="K395" s="333">
        <f t="shared" si="82"/>
        <v>0</v>
      </c>
      <c r="L395" s="333">
        <f t="shared" si="82"/>
        <v>0</v>
      </c>
      <c r="M395" s="333">
        <f t="shared" si="82"/>
        <v>0</v>
      </c>
      <c r="N395" s="333">
        <f t="shared" si="82"/>
        <v>0</v>
      </c>
      <c r="O395" s="333">
        <f t="shared" si="82"/>
        <v>0</v>
      </c>
      <c r="P395" s="395">
        <f t="shared" si="82"/>
        <v>0</v>
      </c>
      <c r="Q395" s="235">
        <f t="shared" si="82"/>
        <v>0</v>
      </c>
    </row>
    <row r="396" s="162" customFormat="1" ht="14.25" customHeight="1" spans="1:17">
      <c r="A396" s="378"/>
      <c r="B396" s="176"/>
      <c r="C396" s="187" t="s">
        <v>1136</v>
      </c>
      <c r="D396" s="188" t="s">
        <v>1213</v>
      </c>
      <c r="E396" s="266"/>
      <c r="F396" s="191"/>
      <c r="G396" s="191"/>
      <c r="H396" s="266"/>
      <c r="I396" s="191"/>
      <c r="J396" s="191"/>
      <c r="K396" s="191"/>
      <c r="L396" s="191"/>
      <c r="M396" s="191"/>
      <c r="N396" s="191"/>
      <c r="O396" s="191"/>
      <c r="P396" s="273"/>
      <c r="Q396" s="233">
        <f>SUM(E396:P396)</f>
        <v>0</v>
      </c>
    </row>
    <row r="397" s="162" customFormat="1" ht="14.25" customHeight="1" spans="1:17">
      <c r="A397" s="378"/>
      <c r="B397" s="176"/>
      <c r="C397" s="176"/>
      <c r="D397" s="188" t="s">
        <v>1179</v>
      </c>
      <c r="E397" s="266"/>
      <c r="F397" s="191"/>
      <c r="G397" s="191"/>
      <c r="H397" s="266"/>
      <c r="I397" s="191"/>
      <c r="J397" s="191"/>
      <c r="K397" s="191"/>
      <c r="L397" s="191"/>
      <c r="M397" s="191"/>
      <c r="N397" s="191"/>
      <c r="O397" s="191"/>
      <c r="P397" s="273"/>
      <c r="Q397" s="233">
        <f>SUM(E397:P397)</f>
        <v>0</v>
      </c>
    </row>
    <row r="398" s="162" customFormat="1" ht="14.25" customHeight="1" spans="1:17">
      <c r="A398" s="378"/>
      <c r="B398" s="176"/>
      <c r="C398" s="176"/>
      <c r="D398" s="188" t="s">
        <v>1181</v>
      </c>
      <c r="E398" s="266"/>
      <c r="F398" s="191"/>
      <c r="G398" s="191"/>
      <c r="H398" s="266"/>
      <c r="I398" s="191"/>
      <c r="J398" s="191"/>
      <c r="K398" s="191"/>
      <c r="L398" s="191"/>
      <c r="M398" s="191"/>
      <c r="N398" s="191"/>
      <c r="O398" s="191"/>
      <c r="P398" s="273"/>
      <c r="Q398" s="233">
        <f t="shared" ref="Q398:Q401" si="83">SUM(E398:P398)</f>
        <v>0</v>
      </c>
    </row>
    <row r="399" s="162" customFormat="1" ht="14.25" customHeight="1" spans="1:17">
      <c r="A399" s="378"/>
      <c r="B399" s="176"/>
      <c r="C399" s="176"/>
      <c r="D399" s="188" t="s">
        <v>1158</v>
      </c>
      <c r="E399" s="266"/>
      <c r="F399" s="191"/>
      <c r="G399" s="191"/>
      <c r="H399" s="266"/>
      <c r="I399" s="191"/>
      <c r="J399" s="191"/>
      <c r="K399" s="191"/>
      <c r="L399" s="191"/>
      <c r="M399" s="191"/>
      <c r="N399" s="191"/>
      <c r="O399" s="191"/>
      <c r="P399" s="273"/>
      <c r="Q399" s="233">
        <f t="shared" si="83"/>
        <v>0</v>
      </c>
    </row>
    <row r="400" s="162" customFormat="1" ht="14.25" customHeight="1" spans="1:17">
      <c r="A400" s="378"/>
      <c r="B400" s="176"/>
      <c r="C400" s="176"/>
      <c r="D400" s="188" t="s">
        <v>1243</v>
      </c>
      <c r="E400" s="266"/>
      <c r="F400" s="191"/>
      <c r="G400" s="191"/>
      <c r="H400" s="266"/>
      <c r="I400" s="191"/>
      <c r="J400" s="191"/>
      <c r="K400" s="191"/>
      <c r="L400" s="191"/>
      <c r="M400" s="191"/>
      <c r="N400" s="191"/>
      <c r="O400" s="191"/>
      <c r="P400" s="273"/>
      <c r="Q400" s="233">
        <f t="shared" si="83"/>
        <v>0</v>
      </c>
    </row>
    <row r="401" s="162" customFormat="1" ht="14.25" customHeight="1" spans="1:16312">
      <c r="A401" s="378"/>
      <c r="B401" s="176"/>
      <c r="C401" s="176"/>
      <c r="D401" s="188" t="s">
        <v>1244</v>
      </c>
      <c r="E401" s="266"/>
      <c r="F401" s="191"/>
      <c r="G401" s="191"/>
      <c r="H401" s="266"/>
      <c r="I401" s="191"/>
      <c r="J401" s="191"/>
      <c r="K401" s="191"/>
      <c r="L401" s="191"/>
      <c r="M401" s="191"/>
      <c r="N401" s="191"/>
      <c r="O401" s="191"/>
      <c r="P401" s="273"/>
      <c r="Q401" s="233">
        <f t="shared" si="83"/>
        <v>0</v>
      </c>
      <c r="R401" s="402"/>
      <c r="S401" s="402"/>
      <c r="U401" s="402"/>
      <c r="V401" s="402"/>
      <c r="W401" s="402"/>
      <c r="X401" s="402"/>
      <c r="Y401" s="402"/>
      <c r="Z401" s="402"/>
      <c r="AA401" s="402"/>
      <c r="AB401" s="402"/>
      <c r="AC401" s="402"/>
      <c r="AD401" s="402"/>
      <c r="AE401" s="402"/>
      <c r="AF401" s="402"/>
      <c r="AG401" s="402"/>
      <c r="AH401" s="402"/>
      <c r="AI401" s="402"/>
      <c r="AJ401" s="402"/>
      <c r="AK401" s="402"/>
      <c r="AL401" s="402"/>
      <c r="AM401" s="402"/>
      <c r="AN401" s="402"/>
      <c r="AO401" s="402"/>
      <c r="AP401" s="402"/>
      <c r="AQ401" s="402"/>
      <c r="AR401" s="402"/>
      <c r="AS401" s="402"/>
      <c r="AT401" s="402"/>
      <c r="AU401" s="402"/>
      <c r="AV401" s="402"/>
      <c r="AW401" s="402"/>
      <c r="AX401" s="402"/>
      <c r="AY401" s="402"/>
      <c r="AZ401" s="402"/>
      <c r="BA401" s="402"/>
      <c r="BB401" s="402"/>
      <c r="BC401" s="402"/>
      <c r="BD401" s="402"/>
      <c r="BE401" s="402"/>
      <c r="BF401" s="402"/>
      <c r="BG401" s="402"/>
      <c r="BH401" s="402"/>
      <c r="BI401" s="402"/>
      <c r="BJ401" s="402"/>
      <c r="BK401" s="402"/>
      <c r="BL401" s="402"/>
      <c r="BM401" s="402"/>
      <c r="BN401" s="402"/>
      <c r="BO401" s="402"/>
      <c r="BP401" s="402"/>
      <c r="BQ401" s="402"/>
      <c r="BR401" s="402"/>
      <c r="BS401" s="402"/>
      <c r="BT401" s="402"/>
      <c r="BU401" s="402"/>
      <c r="BV401" s="402"/>
      <c r="BW401" s="402"/>
      <c r="BX401" s="402"/>
      <c r="BY401" s="402"/>
      <c r="BZ401" s="402"/>
      <c r="CA401" s="402"/>
      <c r="CB401" s="402"/>
      <c r="CC401" s="402"/>
      <c r="CD401" s="402"/>
      <c r="CE401" s="402"/>
      <c r="CF401" s="402"/>
      <c r="CG401" s="402"/>
      <c r="CH401" s="402"/>
      <c r="CI401" s="402"/>
      <c r="CJ401" s="402"/>
      <c r="CK401" s="402"/>
      <c r="CL401" s="402"/>
      <c r="CM401" s="402"/>
      <c r="CN401" s="402"/>
      <c r="CO401" s="402"/>
      <c r="CP401" s="402"/>
      <c r="CQ401" s="402"/>
      <c r="CR401" s="402"/>
      <c r="CS401" s="402"/>
      <c r="CT401" s="402"/>
      <c r="CU401" s="402"/>
      <c r="CV401" s="402"/>
      <c r="CW401" s="402"/>
      <c r="CX401" s="402"/>
      <c r="CY401" s="402"/>
      <c r="CZ401" s="402"/>
      <c r="DA401" s="402"/>
      <c r="DB401" s="402"/>
      <c r="DC401" s="402"/>
      <c r="DD401" s="402"/>
      <c r="DE401" s="402"/>
      <c r="DF401" s="402"/>
      <c r="DG401" s="402"/>
      <c r="DH401" s="402"/>
      <c r="DI401" s="402"/>
      <c r="DJ401" s="402"/>
      <c r="DK401" s="402"/>
      <c r="DL401" s="402"/>
      <c r="DM401" s="402"/>
      <c r="DN401" s="402"/>
      <c r="DO401" s="402"/>
      <c r="DP401" s="402"/>
      <c r="DQ401" s="402"/>
      <c r="DR401" s="402"/>
      <c r="DS401" s="402"/>
      <c r="DT401" s="402"/>
      <c r="DU401" s="402"/>
      <c r="DV401" s="402"/>
      <c r="DW401" s="402"/>
      <c r="DX401" s="402"/>
      <c r="DY401" s="402"/>
      <c r="DZ401" s="402"/>
      <c r="EA401" s="402"/>
      <c r="EB401" s="402"/>
      <c r="EC401" s="402"/>
      <c r="ED401" s="402"/>
      <c r="EE401" s="402"/>
      <c r="EF401" s="402"/>
      <c r="EG401" s="402"/>
      <c r="EH401" s="402"/>
      <c r="EI401" s="402"/>
      <c r="EJ401" s="402"/>
      <c r="EK401" s="402"/>
      <c r="EL401" s="402"/>
      <c r="EM401" s="402"/>
      <c r="EN401" s="402"/>
      <c r="EO401" s="402"/>
      <c r="EP401" s="402"/>
      <c r="EQ401" s="402"/>
      <c r="ER401" s="402"/>
      <c r="ES401" s="402"/>
      <c r="ET401" s="402"/>
      <c r="EU401" s="402"/>
      <c r="EV401" s="402"/>
      <c r="EW401" s="402"/>
      <c r="EX401" s="402"/>
      <c r="EY401" s="402"/>
      <c r="EZ401" s="402"/>
      <c r="FA401" s="402"/>
      <c r="FB401" s="402"/>
      <c r="FC401" s="402"/>
      <c r="FD401" s="402"/>
      <c r="FE401" s="402"/>
      <c r="FF401" s="402"/>
      <c r="FG401" s="402"/>
      <c r="FH401" s="402"/>
      <c r="FI401" s="402"/>
      <c r="FJ401" s="402"/>
      <c r="FK401" s="402"/>
      <c r="FL401" s="402"/>
      <c r="FM401" s="402"/>
      <c r="FN401" s="402"/>
      <c r="FO401" s="402"/>
      <c r="FP401" s="402"/>
      <c r="FQ401" s="402"/>
      <c r="FR401" s="402"/>
      <c r="FS401" s="402"/>
      <c r="FT401" s="402"/>
      <c r="FU401" s="402"/>
      <c r="FV401" s="402"/>
      <c r="FW401" s="402"/>
      <c r="FX401" s="402"/>
      <c r="FY401" s="402"/>
      <c r="FZ401" s="402"/>
      <c r="GA401" s="402"/>
      <c r="GB401" s="402"/>
      <c r="GC401" s="402"/>
      <c r="GD401" s="402"/>
      <c r="GE401" s="402"/>
      <c r="GF401" s="402"/>
      <c r="GG401" s="402"/>
      <c r="GH401" s="402"/>
      <c r="GI401" s="402"/>
      <c r="GJ401" s="402"/>
      <c r="GK401" s="402"/>
      <c r="GL401" s="402"/>
      <c r="GM401" s="402"/>
      <c r="GN401" s="402"/>
      <c r="GO401" s="402"/>
      <c r="GP401" s="402"/>
      <c r="GQ401" s="402"/>
      <c r="GR401" s="402"/>
      <c r="GS401" s="402"/>
      <c r="GT401" s="402"/>
      <c r="GU401" s="402"/>
      <c r="GV401" s="402"/>
      <c r="GW401" s="402"/>
      <c r="GX401" s="402"/>
      <c r="GY401" s="402"/>
      <c r="GZ401" s="402"/>
      <c r="HA401" s="402"/>
      <c r="HB401" s="402"/>
      <c r="HC401" s="402"/>
      <c r="HD401" s="402"/>
      <c r="HE401" s="402"/>
      <c r="HF401" s="402"/>
      <c r="HG401" s="402"/>
      <c r="HH401" s="402"/>
      <c r="HI401" s="402"/>
      <c r="HJ401" s="402"/>
      <c r="HK401" s="402"/>
      <c r="HL401" s="402"/>
      <c r="HM401" s="402"/>
      <c r="HN401" s="402"/>
      <c r="HO401" s="402"/>
      <c r="HP401" s="402"/>
      <c r="HQ401" s="402"/>
      <c r="HR401" s="402"/>
      <c r="HS401" s="402"/>
      <c r="HT401" s="402"/>
      <c r="HU401" s="402"/>
      <c r="HV401" s="402"/>
      <c r="HW401" s="402"/>
      <c r="HX401" s="402"/>
      <c r="HY401" s="402"/>
      <c r="HZ401" s="402"/>
      <c r="IA401" s="402"/>
      <c r="IB401" s="402"/>
      <c r="IC401" s="402"/>
      <c r="ID401" s="402"/>
      <c r="IE401" s="402"/>
      <c r="IF401" s="402"/>
      <c r="IG401" s="402"/>
      <c r="IH401" s="402"/>
      <c r="II401" s="402"/>
      <c r="IJ401" s="402"/>
      <c r="IK401" s="402"/>
      <c r="IL401" s="402"/>
      <c r="IM401" s="402"/>
      <c r="IN401" s="402"/>
      <c r="IO401" s="402"/>
      <c r="IP401" s="402"/>
      <c r="IQ401" s="402"/>
      <c r="IR401" s="402"/>
      <c r="IS401" s="402"/>
      <c r="IT401" s="402"/>
      <c r="IU401" s="402"/>
      <c r="IV401" s="402"/>
      <c r="IW401" s="402"/>
      <c r="IX401" s="402"/>
      <c r="IY401" s="402"/>
      <c r="IZ401" s="402"/>
      <c r="JA401" s="402"/>
      <c r="JB401" s="402"/>
      <c r="JC401" s="402"/>
      <c r="JD401" s="402"/>
      <c r="JE401" s="402"/>
      <c r="JF401" s="402"/>
      <c r="JG401" s="402"/>
      <c r="JH401" s="402"/>
      <c r="JI401" s="402"/>
      <c r="JJ401" s="402"/>
      <c r="JK401" s="402"/>
      <c r="JL401" s="402"/>
      <c r="JM401" s="402"/>
      <c r="JN401" s="402"/>
      <c r="JO401" s="402"/>
      <c r="JP401" s="402"/>
      <c r="JQ401" s="402"/>
      <c r="JR401" s="402"/>
      <c r="JS401" s="402"/>
      <c r="JT401" s="402"/>
      <c r="JU401" s="402"/>
      <c r="JV401" s="402"/>
      <c r="JW401" s="402"/>
      <c r="JX401" s="402"/>
      <c r="JY401" s="402"/>
      <c r="JZ401" s="402"/>
      <c r="KA401" s="402"/>
      <c r="KB401" s="402"/>
      <c r="KC401" s="402"/>
      <c r="KD401" s="402"/>
      <c r="KE401" s="402"/>
      <c r="KF401" s="402"/>
      <c r="KG401" s="402"/>
      <c r="KH401" s="402"/>
      <c r="KI401" s="402"/>
      <c r="KJ401" s="402"/>
      <c r="KK401" s="402"/>
      <c r="KL401" s="402"/>
      <c r="KM401" s="402"/>
      <c r="KN401" s="402"/>
      <c r="KO401" s="402"/>
      <c r="KP401" s="402"/>
      <c r="KQ401" s="402"/>
      <c r="KR401" s="402"/>
      <c r="KS401" s="402"/>
      <c r="KT401" s="402"/>
      <c r="KU401" s="402"/>
      <c r="KV401" s="402"/>
      <c r="KW401" s="402"/>
      <c r="KX401" s="402"/>
      <c r="KY401" s="402"/>
      <c r="KZ401" s="402"/>
      <c r="LA401" s="402"/>
      <c r="LB401" s="402"/>
      <c r="LC401" s="402"/>
      <c r="LD401" s="402"/>
      <c r="LE401" s="402"/>
      <c r="LF401" s="402"/>
      <c r="LG401" s="402"/>
      <c r="LH401" s="402"/>
      <c r="LI401" s="402"/>
      <c r="LJ401" s="402"/>
      <c r="LK401" s="402"/>
      <c r="LL401" s="402"/>
      <c r="LM401" s="402"/>
      <c r="LN401" s="402"/>
      <c r="LO401" s="402"/>
      <c r="LP401" s="402"/>
      <c r="LQ401" s="402"/>
      <c r="LR401" s="402"/>
      <c r="LS401" s="402"/>
      <c r="LT401" s="402"/>
      <c r="LU401" s="402"/>
      <c r="LV401" s="402"/>
      <c r="LW401" s="402"/>
      <c r="LX401" s="402"/>
      <c r="LY401" s="402"/>
      <c r="LZ401" s="402"/>
      <c r="MA401" s="402"/>
      <c r="MB401" s="402"/>
      <c r="MC401" s="402"/>
      <c r="MD401" s="402"/>
      <c r="ME401" s="402"/>
      <c r="MF401" s="402"/>
      <c r="MG401" s="402"/>
      <c r="MH401" s="402"/>
      <c r="MI401" s="402"/>
      <c r="MJ401" s="402"/>
      <c r="MK401" s="402"/>
      <c r="ML401" s="402"/>
      <c r="MM401" s="402"/>
      <c r="MN401" s="402"/>
      <c r="MO401" s="402"/>
      <c r="MP401" s="402"/>
      <c r="MQ401" s="402"/>
      <c r="MR401" s="402"/>
      <c r="MS401" s="402"/>
      <c r="MT401" s="402"/>
      <c r="MU401" s="402"/>
      <c r="MV401" s="402"/>
      <c r="MW401" s="402"/>
      <c r="MX401" s="402"/>
      <c r="MY401" s="402"/>
      <c r="MZ401" s="402"/>
      <c r="NA401" s="402"/>
      <c r="NB401" s="402"/>
      <c r="NC401" s="402"/>
      <c r="ND401" s="402"/>
      <c r="NE401" s="402"/>
      <c r="NF401" s="402"/>
      <c r="NG401" s="402"/>
      <c r="NH401" s="402"/>
      <c r="NI401" s="402"/>
      <c r="NJ401" s="402"/>
      <c r="NK401" s="402"/>
      <c r="NL401" s="402"/>
      <c r="NM401" s="402"/>
      <c r="NN401" s="402"/>
      <c r="NO401" s="402"/>
      <c r="NP401" s="402"/>
      <c r="NQ401" s="402"/>
      <c r="NR401" s="402"/>
      <c r="NS401" s="402"/>
      <c r="NT401" s="402"/>
      <c r="NU401" s="402"/>
      <c r="NV401" s="402"/>
      <c r="NW401" s="402"/>
      <c r="NX401" s="402"/>
      <c r="NY401" s="402"/>
      <c r="NZ401" s="402"/>
      <c r="OA401" s="402"/>
      <c r="OB401" s="402"/>
      <c r="OC401" s="402"/>
      <c r="OD401" s="402"/>
      <c r="OE401" s="402"/>
      <c r="OF401" s="402"/>
      <c r="OG401" s="402"/>
      <c r="OH401" s="402"/>
      <c r="OI401" s="402"/>
      <c r="OJ401" s="402"/>
      <c r="OK401" s="402"/>
      <c r="OL401" s="402"/>
      <c r="OM401" s="402"/>
      <c r="ON401" s="402"/>
      <c r="OO401" s="402"/>
      <c r="OP401" s="402"/>
      <c r="OQ401" s="402"/>
      <c r="OR401" s="402"/>
      <c r="OS401" s="402"/>
      <c r="OT401" s="402"/>
      <c r="OU401" s="402"/>
      <c r="OV401" s="402"/>
      <c r="OW401" s="402"/>
      <c r="OX401" s="402"/>
      <c r="OY401" s="402"/>
      <c r="OZ401" s="402"/>
      <c r="PA401" s="402"/>
      <c r="PB401" s="402"/>
      <c r="PC401" s="402"/>
      <c r="PD401" s="402"/>
      <c r="PE401" s="402"/>
      <c r="PF401" s="402"/>
      <c r="PG401" s="402"/>
      <c r="PH401" s="402"/>
      <c r="PI401" s="402"/>
      <c r="PJ401" s="402"/>
      <c r="PK401" s="402"/>
      <c r="PL401" s="402"/>
      <c r="PM401" s="402"/>
      <c r="PN401" s="402"/>
      <c r="PO401" s="402"/>
      <c r="PP401" s="402"/>
      <c r="PQ401" s="402"/>
      <c r="PR401" s="402"/>
      <c r="PS401" s="402"/>
      <c r="PT401" s="402"/>
      <c r="PU401" s="402"/>
      <c r="PV401" s="402"/>
      <c r="PW401" s="402"/>
      <c r="PX401" s="402"/>
      <c r="PY401" s="402"/>
      <c r="PZ401" s="402"/>
      <c r="QA401" s="402"/>
      <c r="QB401" s="402"/>
      <c r="QC401" s="402"/>
      <c r="QD401" s="402"/>
      <c r="QE401" s="402"/>
      <c r="QF401" s="402"/>
      <c r="QG401" s="402"/>
      <c r="QH401" s="402"/>
      <c r="QI401" s="402"/>
      <c r="QJ401" s="402"/>
      <c r="QK401" s="402"/>
      <c r="QL401" s="402"/>
      <c r="QM401" s="402"/>
      <c r="QN401" s="402"/>
      <c r="QO401" s="402"/>
      <c r="QP401" s="402"/>
      <c r="QQ401" s="402"/>
      <c r="QR401" s="402"/>
      <c r="QS401" s="402"/>
      <c r="QT401" s="402"/>
      <c r="QU401" s="402"/>
      <c r="QV401" s="402"/>
      <c r="QW401" s="402"/>
      <c r="QX401" s="402"/>
      <c r="QY401" s="402"/>
      <c r="QZ401" s="402"/>
      <c r="RA401" s="402"/>
      <c r="RB401" s="402"/>
      <c r="RC401" s="402"/>
      <c r="RD401" s="402"/>
      <c r="RE401" s="402"/>
      <c r="RF401" s="402"/>
      <c r="RG401" s="402"/>
      <c r="RH401" s="402"/>
      <c r="RI401" s="402"/>
      <c r="RJ401" s="402"/>
      <c r="RK401" s="402"/>
      <c r="RL401" s="402"/>
      <c r="RM401" s="402"/>
      <c r="RN401" s="402"/>
      <c r="RO401" s="402"/>
      <c r="RP401" s="402"/>
      <c r="RQ401" s="402"/>
      <c r="RR401" s="402"/>
      <c r="RS401" s="402"/>
      <c r="RT401" s="402"/>
      <c r="RU401" s="402"/>
      <c r="RV401" s="402"/>
      <c r="RW401" s="402"/>
      <c r="RX401" s="402"/>
      <c r="RY401" s="402"/>
      <c r="RZ401" s="402"/>
      <c r="SA401" s="402"/>
      <c r="SB401" s="402"/>
      <c r="SC401" s="402"/>
      <c r="SD401" s="402"/>
      <c r="SE401" s="402"/>
      <c r="SF401" s="402"/>
      <c r="SG401" s="402"/>
      <c r="SH401" s="402"/>
      <c r="SI401" s="402"/>
      <c r="SJ401" s="402"/>
      <c r="SK401" s="402"/>
      <c r="SL401" s="402"/>
      <c r="SM401" s="402"/>
      <c r="SN401" s="402"/>
      <c r="SO401" s="402"/>
      <c r="SP401" s="402"/>
      <c r="SQ401" s="402"/>
      <c r="SR401" s="402"/>
      <c r="SS401" s="402"/>
      <c r="ST401" s="402"/>
      <c r="SU401" s="402"/>
      <c r="SV401" s="402"/>
      <c r="SW401" s="402"/>
      <c r="SX401" s="402"/>
      <c r="SY401" s="402"/>
      <c r="SZ401" s="402"/>
      <c r="TA401" s="402"/>
      <c r="TB401" s="402"/>
      <c r="TC401" s="402"/>
      <c r="TD401" s="402"/>
      <c r="TE401" s="402"/>
      <c r="TF401" s="402"/>
      <c r="TG401" s="402"/>
      <c r="TH401" s="402"/>
      <c r="TI401" s="402"/>
      <c r="TJ401" s="402"/>
      <c r="TK401" s="402"/>
      <c r="TL401" s="402"/>
      <c r="TM401" s="402"/>
      <c r="TN401" s="402"/>
      <c r="TO401" s="402"/>
      <c r="TP401" s="402"/>
      <c r="TQ401" s="402"/>
      <c r="TR401" s="402"/>
      <c r="TS401" s="402"/>
      <c r="TT401" s="402"/>
      <c r="TU401" s="402"/>
      <c r="TV401" s="402"/>
      <c r="TW401" s="402"/>
      <c r="TX401" s="402"/>
      <c r="TY401" s="402"/>
      <c r="TZ401" s="402"/>
      <c r="UA401" s="402"/>
      <c r="UB401" s="402"/>
      <c r="UC401" s="402"/>
      <c r="UD401" s="402"/>
      <c r="UE401" s="402"/>
      <c r="UF401" s="402"/>
      <c r="UG401" s="402"/>
      <c r="UH401" s="402"/>
      <c r="UI401" s="402"/>
      <c r="UJ401" s="402"/>
      <c r="UK401" s="402"/>
      <c r="UL401" s="402"/>
      <c r="UM401" s="402"/>
      <c r="UN401" s="402"/>
      <c r="UO401" s="402"/>
      <c r="UP401" s="402"/>
      <c r="UQ401" s="402"/>
      <c r="UR401" s="402"/>
      <c r="US401" s="402"/>
      <c r="UT401" s="402"/>
      <c r="UU401" s="402"/>
      <c r="UV401" s="402"/>
      <c r="UW401" s="402"/>
      <c r="UX401" s="402"/>
      <c r="UY401" s="402"/>
      <c r="UZ401" s="402"/>
      <c r="VA401" s="402"/>
      <c r="VB401" s="402"/>
      <c r="VC401" s="402"/>
      <c r="VD401" s="402"/>
      <c r="VE401" s="402"/>
      <c r="VF401" s="402"/>
      <c r="VG401" s="402"/>
      <c r="VH401" s="402"/>
      <c r="VI401" s="402"/>
      <c r="VJ401" s="402"/>
      <c r="VK401" s="402"/>
      <c r="VL401" s="402"/>
      <c r="VM401" s="402"/>
      <c r="VN401" s="402"/>
      <c r="VO401" s="402"/>
      <c r="VP401" s="402"/>
      <c r="VQ401" s="402"/>
      <c r="VR401" s="402"/>
      <c r="VS401" s="402"/>
      <c r="VT401" s="402"/>
      <c r="VU401" s="402"/>
      <c r="VV401" s="402"/>
      <c r="VW401" s="402"/>
      <c r="VX401" s="402"/>
      <c r="VY401" s="402"/>
      <c r="VZ401" s="402"/>
      <c r="WA401" s="402"/>
      <c r="WB401" s="402"/>
      <c r="WC401" s="402"/>
      <c r="WD401" s="402"/>
      <c r="WE401" s="402"/>
      <c r="WF401" s="402"/>
      <c r="WG401" s="402"/>
      <c r="WH401" s="402"/>
      <c r="WI401" s="402"/>
      <c r="WJ401" s="402"/>
      <c r="WK401" s="402"/>
      <c r="WL401" s="402"/>
      <c r="WM401" s="402"/>
      <c r="WN401" s="402"/>
      <c r="WO401" s="402"/>
      <c r="WP401" s="402"/>
      <c r="WQ401" s="402"/>
      <c r="WR401" s="402"/>
      <c r="WS401" s="402"/>
      <c r="WT401" s="402"/>
      <c r="WU401" s="402"/>
      <c r="WV401" s="402"/>
      <c r="WW401" s="402"/>
      <c r="WX401" s="402"/>
      <c r="WY401" s="402"/>
      <c r="WZ401" s="402"/>
      <c r="XA401" s="402"/>
      <c r="XB401" s="402"/>
      <c r="XC401" s="402"/>
      <c r="XD401" s="402"/>
      <c r="XE401" s="402"/>
      <c r="XF401" s="402"/>
      <c r="XG401" s="402"/>
      <c r="XH401" s="402"/>
      <c r="XI401" s="402"/>
      <c r="XJ401" s="402"/>
      <c r="XK401" s="402"/>
      <c r="XL401" s="402"/>
      <c r="XM401" s="402"/>
      <c r="XN401" s="402"/>
      <c r="XO401" s="402"/>
      <c r="XP401" s="402"/>
      <c r="XQ401" s="402"/>
      <c r="XR401" s="402"/>
      <c r="XS401" s="402"/>
      <c r="XT401" s="402"/>
      <c r="XU401" s="402"/>
      <c r="XV401" s="402"/>
      <c r="XW401" s="402"/>
      <c r="XX401" s="402"/>
      <c r="XY401" s="402"/>
      <c r="XZ401" s="402"/>
      <c r="YA401" s="402"/>
      <c r="YB401" s="402"/>
      <c r="YC401" s="402"/>
      <c r="YD401" s="402"/>
      <c r="YE401" s="402"/>
      <c r="YF401" s="402"/>
      <c r="YG401" s="402"/>
      <c r="YH401" s="402"/>
      <c r="YI401" s="402"/>
      <c r="YJ401" s="402"/>
      <c r="YK401" s="402"/>
      <c r="YL401" s="402"/>
      <c r="YM401" s="402"/>
      <c r="YN401" s="402"/>
      <c r="YO401" s="402"/>
      <c r="YP401" s="402"/>
      <c r="YQ401" s="402"/>
      <c r="YR401" s="402"/>
      <c r="YS401" s="402"/>
      <c r="YT401" s="402"/>
      <c r="YU401" s="402"/>
      <c r="YV401" s="402"/>
      <c r="YW401" s="402"/>
      <c r="YX401" s="402"/>
      <c r="YY401" s="402"/>
      <c r="YZ401" s="402"/>
      <c r="ZA401" s="402"/>
      <c r="ZB401" s="402"/>
      <c r="ZC401" s="402"/>
      <c r="ZD401" s="402"/>
      <c r="ZE401" s="402"/>
      <c r="ZF401" s="402"/>
      <c r="ZG401" s="402"/>
      <c r="ZH401" s="402"/>
      <c r="ZI401" s="402"/>
      <c r="ZJ401" s="402"/>
      <c r="ZK401" s="402"/>
      <c r="ZL401" s="402"/>
      <c r="ZM401" s="402"/>
      <c r="ZN401" s="402"/>
      <c r="ZO401" s="402"/>
      <c r="ZP401" s="402"/>
      <c r="ZQ401" s="402"/>
      <c r="ZR401" s="402"/>
      <c r="ZS401" s="402"/>
      <c r="ZT401" s="402"/>
      <c r="ZU401" s="402"/>
      <c r="ZV401" s="402"/>
      <c r="ZW401" s="402"/>
      <c r="ZX401" s="402"/>
      <c r="ZY401" s="402"/>
      <c r="ZZ401" s="402"/>
      <c r="AAA401" s="402"/>
      <c r="AAB401" s="402"/>
      <c r="AAC401" s="402"/>
      <c r="AAD401" s="402"/>
      <c r="AAE401" s="402"/>
      <c r="AAF401" s="402"/>
      <c r="AAG401" s="402"/>
      <c r="AAH401" s="402"/>
      <c r="AAI401" s="402"/>
      <c r="AAJ401" s="402"/>
      <c r="AAK401" s="402"/>
      <c r="AAL401" s="402"/>
      <c r="AAM401" s="402"/>
      <c r="AAN401" s="402"/>
      <c r="AAO401" s="402"/>
      <c r="AAP401" s="402"/>
      <c r="AAQ401" s="402"/>
      <c r="AAR401" s="402"/>
      <c r="AAS401" s="402"/>
      <c r="AAT401" s="402"/>
      <c r="AAU401" s="402"/>
      <c r="AAV401" s="402"/>
      <c r="AAW401" s="402"/>
      <c r="AAX401" s="402"/>
      <c r="AAY401" s="402"/>
      <c r="AAZ401" s="402"/>
      <c r="ABA401" s="402"/>
      <c r="ABB401" s="402"/>
      <c r="ABC401" s="402"/>
      <c r="ABD401" s="402"/>
      <c r="ABE401" s="402"/>
      <c r="ABF401" s="402"/>
      <c r="ABG401" s="402"/>
      <c r="ABH401" s="402"/>
      <c r="ABI401" s="402"/>
      <c r="ABJ401" s="402"/>
      <c r="ABK401" s="402"/>
      <c r="ABL401" s="402"/>
      <c r="ABM401" s="402"/>
      <c r="ABN401" s="402"/>
      <c r="ABO401" s="402"/>
      <c r="ABP401" s="402"/>
      <c r="ABQ401" s="402"/>
      <c r="ABR401" s="402"/>
      <c r="ABS401" s="402"/>
      <c r="ABT401" s="402"/>
      <c r="ABU401" s="402"/>
      <c r="ABV401" s="402"/>
      <c r="ABW401" s="402"/>
      <c r="ABX401" s="402"/>
      <c r="ABY401" s="402"/>
      <c r="ABZ401" s="402"/>
      <c r="ACA401" s="402"/>
      <c r="ACB401" s="402"/>
      <c r="ACC401" s="402"/>
      <c r="ACD401" s="402"/>
      <c r="ACE401" s="402"/>
      <c r="ACF401" s="402"/>
      <c r="ACG401" s="402"/>
      <c r="ACH401" s="402"/>
      <c r="ACI401" s="402"/>
      <c r="ACJ401" s="402"/>
      <c r="ACK401" s="402"/>
      <c r="ACL401" s="402"/>
      <c r="ACM401" s="402"/>
      <c r="ACN401" s="402"/>
      <c r="ACO401" s="402"/>
      <c r="ACP401" s="402"/>
      <c r="ACQ401" s="402"/>
      <c r="ACR401" s="402"/>
      <c r="ACS401" s="402"/>
      <c r="ACT401" s="402"/>
      <c r="ACU401" s="402"/>
      <c r="ACV401" s="402"/>
      <c r="ACW401" s="402"/>
      <c r="ACX401" s="402"/>
      <c r="ACY401" s="402"/>
      <c r="ACZ401" s="402"/>
      <c r="ADA401" s="402"/>
      <c r="ADB401" s="402"/>
      <c r="ADC401" s="402"/>
      <c r="ADD401" s="402"/>
      <c r="ADE401" s="402"/>
      <c r="ADF401" s="402"/>
      <c r="ADG401" s="402"/>
      <c r="ADH401" s="402"/>
      <c r="ADI401" s="402"/>
      <c r="ADJ401" s="402"/>
      <c r="ADK401" s="402"/>
      <c r="ADL401" s="402"/>
      <c r="ADM401" s="402"/>
      <c r="ADN401" s="402"/>
      <c r="ADO401" s="402"/>
      <c r="ADP401" s="402"/>
      <c r="ADQ401" s="402"/>
      <c r="ADR401" s="402"/>
      <c r="ADS401" s="402"/>
      <c r="ADT401" s="402"/>
      <c r="ADU401" s="402"/>
      <c r="ADV401" s="402"/>
      <c r="ADW401" s="402"/>
      <c r="ADX401" s="402"/>
      <c r="ADY401" s="402"/>
      <c r="ADZ401" s="402"/>
      <c r="AEA401" s="402"/>
      <c r="AEB401" s="402"/>
      <c r="AEC401" s="402"/>
      <c r="AED401" s="402"/>
      <c r="AEE401" s="402"/>
      <c r="AEF401" s="402"/>
      <c r="AEG401" s="402"/>
      <c r="AEH401" s="402"/>
      <c r="AEI401" s="402"/>
      <c r="AEJ401" s="402"/>
      <c r="AEK401" s="402"/>
      <c r="AEL401" s="402"/>
      <c r="AEM401" s="402"/>
      <c r="AEN401" s="402"/>
      <c r="AEO401" s="402"/>
      <c r="AEP401" s="402"/>
      <c r="AEQ401" s="402"/>
      <c r="AER401" s="402"/>
      <c r="AES401" s="402"/>
      <c r="AET401" s="402"/>
      <c r="AEU401" s="402"/>
      <c r="AEV401" s="402"/>
      <c r="AEW401" s="402"/>
      <c r="AEX401" s="402"/>
      <c r="AEY401" s="402"/>
      <c r="AEZ401" s="402"/>
      <c r="AFA401" s="402"/>
      <c r="AFB401" s="402"/>
      <c r="AFC401" s="402"/>
      <c r="AFD401" s="402"/>
      <c r="AFE401" s="402"/>
      <c r="AFF401" s="402"/>
      <c r="AFG401" s="402"/>
      <c r="AFH401" s="402"/>
      <c r="AFI401" s="402"/>
      <c r="AFJ401" s="402"/>
      <c r="AFK401" s="402"/>
      <c r="AFL401" s="402"/>
      <c r="AFM401" s="402"/>
      <c r="AFN401" s="402"/>
      <c r="AFO401" s="402"/>
      <c r="AFP401" s="402"/>
      <c r="AFQ401" s="402"/>
      <c r="AFR401" s="402"/>
      <c r="AFS401" s="402"/>
      <c r="AFT401" s="402"/>
      <c r="AFU401" s="402"/>
      <c r="AFV401" s="402"/>
      <c r="AFW401" s="402"/>
      <c r="AFX401" s="402"/>
      <c r="AFY401" s="402"/>
      <c r="AFZ401" s="402"/>
      <c r="AGA401" s="402"/>
      <c r="AGB401" s="402"/>
      <c r="AGC401" s="402"/>
      <c r="AGD401" s="402"/>
      <c r="AGE401" s="402"/>
      <c r="AGF401" s="402"/>
      <c r="AGG401" s="402"/>
      <c r="AGH401" s="402"/>
      <c r="AGI401" s="402"/>
      <c r="AGJ401" s="402"/>
      <c r="AGK401" s="402"/>
      <c r="AGL401" s="402"/>
      <c r="AGM401" s="402"/>
      <c r="AGN401" s="402"/>
      <c r="AGO401" s="402"/>
      <c r="AGP401" s="402"/>
      <c r="AGQ401" s="402"/>
      <c r="AGR401" s="402"/>
      <c r="AGS401" s="402"/>
      <c r="AGT401" s="402"/>
      <c r="AGU401" s="402"/>
      <c r="AGV401" s="402"/>
      <c r="AGW401" s="402"/>
      <c r="AGX401" s="402"/>
      <c r="AGY401" s="402"/>
      <c r="AGZ401" s="402"/>
      <c r="AHA401" s="402"/>
      <c r="AHB401" s="402"/>
      <c r="AHC401" s="402"/>
      <c r="AHD401" s="402"/>
      <c r="AHE401" s="402"/>
      <c r="AHF401" s="402"/>
      <c r="AHG401" s="402"/>
      <c r="AHH401" s="402"/>
      <c r="AHI401" s="402"/>
      <c r="AHJ401" s="402"/>
      <c r="AHK401" s="402"/>
      <c r="AHL401" s="402"/>
      <c r="AHM401" s="402"/>
      <c r="AHN401" s="402"/>
      <c r="AHO401" s="402"/>
      <c r="AHP401" s="402"/>
      <c r="AHQ401" s="402"/>
      <c r="AHR401" s="402"/>
      <c r="AHS401" s="402"/>
      <c r="AHT401" s="402"/>
      <c r="AHU401" s="402"/>
      <c r="AHV401" s="402"/>
      <c r="AHW401" s="402"/>
      <c r="AHX401" s="402"/>
      <c r="AHY401" s="402"/>
      <c r="AHZ401" s="402"/>
      <c r="AIA401" s="402"/>
      <c r="AIB401" s="402"/>
      <c r="AIC401" s="402"/>
      <c r="AID401" s="402"/>
      <c r="AIE401" s="402"/>
      <c r="AIF401" s="402"/>
      <c r="AIG401" s="402"/>
      <c r="AIH401" s="402"/>
      <c r="AII401" s="402"/>
      <c r="AIJ401" s="402"/>
      <c r="AIK401" s="402"/>
      <c r="AIL401" s="402"/>
      <c r="AIM401" s="402"/>
      <c r="AIN401" s="402"/>
      <c r="AIO401" s="402"/>
      <c r="AIP401" s="402"/>
      <c r="AIQ401" s="402"/>
      <c r="AIR401" s="402"/>
      <c r="AIS401" s="402"/>
      <c r="AIT401" s="402"/>
      <c r="AIU401" s="402"/>
      <c r="AIV401" s="402"/>
      <c r="AIW401" s="402"/>
      <c r="AIX401" s="402"/>
      <c r="AIY401" s="402"/>
      <c r="AIZ401" s="402"/>
      <c r="AJA401" s="402"/>
      <c r="AJB401" s="402"/>
      <c r="AJC401" s="402"/>
      <c r="AJD401" s="402"/>
      <c r="AJE401" s="402"/>
      <c r="AJF401" s="402"/>
      <c r="AJG401" s="402"/>
      <c r="AJH401" s="402"/>
      <c r="AJI401" s="402"/>
      <c r="AJJ401" s="402"/>
      <c r="AJK401" s="402"/>
      <c r="AJL401" s="402"/>
      <c r="AJM401" s="402"/>
      <c r="AJN401" s="402"/>
      <c r="AJO401" s="402"/>
      <c r="AJP401" s="402"/>
      <c r="AJQ401" s="402"/>
      <c r="AJR401" s="402"/>
      <c r="AJS401" s="402"/>
      <c r="AJT401" s="402"/>
      <c r="AJU401" s="402"/>
      <c r="AJV401" s="402"/>
      <c r="AJW401" s="402"/>
      <c r="AJX401" s="402"/>
      <c r="AJY401" s="402"/>
      <c r="AJZ401" s="402"/>
      <c r="AKA401" s="402"/>
      <c r="AKB401" s="402"/>
      <c r="AKC401" s="402"/>
      <c r="AKD401" s="402"/>
      <c r="AKE401" s="402"/>
      <c r="AKF401" s="402"/>
      <c r="AKG401" s="402"/>
      <c r="AKH401" s="402"/>
      <c r="AKI401" s="402"/>
      <c r="AKJ401" s="402"/>
      <c r="AKK401" s="402"/>
      <c r="AKL401" s="402"/>
      <c r="AKM401" s="402"/>
      <c r="AKN401" s="402"/>
      <c r="AKO401" s="402"/>
      <c r="AKP401" s="402"/>
      <c r="AKQ401" s="402"/>
      <c r="AKR401" s="402"/>
      <c r="AKS401" s="402"/>
      <c r="AKT401" s="402"/>
      <c r="AKU401" s="402"/>
      <c r="AKV401" s="402"/>
      <c r="AKW401" s="402"/>
      <c r="AKX401" s="402"/>
      <c r="AKY401" s="402"/>
      <c r="AKZ401" s="402"/>
      <c r="ALA401" s="402"/>
      <c r="ALB401" s="402"/>
      <c r="ALC401" s="402"/>
      <c r="ALD401" s="402"/>
      <c r="ALE401" s="402"/>
      <c r="ALF401" s="402"/>
      <c r="ALG401" s="402"/>
      <c r="ALH401" s="402"/>
      <c r="ALI401" s="402"/>
      <c r="ALJ401" s="402"/>
      <c r="ALK401" s="402"/>
      <c r="ALL401" s="402"/>
      <c r="ALM401" s="402"/>
      <c r="ALN401" s="402"/>
      <c r="ALO401" s="402"/>
      <c r="ALP401" s="402"/>
      <c r="ALQ401" s="402"/>
      <c r="ALR401" s="402"/>
      <c r="ALS401" s="402"/>
      <c r="ALT401" s="402"/>
      <c r="ALU401" s="402"/>
      <c r="ALV401" s="402"/>
      <c r="ALW401" s="402"/>
      <c r="ALX401" s="402"/>
      <c r="ALY401" s="402"/>
      <c r="ALZ401" s="402"/>
      <c r="AMA401" s="402"/>
      <c r="AMB401" s="402"/>
      <c r="AMC401" s="402"/>
      <c r="AMD401" s="402"/>
      <c r="AME401" s="402"/>
      <c r="AMF401" s="402"/>
      <c r="AMG401" s="402"/>
      <c r="AMH401" s="402"/>
      <c r="AMI401" s="402"/>
      <c r="AMJ401" s="402"/>
      <c r="AMK401" s="402"/>
      <c r="AML401" s="402"/>
      <c r="AMM401" s="402"/>
      <c r="AMN401" s="402"/>
      <c r="AMO401" s="402"/>
      <c r="AMP401" s="402"/>
      <c r="AMQ401" s="402"/>
      <c r="AMR401" s="402"/>
      <c r="AMS401" s="402"/>
      <c r="AMT401" s="402"/>
      <c r="AMU401" s="402"/>
      <c r="AMV401" s="402"/>
      <c r="AMW401" s="402"/>
      <c r="AMX401" s="402"/>
      <c r="AMY401" s="402"/>
      <c r="AMZ401" s="402"/>
      <c r="ANA401" s="402"/>
      <c r="ANB401" s="402"/>
      <c r="ANC401" s="402"/>
      <c r="AND401" s="402"/>
      <c r="ANE401" s="402"/>
      <c r="ANF401" s="402"/>
      <c r="ANG401" s="402"/>
      <c r="ANH401" s="402"/>
      <c r="ANI401" s="402"/>
      <c r="ANJ401" s="402"/>
      <c r="ANK401" s="402"/>
      <c r="ANL401" s="402"/>
      <c r="ANM401" s="402"/>
      <c r="ANN401" s="402"/>
      <c r="ANO401" s="402"/>
      <c r="ANP401" s="402"/>
      <c r="ANQ401" s="402"/>
      <c r="ANR401" s="402"/>
      <c r="ANS401" s="402"/>
      <c r="ANT401" s="402"/>
      <c r="ANU401" s="402"/>
      <c r="ANV401" s="402"/>
      <c r="ANW401" s="402"/>
      <c r="ANX401" s="402"/>
      <c r="ANY401" s="402"/>
      <c r="ANZ401" s="402"/>
      <c r="AOA401" s="402"/>
      <c r="AOB401" s="402"/>
      <c r="AOC401" s="402"/>
      <c r="AOD401" s="402"/>
      <c r="AOE401" s="402"/>
      <c r="AOF401" s="402"/>
      <c r="AOG401" s="402"/>
      <c r="AOH401" s="402"/>
      <c r="AOI401" s="402"/>
      <c r="AOJ401" s="402"/>
      <c r="AOK401" s="402"/>
      <c r="AOL401" s="402"/>
      <c r="AOM401" s="402"/>
      <c r="AON401" s="402"/>
      <c r="AOO401" s="402"/>
      <c r="AOP401" s="402"/>
      <c r="AOQ401" s="402"/>
      <c r="AOR401" s="402"/>
      <c r="AOS401" s="402"/>
      <c r="AOT401" s="402"/>
      <c r="AOU401" s="402"/>
      <c r="AOV401" s="402"/>
      <c r="AOW401" s="402"/>
      <c r="AOX401" s="402"/>
      <c r="AOY401" s="402"/>
      <c r="AOZ401" s="402"/>
      <c r="APA401" s="402"/>
      <c r="APB401" s="402"/>
      <c r="APC401" s="402"/>
      <c r="APD401" s="402"/>
      <c r="APE401" s="402"/>
      <c r="APF401" s="402"/>
      <c r="APG401" s="402"/>
      <c r="APH401" s="402"/>
      <c r="API401" s="402"/>
      <c r="APJ401" s="402"/>
      <c r="APK401" s="402"/>
      <c r="APL401" s="402"/>
      <c r="APM401" s="402"/>
      <c r="APN401" s="402"/>
      <c r="APO401" s="402"/>
      <c r="APP401" s="402"/>
      <c r="APQ401" s="402"/>
      <c r="APR401" s="402"/>
      <c r="APS401" s="402"/>
      <c r="APT401" s="402"/>
      <c r="APU401" s="402"/>
      <c r="APV401" s="402"/>
      <c r="APW401" s="402"/>
      <c r="APX401" s="402"/>
      <c r="APY401" s="402"/>
      <c r="APZ401" s="402"/>
      <c r="AQA401" s="402"/>
      <c r="AQB401" s="402"/>
      <c r="AQC401" s="402"/>
      <c r="AQD401" s="402"/>
      <c r="AQE401" s="402"/>
      <c r="AQF401" s="402"/>
      <c r="AQG401" s="402"/>
      <c r="AQH401" s="402"/>
      <c r="AQI401" s="402"/>
      <c r="AQJ401" s="402"/>
      <c r="AQK401" s="402"/>
      <c r="AQL401" s="402"/>
      <c r="AQM401" s="402"/>
      <c r="AQN401" s="402"/>
      <c r="AQO401" s="402"/>
      <c r="AQP401" s="402"/>
      <c r="AQQ401" s="402"/>
      <c r="AQR401" s="402"/>
      <c r="AQS401" s="402"/>
      <c r="AQT401" s="402"/>
      <c r="AQU401" s="402"/>
      <c r="AQV401" s="402"/>
      <c r="AQW401" s="402"/>
      <c r="AQX401" s="402"/>
      <c r="AQY401" s="402"/>
      <c r="AQZ401" s="402"/>
      <c r="ARA401" s="402"/>
      <c r="ARB401" s="402"/>
      <c r="ARC401" s="402"/>
      <c r="ARD401" s="402"/>
      <c r="ARE401" s="402"/>
      <c r="ARF401" s="402"/>
      <c r="ARG401" s="402"/>
      <c r="ARH401" s="402"/>
      <c r="ARI401" s="402"/>
      <c r="ARJ401" s="402"/>
      <c r="ARK401" s="402"/>
      <c r="ARL401" s="402"/>
      <c r="ARM401" s="402"/>
      <c r="ARN401" s="402"/>
      <c r="ARO401" s="402"/>
      <c r="ARP401" s="402"/>
      <c r="ARQ401" s="402"/>
      <c r="ARR401" s="402"/>
      <c r="ARS401" s="402"/>
      <c r="ART401" s="402"/>
      <c r="ARU401" s="402"/>
      <c r="ARV401" s="402"/>
      <c r="ARW401" s="402"/>
      <c r="ARX401" s="402"/>
      <c r="ARY401" s="402"/>
      <c r="ARZ401" s="402"/>
      <c r="ASA401" s="402"/>
      <c r="ASB401" s="402"/>
      <c r="ASC401" s="402"/>
      <c r="ASD401" s="402"/>
      <c r="ASE401" s="402"/>
      <c r="ASF401" s="402"/>
      <c r="ASG401" s="402"/>
      <c r="ASH401" s="402"/>
      <c r="ASI401" s="402"/>
      <c r="ASJ401" s="402"/>
      <c r="ASK401" s="402"/>
      <c r="ASL401" s="402"/>
      <c r="ASM401" s="402"/>
      <c r="ASN401" s="402"/>
      <c r="ASO401" s="402"/>
      <c r="ASP401" s="402"/>
      <c r="ASQ401" s="402"/>
      <c r="ASR401" s="402"/>
      <c r="ASS401" s="402"/>
      <c r="AST401" s="402"/>
      <c r="ASU401" s="402"/>
      <c r="ASV401" s="402"/>
      <c r="ASW401" s="402"/>
      <c r="ASX401" s="402"/>
      <c r="ASY401" s="402"/>
      <c r="ASZ401" s="402"/>
      <c r="ATA401" s="402"/>
      <c r="ATB401" s="402"/>
      <c r="ATC401" s="402"/>
      <c r="ATD401" s="402"/>
      <c r="ATE401" s="402"/>
      <c r="ATF401" s="402"/>
      <c r="ATG401" s="402"/>
      <c r="ATH401" s="402"/>
      <c r="ATI401" s="402"/>
      <c r="ATJ401" s="402"/>
      <c r="ATK401" s="402"/>
      <c r="ATL401" s="402"/>
      <c r="ATM401" s="402"/>
      <c r="ATN401" s="402"/>
      <c r="ATO401" s="402"/>
      <c r="ATP401" s="402"/>
      <c r="ATQ401" s="402"/>
      <c r="ATR401" s="402"/>
      <c r="ATS401" s="402"/>
      <c r="ATT401" s="402"/>
      <c r="ATU401" s="402"/>
      <c r="ATV401" s="402"/>
      <c r="ATW401" s="402"/>
      <c r="ATX401" s="402"/>
      <c r="ATY401" s="402"/>
      <c r="ATZ401" s="402"/>
      <c r="AUA401" s="402"/>
      <c r="AUB401" s="402"/>
      <c r="AUC401" s="402"/>
      <c r="AUD401" s="402"/>
      <c r="AUE401" s="402"/>
      <c r="AUF401" s="402"/>
      <c r="AUG401" s="402"/>
      <c r="AUH401" s="402"/>
      <c r="AUI401" s="402"/>
      <c r="AUJ401" s="402"/>
      <c r="AUK401" s="402"/>
      <c r="AUL401" s="402"/>
      <c r="AUM401" s="402"/>
      <c r="AUN401" s="402"/>
      <c r="AUO401" s="402"/>
      <c r="AUP401" s="402"/>
      <c r="AUQ401" s="402"/>
      <c r="AUR401" s="402"/>
      <c r="AUS401" s="402"/>
      <c r="AUT401" s="402"/>
      <c r="AUU401" s="402"/>
      <c r="AUV401" s="402"/>
      <c r="AUW401" s="402"/>
      <c r="AUX401" s="402"/>
      <c r="AUY401" s="402"/>
      <c r="AUZ401" s="402"/>
      <c r="AVA401" s="402"/>
      <c r="AVB401" s="402"/>
      <c r="AVC401" s="402"/>
      <c r="AVD401" s="402"/>
      <c r="AVE401" s="402"/>
      <c r="AVF401" s="402"/>
      <c r="AVG401" s="402"/>
      <c r="AVH401" s="402"/>
      <c r="AVI401" s="402"/>
      <c r="AVJ401" s="402"/>
      <c r="AVK401" s="402"/>
      <c r="AVL401" s="402"/>
      <c r="AVM401" s="402"/>
      <c r="AVN401" s="402"/>
      <c r="AVO401" s="402"/>
      <c r="AVP401" s="402"/>
      <c r="AVQ401" s="402"/>
      <c r="AVR401" s="402"/>
      <c r="AVS401" s="402"/>
      <c r="AVT401" s="402"/>
      <c r="AVU401" s="402"/>
      <c r="AVV401" s="402"/>
      <c r="AVW401" s="402"/>
      <c r="AVX401" s="402"/>
      <c r="AVY401" s="402"/>
      <c r="AVZ401" s="402"/>
      <c r="AWA401" s="402"/>
      <c r="AWB401" s="402"/>
      <c r="AWC401" s="402"/>
      <c r="AWD401" s="402"/>
      <c r="AWE401" s="402"/>
      <c r="AWF401" s="402"/>
      <c r="AWG401" s="402"/>
      <c r="AWH401" s="402"/>
      <c r="AWI401" s="402"/>
      <c r="AWJ401" s="402"/>
      <c r="AWK401" s="402"/>
      <c r="AWL401" s="402"/>
      <c r="AWM401" s="402"/>
      <c r="AWN401" s="402"/>
      <c r="AWO401" s="402"/>
      <c r="AWP401" s="402"/>
      <c r="AWQ401" s="402"/>
      <c r="AWR401" s="402"/>
      <c r="AWS401" s="402"/>
      <c r="AWT401" s="402"/>
      <c r="AWU401" s="402"/>
      <c r="AWV401" s="402"/>
      <c r="AWW401" s="402"/>
      <c r="AWX401" s="402"/>
      <c r="AWY401" s="402"/>
      <c r="AWZ401" s="402"/>
      <c r="AXA401" s="402"/>
      <c r="AXB401" s="402"/>
      <c r="AXC401" s="402"/>
      <c r="AXD401" s="402"/>
      <c r="AXE401" s="402"/>
      <c r="AXF401" s="402"/>
      <c r="AXG401" s="402"/>
      <c r="AXH401" s="402"/>
      <c r="AXI401" s="402"/>
      <c r="AXJ401" s="402"/>
      <c r="AXK401" s="402"/>
      <c r="AXL401" s="402"/>
      <c r="AXM401" s="402"/>
      <c r="AXN401" s="402"/>
      <c r="AXO401" s="402"/>
      <c r="AXP401" s="402"/>
      <c r="AXQ401" s="402"/>
      <c r="AXR401" s="402"/>
      <c r="AXS401" s="402"/>
      <c r="AXT401" s="402"/>
      <c r="AXU401" s="402"/>
      <c r="AXV401" s="402"/>
      <c r="AXW401" s="402"/>
      <c r="AXX401" s="402"/>
      <c r="AXY401" s="402"/>
      <c r="AXZ401" s="402"/>
      <c r="AYA401" s="402"/>
      <c r="AYB401" s="402"/>
      <c r="AYC401" s="402"/>
      <c r="AYD401" s="402"/>
      <c r="AYE401" s="402"/>
      <c r="AYF401" s="402"/>
      <c r="AYG401" s="402"/>
      <c r="AYH401" s="402"/>
      <c r="AYI401" s="402"/>
      <c r="AYJ401" s="402"/>
      <c r="AYK401" s="402"/>
      <c r="AYL401" s="402"/>
      <c r="AYM401" s="402"/>
      <c r="AYN401" s="402"/>
      <c r="AYO401" s="402"/>
      <c r="AYP401" s="402"/>
      <c r="AYQ401" s="402"/>
      <c r="AYR401" s="402"/>
      <c r="AYS401" s="402"/>
      <c r="AYT401" s="402"/>
      <c r="AYU401" s="402"/>
      <c r="AYV401" s="402"/>
      <c r="AYW401" s="402"/>
      <c r="AYX401" s="402"/>
      <c r="AYY401" s="402"/>
      <c r="AYZ401" s="402"/>
      <c r="AZA401" s="402"/>
      <c r="AZB401" s="402"/>
      <c r="AZC401" s="402"/>
      <c r="AZD401" s="402"/>
      <c r="AZE401" s="402"/>
      <c r="AZF401" s="402"/>
      <c r="AZG401" s="402"/>
      <c r="AZH401" s="402"/>
      <c r="AZI401" s="402"/>
      <c r="AZJ401" s="402"/>
      <c r="AZK401" s="402"/>
      <c r="AZL401" s="402"/>
      <c r="AZM401" s="402"/>
      <c r="AZN401" s="402"/>
      <c r="AZO401" s="402"/>
      <c r="AZP401" s="402"/>
      <c r="AZQ401" s="402"/>
      <c r="AZR401" s="402"/>
      <c r="AZS401" s="402"/>
      <c r="AZT401" s="402"/>
      <c r="AZU401" s="402"/>
      <c r="AZV401" s="402"/>
      <c r="AZW401" s="402"/>
      <c r="AZX401" s="402"/>
      <c r="AZY401" s="402"/>
      <c r="AZZ401" s="402"/>
      <c r="BAA401" s="402"/>
      <c r="BAB401" s="402"/>
      <c r="BAC401" s="402"/>
      <c r="BAD401" s="402"/>
      <c r="BAE401" s="402"/>
      <c r="BAF401" s="402"/>
      <c r="BAG401" s="402"/>
      <c r="BAH401" s="402"/>
      <c r="BAI401" s="402"/>
      <c r="BAJ401" s="402"/>
      <c r="BAK401" s="402"/>
      <c r="BAL401" s="402"/>
      <c r="BAM401" s="402"/>
      <c r="BAN401" s="402"/>
      <c r="BAO401" s="402"/>
      <c r="BAP401" s="402"/>
      <c r="BAQ401" s="402"/>
      <c r="BAR401" s="402"/>
      <c r="BAS401" s="402"/>
      <c r="BAT401" s="402"/>
      <c r="BAU401" s="402"/>
      <c r="BAV401" s="402"/>
      <c r="BAW401" s="402"/>
      <c r="BAX401" s="402"/>
      <c r="BAY401" s="402"/>
      <c r="BAZ401" s="402"/>
      <c r="BBA401" s="402"/>
      <c r="BBB401" s="402"/>
      <c r="BBC401" s="402"/>
      <c r="BBD401" s="402"/>
      <c r="BBE401" s="402"/>
      <c r="BBF401" s="402"/>
      <c r="BBG401" s="402"/>
      <c r="BBH401" s="402"/>
      <c r="BBI401" s="402"/>
      <c r="BBJ401" s="402"/>
      <c r="BBK401" s="402"/>
      <c r="BBL401" s="402"/>
      <c r="BBM401" s="402"/>
      <c r="BBN401" s="402"/>
      <c r="BBO401" s="402"/>
      <c r="BBP401" s="402"/>
      <c r="BBQ401" s="402"/>
      <c r="BBR401" s="402"/>
      <c r="BBS401" s="402"/>
      <c r="BBT401" s="402"/>
      <c r="BBU401" s="402"/>
      <c r="BBV401" s="402"/>
      <c r="BBW401" s="402"/>
      <c r="BBX401" s="402"/>
      <c r="BBY401" s="402"/>
      <c r="BBZ401" s="402"/>
      <c r="BCA401" s="402"/>
      <c r="BCB401" s="402"/>
      <c r="BCC401" s="402"/>
      <c r="BCD401" s="402"/>
      <c r="BCE401" s="402"/>
      <c r="BCF401" s="402"/>
      <c r="BCG401" s="402"/>
      <c r="BCH401" s="402"/>
      <c r="BCI401" s="402"/>
      <c r="BCJ401" s="402"/>
      <c r="BCK401" s="402"/>
      <c r="BCL401" s="402"/>
      <c r="BCM401" s="402"/>
      <c r="BCN401" s="402"/>
      <c r="BCO401" s="402"/>
      <c r="BCP401" s="402"/>
      <c r="BCQ401" s="402"/>
      <c r="BCR401" s="402"/>
      <c r="BCS401" s="402"/>
      <c r="BCT401" s="402"/>
      <c r="BCU401" s="402"/>
      <c r="BCV401" s="402"/>
      <c r="BCW401" s="402"/>
      <c r="BCX401" s="402"/>
      <c r="BCY401" s="402"/>
      <c r="BCZ401" s="402"/>
      <c r="BDA401" s="402"/>
      <c r="BDB401" s="402"/>
      <c r="BDC401" s="402"/>
      <c r="BDD401" s="402"/>
      <c r="BDE401" s="402"/>
      <c r="BDF401" s="402"/>
      <c r="BDG401" s="402"/>
      <c r="BDH401" s="402"/>
      <c r="BDI401" s="402"/>
      <c r="BDJ401" s="402"/>
      <c r="BDK401" s="402"/>
      <c r="BDL401" s="402"/>
      <c r="BDM401" s="402"/>
      <c r="BDN401" s="402"/>
      <c r="BDO401" s="402"/>
      <c r="BDP401" s="402"/>
      <c r="BDQ401" s="402"/>
      <c r="BDR401" s="402"/>
      <c r="BDS401" s="402"/>
      <c r="BDT401" s="402"/>
      <c r="BDU401" s="402"/>
      <c r="BDV401" s="402"/>
      <c r="BDW401" s="402"/>
      <c r="BDX401" s="402"/>
      <c r="BDY401" s="402"/>
      <c r="BDZ401" s="402"/>
      <c r="BEA401" s="402"/>
      <c r="BEB401" s="402"/>
      <c r="BEC401" s="402"/>
      <c r="BED401" s="402"/>
      <c r="BEE401" s="402"/>
      <c r="BEF401" s="402"/>
      <c r="BEG401" s="402"/>
      <c r="BEH401" s="402"/>
      <c r="BEI401" s="402"/>
      <c r="BEJ401" s="402"/>
      <c r="BEK401" s="402"/>
      <c r="BEL401" s="402"/>
      <c r="BEM401" s="402"/>
      <c r="BEN401" s="402"/>
      <c r="BEO401" s="402"/>
      <c r="BEP401" s="402"/>
      <c r="BEQ401" s="402"/>
      <c r="BER401" s="402"/>
      <c r="BES401" s="402"/>
      <c r="BET401" s="402"/>
      <c r="BEU401" s="402"/>
      <c r="BEV401" s="402"/>
      <c r="BEW401" s="402"/>
      <c r="BEX401" s="402"/>
      <c r="BEY401" s="402"/>
      <c r="BEZ401" s="402"/>
      <c r="BFA401" s="402"/>
      <c r="BFB401" s="402"/>
      <c r="BFC401" s="402"/>
      <c r="BFD401" s="402"/>
      <c r="BFE401" s="402"/>
      <c r="BFF401" s="402"/>
      <c r="BFG401" s="402"/>
      <c r="BFH401" s="402"/>
      <c r="BFI401" s="402"/>
      <c r="BFJ401" s="402"/>
      <c r="BFK401" s="402"/>
      <c r="BFL401" s="402"/>
      <c r="BFM401" s="402"/>
      <c r="BFN401" s="402"/>
      <c r="BFO401" s="402"/>
      <c r="BFP401" s="402"/>
      <c r="BFQ401" s="402"/>
      <c r="BFR401" s="402"/>
      <c r="BFS401" s="402"/>
      <c r="BFT401" s="402"/>
      <c r="BFU401" s="402"/>
      <c r="BFV401" s="402"/>
      <c r="BFW401" s="402"/>
      <c r="BFX401" s="402"/>
      <c r="BFY401" s="402"/>
      <c r="BFZ401" s="402"/>
      <c r="BGA401" s="402"/>
      <c r="BGB401" s="402"/>
      <c r="BGC401" s="402"/>
      <c r="BGD401" s="402"/>
      <c r="BGE401" s="402"/>
      <c r="BGF401" s="402"/>
      <c r="BGG401" s="402"/>
      <c r="BGH401" s="402"/>
      <c r="BGI401" s="402"/>
      <c r="BGJ401" s="402"/>
      <c r="BGK401" s="402"/>
      <c r="BGL401" s="402"/>
      <c r="BGM401" s="402"/>
      <c r="BGN401" s="402"/>
      <c r="BGO401" s="402"/>
      <c r="BGP401" s="402"/>
      <c r="BGQ401" s="402"/>
      <c r="BGR401" s="402"/>
      <c r="BGS401" s="402"/>
      <c r="BGT401" s="402"/>
      <c r="BGU401" s="402"/>
      <c r="BGV401" s="402"/>
      <c r="BGW401" s="402"/>
      <c r="BGX401" s="402"/>
      <c r="BGY401" s="402"/>
      <c r="BGZ401" s="402"/>
      <c r="BHA401" s="402"/>
      <c r="BHB401" s="402"/>
      <c r="BHC401" s="402"/>
      <c r="BHD401" s="402"/>
      <c r="BHE401" s="402"/>
      <c r="BHF401" s="402"/>
      <c r="BHG401" s="402"/>
      <c r="BHH401" s="402"/>
      <c r="BHI401" s="402"/>
      <c r="BHJ401" s="402"/>
      <c r="BHK401" s="402"/>
      <c r="BHL401" s="402"/>
      <c r="BHM401" s="402"/>
      <c r="BHN401" s="402"/>
      <c r="BHO401" s="402"/>
      <c r="BHP401" s="402"/>
      <c r="BHQ401" s="402"/>
      <c r="BHR401" s="402"/>
      <c r="BHS401" s="402"/>
      <c r="BHT401" s="402"/>
      <c r="BHU401" s="402"/>
      <c r="BHV401" s="402"/>
      <c r="BHW401" s="402"/>
      <c r="BHX401" s="402"/>
      <c r="BHY401" s="402"/>
      <c r="BHZ401" s="402"/>
      <c r="BIA401" s="402"/>
      <c r="BIB401" s="402"/>
      <c r="BIC401" s="402"/>
      <c r="BID401" s="402"/>
      <c r="BIE401" s="402"/>
      <c r="BIF401" s="402"/>
      <c r="BIG401" s="402"/>
      <c r="BIH401" s="402"/>
      <c r="BII401" s="402"/>
      <c r="BIJ401" s="402"/>
      <c r="BIK401" s="402"/>
      <c r="BIL401" s="402"/>
      <c r="BIM401" s="402"/>
      <c r="BIN401" s="402"/>
      <c r="BIO401" s="402"/>
      <c r="BIP401" s="402"/>
      <c r="BIQ401" s="402"/>
      <c r="BIR401" s="402"/>
      <c r="BIS401" s="402"/>
      <c r="BIT401" s="402"/>
      <c r="BIU401" s="402"/>
      <c r="BIV401" s="402"/>
      <c r="BIW401" s="402"/>
      <c r="BIX401" s="402"/>
      <c r="BIY401" s="402"/>
      <c r="BIZ401" s="402"/>
      <c r="BJA401" s="402"/>
      <c r="BJB401" s="402"/>
      <c r="BJC401" s="402"/>
      <c r="BJD401" s="402"/>
      <c r="BJE401" s="402"/>
      <c r="BJF401" s="402"/>
      <c r="BJG401" s="402"/>
      <c r="BJH401" s="402"/>
      <c r="BJI401" s="402"/>
      <c r="BJJ401" s="402"/>
      <c r="BJK401" s="402"/>
      <c r="BJL401" s="402"/>
      <c r="BJM401" s="402"/>
      <c r="BJN401" s="402"/>
      <c r="BJO401" s="402"/>
      <c r="BJP401" s="402"/>
      <c r="BJQ401" s="402"/>
      <c r="BJR401" s="402"/>
      <c r="BJS401" s="402"/>
      <c r="BJT401" s="402"/>
      <c r="BJU401" s="402"/>
      <c r="BJV401" s="402"/>
      <c r="BJW401" s="402"/>
      <c r="BJX401" s="402"/>
      <c r="BJY401" s="402"/>
      <c r="BJZ401" s="402"/>
      <c r="BKA401" s="402"/>
      <c r="BKB401" s="402"/>
      <c r="BKC401" s="402"/>
      <c r="BKD401" s="402"/>
      <c r="BKE401" s="402"/>
      <c r="BKF401" s="402"/>
      <c r="BKG401" s="402"/>
      <c r="BKH401" s="402"/>
      <c r="BKI401" s="402"/>
      <c r="BKJ401" s="402"/>
      <c r="BKK401" s="402"/>
      <c r="BKL401" s="402"/>
      <c r="BKM401" s="402"/>
      <c r="BKN401" s="402"/>
      <c r="BKO401" s="402"/>
      <c r="BKP401" s="402"/>
      <c r="BKQ401" s="402"/>
      <c r="BKR401" s="402"/>
      <c r="BKS401" s="402"/>
      <c r="BKT401" s="402"/>
      <c r="BKU401" s="402"/>
      <c r="BKV401" s="402"/>
      <c r="BKW401" s="402"/>
      <c r="BKX401" s="402"/>
      <c r="BKY401" s="402"/>
      <c r="BKZ401" s="402"/>
      <c r="BLA401" s="402"/>
      <c r="BLB401" s="402"/>
      <c r="BLC401" s="402"/>
      <c r="BLD401" s="402"/>
      <c r="BLE401" s="402"/>
      <c r="BLF401" s="402"/>
      <c r="BLG401" s="402"/>
      <c r="BLH401" s="402"/>
      <c r="BLI401" s="402"/>
      <c r="BLJ401" s="402"/>
      <c r="BLK401" s="402"/>
      <c r="BLL401" s="402"/>
      <c r="BLM401" s="402"/>
      <c r="BLN401" s="402"/>
      <c r="BLO401" s="402"/>
      <c r="BLP401" s="402"/>
      <c r="BLQ401" s="402"/>
      <c r="BLR401" s="402"/>
      <c r="BLS401" s="402"/>
      <c r="BLT401" s="402"/>
      <c r="BLU401" s="402"/>
      <c r="BLV401" s="402"/>
      <c r="BLW401" s="402"/>
      <c r="BLX401" s="402"/>
      <c r="BLY401" s="402"/>
      <c r="BLZ401" s="402"/>
      <c r="BMA401" s="402"/>
      <c r="BMB401" s="402"/>
      <c r="BMC401" s="402"/>
      <c r="BMD401" s="402"/>
      <c r="BME401" s="402"/>
      <c r="BMF401" s="402"/>
      <c r="BMG401" s="402"/>
      <c r="BMH401" s="402"/>
      <c r="BMI401" s="402"/>
      <c r="BMJ401" s="402"/>
      <c r="BMK401" s="402"/>
      <c r="BML401" s="402"/>
      <c r="BMM401" s="402"/>
      <c r="BMN401" s="402"/>
      <c r="BMO401" s="402"/>
      <c r="BMP401" s="402"/>
      <c r="BMQ401" s="402"/>
      <c r="BMR401" s="402"/>
      <c r="BMS401" s="402"/>
      <c r="BMT401" s="402"/>
      <c r="BMU401" s="402"/>
      <c r="BMV401" s="402"/>
      <c r="BMW401" s="402"/>
      <c r="BMX401" s="402"/>
      <c r="BMY401" s="402"/>
      <c r="BMZ401" s="402"/>
      <c r="BNA401" s="402"/>
      <c r="BNB401" s="402"/>
      <c r="BNC401" s="402"/>
      <c r="BND401" s="402"/>
      <c r="BNE401" s="402"/>
      <c r="BNF401" s="402"/>
      <c r="BNG401" s="402"/>
      <c r="BNH401" s="402"/>
      <c r="BNI401" s="402"/>
      <c r="BNJ401" s="402"/>
      <c r="BNK401" s="402"/>
      <c r="BNL401" s="402"/>
      <c r="BNM401" s="402"/>
      <c r="BNN401" s="402"/>
      <c r="BNO401" s="402"/>
      <c r="BNP401" s="402"/>
      <c r="BNQ401" s="402"/>
      <c r="BNR401" s="402"/>
      <c r="BNS401" s="402"/>
      <c r="BNT401" s="402"/>
      <c r="BNU401" s="402"/>
      <c r="BNV401" s="402"/>
      <c r="BNW401" s="402"/>
      <c r="BNX401" s="402"/>
      <c r="BNY401" s="402"/>
      <c r="BNZ401" s="402"/>
      <c r="BOA401" s="402"/>
      <c r="BOB401" s="402"/>
      <c r="BOC401" s="402"/>
      <c r="BOD401" s="402"/>
      <c r="BOE401" s="402"/>
      <c r="BOF401" s="402"/>
      <c r="BOG401" s="402"/>
      <c r="BOH401" s="402"/>
      <c r="BOI401" s="402"/>
      <c r="BOJ401" s="402"/>
      <c r="BOK401" s="402"/>
      <c r="BOL401" s="402"/>
      <c r="BOM401" s="402"/>
      <c r="BON401" s="402"/>
      <c r="BOO401" s="402"/>
      <c r="BOP401" s="402"/>
      <c r="BOQ401" s="402"/>
      <c r="BOR401" s="402"/>
      <c r="BOS401" s="402"/>
      <c r="BOT401" s="402"/>
      <c r="BOU401" s="402"/>
      <c r="BOV401" s="402"/>
      <c r="BOW401" s="402"/>
      <c r="BOX401" s="402"/>
      <c r="BOY401" s="402"/>
      <c r="BOZ401" s="402"/>
      <c r="BPA401" s="402"/>
      <c r="BPB401" s="402"/>
      <c r="BPC401" s="402"/>
      <c r="BPD401" s="402"/>
      <c r="BPE401" s="402"/>
      <c r="BPF401" s="402"/>
      <c r="BPG401" s="402"/>
      <c r="BPH401" s="402"/>
      <c r="BPI401" s="402"/>
      <c r="BPJ401" s="402"/>
      <c r="BPK401" s="402"/>
      <c r="BPL401" s="402"/>
      <c r="BPM401" s="402"/>
      <c r="BPN401" s="402"/>
      <c r="BPO401" s="402"/>
      <c r="BPP401" s="402"/>
      <c r="BPQ401" s="402"/>
      <c r="BPR401" s="402"/>
      <c r="BPS401" s="402"/>
      <c r="BPT401" s="402"/>
      <c r="BPU401" s="402"/>
      <c r="BPV401" s="402"/>
      <c r="BPW401" s="402"/>
      <c r="BPX401" s="402"/>
      <c r="BPY401" s="402"/>
      <c r="BPZ401" s="402"/>
      <c r="BQA401" s="402"/>
      <c r="BQB401" s="402"/>
      <c r="BQC401" s="402"/>
      <c r="BQD401" s="402"/>
      <c r="BQE401" s="402"/>
      <c r="BQF401" s="402"/>
      <c r="BQG401" s="402"/>
      <c r="BQH401" s="402"/>
      <c r="BQI401" s="402"/>
      <c r="BQJ401" s="402"/>
      <c r="BQK401" s="402"/>
      <c r="BQL401" s="402"/>
      <c r="BQM401" s="402"/>
      <c r="BQN401" s="402"/>
      <c r="BQO401" s="402"/>
      <c r="BQP401" s="402"/>
      <c r="BQQ401" s="402"/>
      <c r="BQR401" s="402"/>
      <c r="BQS401" s="402"/>
      <c r="BQT401" s="402"/>
      <c r="BQU401" s="402"/>
      <c r="BQV401" s="402"/>
      <c r="BQW401" s="402"/>
      <c r="BQX401" s="402"/>
      <c r="BQY401" s="402"/>
      <c r="BQZ401" s="402"/>
      <c r="BRA401" s="402"/>
      <c r="BRB401" s="402"/>
      <c r="BRC401" s="402"/>
      <c r="BRD401" s="402"/>
      <c r="BRE401" s="402"/>
      <c r="BRF401" s="402"/>
      <c r="BRG401" s="402"/>
      <c r="BRH401" s="402"/>
      <c r="BRI401" s="402"/>
      <c r="BRJ401" s="402"/>
      <c r="BRK401" s="402"/>
      <c r="BRL401" s="402"/>
      <c r="BRM401" s="402"/>
      <c r="BRN401" s="402"/>
      <c r="BRO401" s="402"/>
      <c r="BRP401" s="402"/>
      <c r="BRQ401" s="402"/>
      <c r="BRR401" s="402"/>
      <c r="BRS401" s="402"/>
      <c r="BRT401" s="402"/>
      <c r="BRU401" s="402"/>
      <c r="BRV401" s="402"/>
      <c r="BRW401" s="402"/>
      <c r="BRX401" s="402"/>
      <c r="BRY401" s="402"/>
      <c r="BRZ401" s="402"/>
      <c r="BSA401" s="402"/>
      <c r="BSB401" s="402"/>
      <c r="BSC401" s="402"/>
      <c r="BSD401" s="402"/>
      <c r="BSE401" s="402"/>
      <c r="BSF401" s="402"/>
      <c r="BSG401" s="402"/>
      <c r="BSH401" s="402"/>
      <c r="BSI401" s="402"/>
      <c r="BSJ401" s="402"/>
      <c r="BSK401" s="402"/>
      <c r="BSL401" s="402"/>
      <c r="BSM401" s="402"/>
      <c r="BSN401" s="402"/>
      <c r="BSO401" s="402"/>
      <c r="BSP401" s="402"/>
      <c r="BSQ401" s="402"/>
      <c r="BSR401" s="402"/>
      <c r="BSS401" s="402"/>
      <c r="BST401" s="402"/>
      <c r="BSU401" s="402"/>
      <c r="BSV401" s="402"/>
      <c r="BSW401" s="402"/>
      <c r="BSX401" s="402"/>
      <c r="BSY401" s="402"/>
      <c r="BSZ401" s="402"/>
      <c r="BTA401" s="402"/>
      <c r="BTB401" s="402"/>
      <c r="BTC401" s="402"/>
      <c r="BTD401" s="402"/>
      <c r="BTE401" s="402"/>
      <c r="BTF401" s="402"/>
      <c r="BTG401" s="402"/>
      <c r="BTH401" s="402"/>
      <c r="BTI401" s="402"/>
      <c r="BTJ401" s="402"/>
      <c r="BTK401" s="402"/>
      <c r="BTL401" s="402"/>
      <c r="BTM401" s="402"/>
      <c r="BTN401" s="402"/>
      <c r="BTO401" s="402"/>
      <c r="BTP401" s="402"/>
      <c r="BTQ401" s="402"/>
      <c r="BTR401" s="402"/>
      <c r="BTS401" s="402"/>
      <c r="BTT401" s="402"/>
      <c r="BTU401" s="402"/>
      <c r="BTV401" s="402"/>
      <c r="BTW401" s="402"/>
      <c r="BTX401" s="402"/>
      <c r="BTY401" s="402"/>
      <c r="BTZ401" s="402"/>
      <c r="BUA401" s="402"/>
      <c r="BUB401" s="402"/>
      <c r="BUC401" s="402"/>
      <c r="BUD401" s="402"/>
      <c r="BUE401" s="402"/>
      <c r="BUF401" s="402"/>
      <c r="BUG401" s="402"/>
      <c r="BUH401" s="402"/>
      <c r="BUI401" s="402"/>
      <c r="BUJ401" s="402"/>
      <c r="BUK401" s="402"/>
      <c r="BUL401" s="402"/>
      <c r="BUM401" s="402"/>
      <c r="BUN401" s="402"/>
      <c r="BUO401" s="402"/>
      <c r="BUP401" s="402"/>
      <c r="BUQ401" s="402"/>
      <c r="BUR401" s="402"/>
      <c r="BUS401" s="402"/>
      <c r="BUT401" s="402"/>
      <c r="BUU401" s="402"/>
      <c r="BUV401" s="402"/>
      <c r="BUW401" s="402"/>
      <c r="BUX401" s="402"/>
      <c r="BUY401" s="402"/>
      <c r="BUZ401" s="402"/>
      <c r="BVA401" s="402"/>
      <c r="BVB401" s="402"/>
      <c r="BVC401" s="402"/>
      <c r="BVD401" s="402"/>
      <c r="BVE401" s="402"/>
      <c r="BVF401" s="402"/>
      <c r="BVG401" s="402"/>
      <c r="BVH401" s="402"/>
      <c r="BVI401" s="402"/>
      <c r="BVJ401" s="402"/>
      <c r="BVK401" s="402"/>
      <c r="BVL401" s="402"/>
      <c r="BVM401" s="402"/>
      <c r="BVN401" s="402"/>
      <c r="BVO401" s="402"/>
      <c r="BVP401" s="402"/>
      <c r="BVQ401" s="402"/>
      <c r="BVR401" s="402"/>
      <c r="BVS401" s="402"/>
      <c r="BVT401" s="402"/>
      <c r="BVU401" s="402"/>
      <c r="BVV401" s="402"/>
      <c r="BVW401" s="402"/>
      <c r="BVX401" s="402"/>
      <c r="BVY401" s="402"/>
      <c r="BVZ401" s="402"/>
      <c r="BWA401" s="402"/>
      <c r="BWB401" s="402"/>
      <c r="BWC401" s="402"/>
      <c r="BWD401" s="402"/>
      <c r="BWE401" s="402"/>
      <c r="BWF401" s="402"/>
      <c r="BWG401" s="402"/>
      <c r="BWH401" s="402"/>
      <c r="BWI401" s="402"/>
      <c r="BWJ401" s="402"/>
      <c r="BWK401" s="402"/>
      <c r="BWL401" s="402"/>
      <c r="BWM401" s="402"/>
      <c r="BWN401" s="402"/>
      <c r="BWO401" s="402"/>
      <c r="BWP401" s="402"/>
      <c r="BWQ401" s="402"/>
      <c r="BWR401" s="402"/>
      <c r="BWS401" s="402"/>
      <c r="BWT401" s="402"/>
      <c r="BWU401" s="402"/>
      <c r="BWV401" s="402"/>
      <c r="BWW401" s="402"/>
      <c r="BWX401" s="402"/>
      <c r="BWY401" s="402"/>
      <c r="BWZ401" s="402"/>
      <c r="BXA401" s="402"/>
      <c r="BXB401" s="402"/>
      <c r="BXC401" s="402"/>
      <c r="BXD401" s="402"/>
      <c r="BXE401" s="402"/>
      <c r="BXF401" s="402"/>
      <c r="BXG401" s="402"/>
      <c r="BXH401" s="402"/>
      <c r="BXI401" s="402"/>
      <c r="BXJ401" s="402"/>
      <c r="BXK401" s="402"/>
      <c r="BXL401" s="402"/>
      <c r="BXM401" s="402"/>
      <c r="BXN401" s="402"/>
      <c r="BXO401" s="402"/>
      <c r="BXP401" s="402"/>
      <c r="BXQ401" s="402"/>
      <c r="BXR401" s="402"/>
      <c r="BXS401" s="402"/>
      <c r="BXT401" s="402"/>
      <c r="BXU401" s="402"/>
      <c r="BXV401" s="402"/>
      <c r="BXW401" s="402"/>
      <c r="BXX401" s="402"/>
      <c r="BXY401" s="402"/>
      <c r="BXZ401" s="402"/>
      <c r="BYA401" s="402"/>
      <c r="BYB401" s="402"/>
      <c r="BYC401" s="402"/>
      <c r="BYD401" s="402"/>
      <c r="BYE401" s="402"/>
      <c r="BYF401" s="402"/>
      <c r="BYG401" s="402"/>
      <c r="BYH401" s="402"/>
      <c r="BYI401" s="402"/>
      <c r="BYJ401" s="402"/>
      <c r="BYK401" s="402"/>
      <c r="BYL401" s="402"/>
      <c r="BYM401" s="402"/>
      <c r="BYN401" s="402"/>
      <c r="BYO401" s="402"/>
      <c r="BYP401" s="402"/>
      <c r="BYQ401" s="402"/>
      <c r="BYR401" s="402"/>
      <c r="BYS401" s="402"/>
      <c r="BYT401" s="402"/>
      <c r="BYU401" s="402"/>
      <c r="BYV401" s="402"/>
      <c r="BYW401" s="402"/>
      <c r="BYX401" s="402"/>
      <c r="BYY401" s="402"/>
      <c r="BYZ401" s="402"/>
      <c r="BZA401" s="402"/>
      <c r="BZB401" s="402"/>
      <c r="BZC401" s="402"/>
      <c r="BZD401" s="402"/>
      <c r="BZE401" s="402"/>
      <c r="BZF401" s="402"/>
      <c r="BZG401" s="402"/>
      <c r="BZH401" s="402"/>
      <c r="BZI401" s="402"/>
      <c r="BZJ401" s="402"/>
      <c r="BZK401" s="402"/>
      <c r="BZL401" s="402"/>
      <c r="BZM401" s="402"/>
      <c r="BZN401" s="402"/>
      <c r="BZO401" s="402"/>
      <c r="BZP401" s="402"/>
      <c r="BZQ401" s="402"/>
      <c r="BZR401" s="402"/>
      <c r="BZS401" s="402"/>
      <c r="BZT401" s="402"/>
      <c r="BZU401" s="402"/>
      <c r="BZV401" s="402"/>
      <c r="BZW401" s="402"/>
      <c r="BZX401" s="402"/>
      <c r="BZY401" s="402"/>
      <c r="BZZ401" s="402"/>
      <c r="CAA401" s="402"/>
      <c r="CAB401" s="402"/>
      <c r="CAC401" s="402"/>
      <c r="CAD401" s="402"/>
      <c r="CAE401" s="402"/>
      <c r="CAF401" s="402"/>
      <c r="CAG401" s="402"/>
      <c r="CAH401" s="402"/>
      <c r="CAI401" s="402"/>
      <c r="CAJ401" s="402"/>
      <c r="CAK401" s="402"/>
      <c r="CAL401" s="402"/>
      <c r="CAM401" s="402"/>
      <c r="CAN401" s="402"/>
      <c r="CAO401" s="402"/>
      <c r="CAP401" s="402"/>
      <c r="CAQ401" s="402"/>
      <c r="CAR401" s="402"/>
      <c r="CAS401" s="402"/>
      <c r="CAT401" s="402"/>
      <c r="CAU401" s="402"/>
      <c r="CAV401" s="402"/>
      <c r="CAW401" s="402"/>
      <c r="CAX401" s="402"/>
      <c r="CAY401" s="402"/>
      <c r="CAZ401" s="402"/>
      <c r="CBA401" s="402"/>
      <c r="CBB401" s="402"/>
      <c r="CBC401" s="402"/>
      <c r="CBD401" s="402"/>
      <c r="CBE401" s="402"/>
      <c r="CBF401" s="402"/>
      <c r="CBG401" s="402"/>
      <c r="CBH401" s="402"/>
      <c r="CBI401" s="402"/>
      <c r="CBJ401" s="402"/>
      <c r="CBK401" s="402"/>
      <c r="CBL401" s="402"/>
      <c r="CBM401" s="402"/>
      <c r="CBN401" s="402"/>
      <c r="CBO401" s="402"/>
      <c r="CBP401" s="402"/>
      <c r="CBQ401" s="402"/>
      <c r="CBR401" s="402"/>
      <c r="CBS401" s="402"/>
      <c r="CBT401" s="402"/>
      <c r="CBU401" s="402"/>
      <c r="CBV401" s="402"/>
      <c r="CBW401" s="402"/>
      <c r="CBX401" s="402"/>
      <c r="CBY401" s="402"/>
      <c r="CBZ401" s="402"/>
      <c r="CCA401" s="402"/>
      <c r="CCB401" s="402"/>
      <c r="CCC401" s="402"/>
      <c r="CCD401" s="402"/>
      <c r="CCE401" s="402"/>
      <c r="CCF401" s="402"/>
      <c r="CCG401" s="402"/>
      <c r="CCH401" s="402"/>
      <c r="CCI401" s="402"/>
      <c r="CCJ401" s="402"/>
      <c r="CCK401" s="402"/>
      <c r="CCL401" s="402"/>
      <c r="CCM401" s="402"/>
      <c r="CCN401" s="402"/>
      <c r="CCO401" s="402"/>
      <c r="CCP401" s="402"/>
      <c r="CCQ401" s="402"/>
      <c r="CCR401" s="402"/>
      <c r="CCS401" s="402"/>
      <c r="CCT401" s="402"/>
      <c r="CCU401" s="402"/>
      <c r="CCV401" s="402"/>
      <c r="CCW401" s="402"/>
      <c r="CCX401" s="402"/>
      <c r="CCY401" s="402"/>
      <c r="CCZ401" s="402"/>
      <c r="CDA401" s="402"/>
      <c r="CDB401" s="402"/>
      <c r="CDC401" s="402"/>
      <c r="CDD401" s="402"/>
      <c r="CDE401" s="402"/>
      <c r="CDF401" s="402"/>
      <c r="CDG401" s="402"/>
      <c r="CDH401" s="402"/>
      <c r="CDI401" s="402"/>
      <c r="CDJ401" s="402"/>
      <c r="CDK401" s="402"/>
      <c r="CDL401" s="402"/>
      <c r="CDM401" s="402"/>
      <c r="CDN401" s="402"/>
      <c r="CDO401" s="402"/>
      <c r="CDP401" s="402"/>
      <c r="CDQ401" s="402"/>
      <c r="CDR401" s="402"/>
      <c r="CDS401" s="402"/>
      <c r="CDT401" s="402"/>
      <c r="CDU401" s="402"/>
      <c r="CDV401" s="402"/>
      <c r="CDW401" s="402"/>
      <c r="CDX401" s="402"/>
      <c r="CDY401" s="402"/>
      <c r="CDZ401" s="402"/>
      <c r="CEA401" s="402"/>
      <c r="CEB401" s="402"/>
      <c r="CEC401" s="402"/>
      <c r="CED401" s="402"/>
      <c r="CEE401" s="402"/>
      <c r="CEF401" s="402"/>
      <c r="CEG401" s="402"/>
      <c r="CEH401" s="402"/>
      <c r="CEI401" s="402"/>
      <c r="CEJ401" s="402"/>
      <c r="CEK401" s="402"/>
      <c r="CEL401" s="402"/>
      <c r="CEM401" s="402"/>
      <c r="CEN401" s="402"/>
      <c r="CEO401" s="402"/>
      <c r="CEP401" s="402"/>
      <c r="CEQ401" s="402"/>
      <c r="CER401" s="402"/>
      <c r="CES401" s="402"/>
      <c r="CET401" s="402"/>
      <c r="CEU401" s="402"/>
      <c r="CEV401" s="402"/>
      <c r="CEW401" s="402"/>
      <c r="CEX401" s="402"/>
      <c r="CEY401" s="402"/>
      <c r="CEZ401" s="402"/>
      <c r="CFA401" s="402"/>
      <c r="CFB401" s="402"/>
      <c r="CFC401" s="402"/>
      <c r="CFD401" s="402"/>
      <c r="CFE401" s="402"/>
      <c r="CFF401" s="402"/>
      <c r="CFG401" s="402"/>
      <c r="CFH401" s="402"/>
      <c r="CFI401" s="402"/>
      <c r="CFJ401" s="402"/>
      <c r="CFK401" s="402"/>
      <c r="CFL401" s="402"/>
      <c r="CFM401" s="402"/>
      <c r="CFN401" s="402"/>
      <c r="CFO401" s="402"/>
      <c r="CFP401" s="402"/>
      <c r="CFQ401" s="402"/>
      <c r="CFR401" s="402"/>
      <c r="CFS401" s="402"/>
      <c r="CFT401" s="402"/>
      <c r="CFU401" s="402"/>
      <c r="CFV401" s="402"/>
      <c r="CFW401" s="402"/>
      <c r="CFX401" s="402"/>
      <c r="CFY401" s="402"/>
      <c r="CFZ401" s="402"/>
      <c r="CGA401" s="402"/>
      <c r="CGB401" s="402"/>
      <c r="CGC401" s="402"/>
      <c r="CGD401" s="402"/>
      <c r="CGE401" s="402"/>
      <c r="CGF401" s="402"/>
      <c r="CGG401" s="402"/>
      <c r="CGH401" s="402"/>
      <c r="CGI401" s="402"/>
      <c r="CGJ401" s="402"/>
      <c r="CGK401" s="402"/>
      <c r="CGL401" s="402"/>
      <c r="CGM401" s="402"/>
      <c r="CGN401" s="402"/>
      <c r="CGO401" s="402"/>
      <c r="CGP401" s="402"/>
      <c r="CGQ401" s="402"/>
      <c r="CGR401" s="402"/>
      <c r="CGS401" s="402"/>
      <c r="CGT401" s="402"/>
      <c r="CGU401" s="402"/>
      <c r="CGV401" s="402"/>
      <c r="CGW401" s="402"/>
      <c r="CGX401" s="402"/>
      <c r="CGY401" s="402"/>
      <c r="CGZ401" s="402"/>
      <c r="CHA401" s="402"/>
      <c r="CHB401" s="402"/>
      <c r="CHC401" s="402"/>
      <c r="CHD401" s="402"/>
      <c r="CHE401" s="402"/>
      <c r="CHF401" s="402"/>
      <c r="CHG401" s="402"/>
      <c r="CHH401" s="402"/>
      <c r="CHI401" s="402"/>
      <c r="CHJ401" s="402"/>
      <c r="CHK401" s="402"/>
      <c r="CHL401" s="402"/>
      <c r="CHM401" s="402"/>
      <c r="CHN401" s="402"/>
      <c r="CHO401" s="402"/>
      <c r="CHP401" s="402"/>
      <c r="CHQ401" s="402"/>
      <c r="CHR401" s="402"/>
      <c r="CHS401" s="402"/>
      <c r="CHT401" s="402"/>
      <c r="CHU401" s="402"/>
      <c r="CHV401" s="402"/>
      <c r="CHW401" s="402"/>
      <c r="CHX401" s="402"/>
      <c r="CHY401" s="402"/>
      <c r="CHZ401" s="402"/>
      <c r="CIA401" s="402"/>
      <c r="CIB401" s="402"/>
      <c r="CIC401" s="402"/>
      <c r="CID401" s="402"/>
      <c r="CIE401" s="402"/>
      <c r="CIF401" s="402"/>
      <c r="CIG401" s="402"/>
      <c r="CIH401" s="402"/>
      <c r="CII401" s="402"/>
      <c r="CIJ401" s="402"/>
      <c r="CIK401" s="402"/>
      <c r="CIL401" s="402"/>
      <c r="CIM401" s="402"/>
      <c r="CIN401" s="402"/>
      <c r="CIO401" s="402"/>
      <c r="CIP401" s="402"/>
      <c r="CIQ401" s="402"/>
      <c r="CIR401" s="402"/>
      <c r="CIS401" s="402"/>
      <c r="CIT401" s="402"/>
      <c r="CIU401" s="402"/>
      <c r="CIV401" s="402"/>
      <c r="CIW401" s="402"/>
      <c r="CIX401" s="402"/>
      <c r="CIY401" s="402"/>
      <c r="CIZ401" s="402"/>
      <c r="CJA401" s="402"/>
      <c r="CJB401" s="402"/>
      <c r="CJC401" s="402"/>
      <c r="CJD401" s="402"/>
      <c r="CJE401" s="402"/>
      <c r="CJF401" s="402"/>
      <c r="CJG401" s="402"/>
      <c r="CJH401" s="402"/>
      <c r="CJI401" s="402"/>
      <c r="CJJ401" s="402"/>
      <c r="CJK401" s="402"/>
      <c r="CJL401" s="402"/>
      <c r="CJM401" s="402"/>
      <c r="CJN401" s="402"/>
      <c r="CJO401" s="402"/>
      <c r="CJP401" s="402"/>
      <c r="CJQ401" s="402"/>
      <c r="CJR401" s="402"/>
      <c r="CJS401" s="402"/>
      <c r="CJT401" s="402"/>
      <c r="CJU401" s="402"/>
      <c r="CJV401" s="402"/>
      <c r="CJW401" s="402"/>
      <c r="CJX401" s="402"/>
      <c r="CJY401" s="402"/>
      <c r="CJZ401" s="402"/>
      <c r="CKA401" s="402"/>
      <c r="CKB401" s="402"/>
      <c r="CKC401" s="402"/>
      <c r="CKD401" s="402"/>
      <c r="CKE401" s="402"/>
      <c r="CKF401" s="402"/>
      <c r="CKG401" s="402"/>
      <c r="CKH401" s="402"/>
      <c r="CKI401" s="402"/>
      <c r="CKJ401" s="402"/>
      <c r="CKK401" s="402"/>
      <c r="CKL401" s="402"/>
      <c r="CKM401" s="402"/>
      <c r="CKN401" s="402"/>
      <c r="CKO401" s="402"/>
      <c r="CKP401" s="402"/>
      <c r="CKQ401" s="402"/>
      <c r="CKR401" s="402"/>
      <c r="CKS401" s="402"/>
      <c r="CKT401" s="402"/>
      <c r="CKU401" s="402"/>
      <c r="CKV401" s="402"/>
      <c r="CKW401" s="402"/>
      <c r="CKX401" s="402"/>
      <c r="CKY401" s="402"/>
      <c r="CKZ401" s="402"/>
      <c r="CLA401" s="402"/>
      <c r="CLB401" s="402"/>
      <c r="CLC401" s="402"/>
      <c r="CLD401" s="402"/>
      <c r="CLE401" s="402"/>
      <c r="CLF401" s="402"/>
      <c r="CLG401" s="402"/>
      <c r="CLH401" s="402"/>
      <c r="CLI401" s="402"/>
      <c r="CLJ401" s="402"/>
      <c r="CLK401" s="402"/>
      <c r="CLL401" s="402"/>
      <c r="CLM401" s="402"/>
      <c r="CLN401" s="402"/>
      <c r="CLO401" s="402"/>
      <c r="CLP401" s="402"/>
      <c r="CLQ401" s="402"/>
      <c r="CLR401" s="402"/>
      <c r="CLS401" s="402"/>
      <c r="CLT401" s="402"/>
      <c r="CLU401" s="402"/>
      <c r="CLV401" s="402"/>
      <c r="CLW401" s="402"/>
      <c r="CLX401" s="402"/>
      <c r="CLY401" s="402"/>
      <c r="CLZ401" s="402"/>
      <c r="CMA401" s="402"/>
      <c r="CMB401" s="402"/>
      <c r="CMC401" s="402"/>
      <c r="CMD401" s="402"/>
      <c r="CME401" s="402"/>
      <c r="CMF401" s="402"/>
      <c r="CMG401" s="402"/>
      <c r="CMH401" s="402"/>
      <c r="CMI401" s="402"/>
      <c r="CMJ401" s="402"/>
      <c r="CMK401" s="402"/>
      <c r="CML401" s="402"/>
      <c r="CMM401" s="402"/>
      <c r="CMN401" s="402"/>
      <c r="CMO401" s="402"/>
      <c r="CMP401" s="402"/>
      <c r="CMQ401" s="402"/>
      <c r="CMR401" s="402"/>
      <c r="CMS401" s="402"/>
      <c r="CMT401" s="402"/>
      <c r="CMU401" s="402"/>
      <c r="CMV401" s="402"/>
      <c r="CMW401" s="402"/>
      <c r="CMX401" s="402"/>
      <c r="CMY401" s="402"/>
      <c r="CMZ401" s="402"/>
      <c r="CNA401" s="402"/>
      <c r="CNB401" s="402"/>
      <c r="CNC401" s="402"/>
      <c r="CND401" s="402"/>
      <c r="CNE401" s="402"/>
      <c r="CNF401" s="402"/>
      <c r="CNG401" s="402"/>
      <c r="CNH401" s="402"/>
      <c r="CNI401" s="402"/>
      <c r="CNJ401" s="402"/>
      <c r="CNK401" s="402"/>
      <c r="CNL401" s="402"/>
      <c r="CNM401" s="402"/>
      <c r="CNN401" s="402"/>
      <c r="CNO401" s="402"/>
      <c r="CNP401" s="402"/>
      <c r="CNQ401" s="402"/>
      <c r="CNR401" s="402"/>
      <c r="CNS401" s="402"/>
      <c r="CNT401" s="402"/>
      <c r="CNU401" s="402"/>
      <c r="CNV401" s="402"/>
      <c r="CNW401" s="402"/>
      <c r="CNX401" s="402"/>
      <c r="CNY401" s="402"/>
      <c r="CNZ401" s="402"/>
      <c r="COA401" s="402"/>
      <c r="COB401" s="402"/>
      <c r="COC401" s="402"/>
      <c r="COD401" s="402"/>
      <c r="COE401" s="402"/>
      <c r="COF401" s="402"/>
      <c r="COG401" s="402"/>
      <c r="COH401" s="402"/>
      <c r="COI401" s="402"/>
      <c r="COJ401" s="402"/>
      <c r="COK401" s="402"/>
      <c r="COL401" s="402"/>
      <c r="COM401" s="402"/>
      <c r="CON401" s="402"/>
      <c r="COO401" s="402"/>
      <c r="COP401" s="402"/>
      <c r="COQ401" s="402"/>
      <c r="COR401" s="402"/>
      <c r="COS401" s="402"/>
      <c r="COT401" s="402"/>
      <c r="COU401" s="402"/>
      <c r="COV401" s="402"/>
      <c r="COW401" s="402"/>
      <c r="COX401" s="402"/>
      <c r="COY401" s="402"/>
      <c r="COZ401" s="402"/>
      <c r="CPA401" s="402"/>
      <c r="CPB401" s="402"/>
      <c r="CPC401" s="402"/>
      <c r="CPD401" s="402"/>
      <c r="CPE401" s="402"/>
      <c r="CPF401" s="402"/>
      <c r="CPG401" s="402"/>
      <c r="CPH401" s="402"/>
      <c r="CPI401" s="402"/>
      <c r="CPJ401" s="402"/>
      <c r="CPK401" s="402"/>
      <c r="CPL401" s="402"/>
      <c r="CPM401" s="402"/>
      <c r="CPN401" s="402"/>
      <c r="CPO401" s="402"/>
      <c r="CPP401" s="402"/>
      <c r="CPQ401" s="402"/>
      <c r="CPR401" s="402"/>
      <c r="CPS401" s="402"/>
      <c r="CPT401" s="402"/>
      <c r="CPU401" s="402"/>
      <c r="CPV401" s="402"/>
      <c r="CPW401" s="402"/>
      <c r="CPX401" s="402"/>
      <c r="CPY401" s="402"/>
      <c r="CPZ401" s="402"/>
      <c r="CQA401" s="402"/>
      <c r="CQB401" s="402"/>
      <c r="CQC401" s="402"/>
      <c r="CQD401" s="402"/>
      <c r="CQE401" s="402"/>
      <c r="CQF401" s="402"/>
      <c r="CQG401" s="402"/>
      <c r="CQH401" s="402"/>
      <c r="CQI401" s="402"/>
      <c r="CQJ401" s="402"/>
      <c r="CQK401" s="402"/>
      <c r="CQL401" s="402"/>
      <c r="CQM401" s="402"/>
      <c r="CQN401" s="402"/>
      <c r="CQO401" s="402"/>
      <c r="CQP401" s="402"/>
      <c r="CQQ401" s="402"/>
      <c r="CQR401" s="402"/>
      <c r="CQS401" s="402"/>
      <c r="CQT401" s="402"/>
      <c r="CQU401" s="402"/>
      <c r="CQV401" s="402"/>
      <c r="CQW401" s="402"/>
      <c r="CQX401" s="402"/>
      <c r="CQY401" s="402"/>
      <c r="CQZ401" s="402"/>
      <c r="CRA401" s="402"/>
      <c r="CRB401" s="402"/>
      <c r="CRC401" s="402"/>
      <c r="CRD401" s="402"/>
      <c r="CRE401" s="402"/>
      <c r="CRF401" s="402"/>
      <c r="CRG401" s="402"/>
      <c r="CRH401" s="402"/>
      <c r="CRI401" s="402"/>
      <c r="CRJ401" s="402"/>
      <c r="CRK401" s="402"/>
      <c r="CRL401" s="402"/>
      <c r="CRM401" s="402"/>
      <c r="CRN401" s="402"/>
      <c r="CRO401" s="402"/>
      <c r="CRP401" s="402"/>
      <c r="CRQ401" s="402"/>
      <c r="CRR401" s="402"/>
      <c r="CRS401" s="402"/>
      <c r="CRT401" s="402"/>
      <c r="CRU401" s="402"/>
      <c r="CRV401" s="402"/>
      <c r="CRW401" s="402"/>
      <c r="CRX401" s="402"/>
      <c r="CRY401" s="402"/>
      <c r="CRZ401" s="402"/>
      <c r="CSA401" s="402"/>
      <c r="CSB401" s="402"/>
      <c r="CSC401" s="402"/>
      <c r="CSD401" s="402"/>
      <c r="CSE401" s="402"/>
      <c r="CSF401" s="402"/>
      <c r="CSG401" s="402"/>
      <c r="CSH401" s="402"/>
      <c r="CSI401" s="402"/>
      <c r="CSJ401" s="402"/>
      <c r="CSK401" s="402"/>
      <c r="CSL401" s="402"/>
      <c r="CSM401" s="402"/>
      <c r="CSN401" s="402"/>
      <c r="CSO401" s="402"/>
      <c r="CSP401" s="402"/>
      <c r="CSQ401" s="402"/>
      <c r="CSR401" s="402"/>
      <c r="CSS401" s="402"/>
      <c r="CST401" s="402"/>
      <c r="CSU401" s="402"/>
      <c r="CSV401" s="402"/>
      <c r="CSW401" s="402"/>
      <c r="CSX401" s="402"/>
      <c r="CSY401" s="402"/>
      <c r="CSZ401" s="402"/>
      <c r="CTA401" s="402"/>
      <c r="CTB401" s="402"/>
      <c r="CTC401" s="402"/>
      <c r="CTD401" s="402"/>
      <c r="CTE401" s="402"/>
      <c r="CTF401" s="402"/>
      <c r="CTG401" s="402"/>
      <c r="CTH401" s="402"/>
      <c r="CTI401" s="402"/>
      <c r="CTJ401" s="402"/>
      <c r="CTK401" s="402"/>
      <c r="CTL401" s="402"/>
      <c r="CTM401" s="402"/>
      <c r="CTN401" s="402"/>
      <c r="CTO401" s="402"/>
      <c r="CTP401" s="402"/>
      <c r="CTQ401" s="402"/>
      <c r="CTR401" s="402"/>
      <c r="CTS401" s="402"/>
      <c r="CTT401" s="402"/>
      <c r="CTU401" s="402"/>
      <c r="CTV401" s="402"/>
      <c r="CTW401" s="402"/>
      <c r="CTX401" s="402"/>
      <c r="CTY401" s="402"/>
      <c r="CTZ401" s="402"/>
      <c r="CUA401" s="402"/>
      <c r="CUB401" s="402"/>
      <c r="CUC401" s="402"/>
      <c r="CUD401" s="402"/>
      <c r="CUE401" s="402"/>
      <c r="CUF401" s="402"/>
      <c r="CUG401" s="402"/>
      <c r="CUH401" s="402"/>
      <c r="CUI401" s="402"/>
      <c r="CUJ401" s="402"/>
      <c r="CUK401" s="402"/>
      <c r="CUL401" s="402"/>
      <c r="CUM401" s="402"/>
      <c r="CUN401" s="402"/>
      <c r="CUO401" s="402"/>
      <c r="CUP401" s="402"/>
      <c r="CUQ401" s="402"/>
      <c r="CUR401" s="402"/>
      <c r="CUS401" s="402"/>
      <c r="CUT401" s="402"/>
      <c r="CUU401" s="402"/>
      <c r="CUV401" s="402"/>
      <c r="CUW401" s="402"/>
      <c r="CUX401" s="402"/>
      <c r="CUY401" s="402"/>
      <c r="CUZ401" s="402"/>
      <c r="CVA401" s="402"/>
      <c r="CVB401" s="402"/>
      <c r="CVC401" s="402"/>
      <c r="CVD401" s="402"/>
      <c r="CVE401" s="402"/>
      <c r="CVF401" s="402"/>
      <c r="CVG401" s="402"/>
      <c r="CVH401" s="402"/>
      <c r="CVI401" s="402"/>
      <c r="CVJ401" s="402"/>
      <c r="CVK401" s="402"/>
      <c r="CVL401" s="402"/>
      <c r="CVM401" s="402"/>
      <c r="CVN401" s="402"/>
      <c r="CVO401" s="402"/>
      <c r="CVP401" s="402"/>
      <c r="CVQ401" s="402"/>
      <c r="CVR401" s="402"/>
      <c r="CVS401" s="402"/>
      <c r="CVT401" s="402"/>
      <c r="CVU401" s="402"/>
      <c r="CVV401" s="402"/>
      <c r="CVW401" s="402"/>
      <c r="CVX401" s="402"/>
      <c r="CVY401" s="402"/>
      <c r="CVZ401" s="402"/>
      <c r="CWA401" s="402"/>
      <c r="CWB401" s="402"/>
      <c r="CWC401" s="402"/>
      <c r="CWD401" s="402"/>
      <c r="CWE401" s="402"/>
      <c r="CWF401" s="402"/>
      <c r="CWG401" s="402"/>
      <c r="CWH401" s="402"/>
      <c r="CWI401" s="402"/>
      <c r="CWJ401" s="402"/>
      <c r="CWK401" s="402"/>
      <c r="CWL401" s="402"/>
      <c r="CWM401" s="402"/>
      <c r="CWN401" s="402"/>
      <c r="CWO401" s="402"/>
      <c r="CWP401" s="402"/>
      <c r="CWQ401" s="402"/>
      <c r="CWR401" s="402"/>
      <c r="CWS401" s="402"/>
      <c r="CWT401" s="402"/>
      <c r="CWU401" s="402"/>
      <c r="CWV401" s="402"/>
      <c r="CWW401" s="402"/>
      <c r="CWX401" s="402"/>
      <c r="CWY401" s="402"/>
      <c r="CWZ401" s="402"/>
      <c r="CXA401" s="402"/>
      <c r="CXB401" s="402"/>
      <c r="CXC401" s="402"/>
      <c r="CXD401" s="402"/>
      <c r="CXE401" s="402"/>
      <c r="CXF401" s="402"/>
      <c r="CXG401" s="402"/>
      <c r="CXH401" s="402"/>
      <c r="CXI401" s="402"/>
      <c r="CXJ401" s="402"/>
      <c r="CXK401" s="402"/>
      <c r="CXL401" s="402"/>
      <c r="CXM401" s="402"/>
      <c r="CXN401" s="402"/>
      <c r="CXO401" s="402"/>
      <c r="CXP401" s="402"/>
      <c r="CXQ401" s="402"/>
      <c r="CXR401" s="402"/>
      <c r="CXS401" s="402"/>
      <c r="CXT401" s="402"/>
      <c r="CXU401" s="402"/>
      <c r="CXV401" s="402"/>
      <c r="CXW401" s="402"/>
      <c r="CXX401" s="402"/>
      <c r="CXY401" s="402"/>
      <c r="CXZ401" s="402"/>
      <c r="CYA401" s="402"/>
      <c r="CYB401" s="402"/>
      <c r="CYC401" s="402"/>
      <c r="CYD401" s="402"/>
      <c r="CYE401" s="402"/>
      <c r="CYF401" s="402"/>
      <c r="CYG401" s="402"/>
      <c r="CYH401" s="402"/>
      <c r="CYI401" s="402"/>
      <c r="CYJ401" s="402"/>
      <c r="CYK401" s="402"/>
      <c r="CYL401" s="402"/>
      <c r="CYM401" s="402"/>
      <c r="CYN401" s="402"/>
      <c r="CYO401" s="402"/>
      <c r="CYP401" s="402"/>
      <c r="CYQ401" s="402"/>
      <c r="CYR401" s="402"/>
      <c r="CYS401" s="402"/>
      <c r="CYT401" s="402"/>
      <c r="CYU401" s="402"/>
      <c r="CYV401" s="402"/>
      <c r="CYW401" s="402"/>
      <c r="CYX401" s="402"/>
      <c r="CYY401" s="402"/>
      <c r="CYZ401" s="402"/>
      <c r="CZA401" s="402"/>
      <c r="CZB401" s="402"/>
      <c r="CZC401" s="402"/>
      <c r="CZD401" s="402"/>
      <c r="CZE401" s="402"/>
      <c r="CZF401" s="402"/>
      <c r="CZG401" s="402"/>
      <c r="CZH401" s="402"/>
      <c r="CZI401" s="402"/>
      <c r="CZJ401" s="402"/>
      <c r="CZK401" s="402"/>
      <c r="CZL401" s="402"/>
      <c r="CZM401" s="402"/>
      <c r="CZN401" s="402"/>
      <c r="CZO401" s="402"/>
      <c r="CZP401" s="402"/>
      <c r="CZQ401" s="402"/>
      <c r="CZR401" s="402"/>
      <c r="CZS401" s="402"/>
      <c r="CZT401" s="402"/>
      <c r="CZU401" s="402"/>
      <c r="CZV401" s="402"/>
      <c r="CZW401" s="402"/>
      <c r="CZX401" s="402"/>
      <c r="CZY401" s="402"/>
      <c r="CZZ401" s="402"/>
      <c r="DAA401" s="402"/>
      <c r="DAB401" s="402"/>
      <c r="DAC401" s="402"/>
      <c r="DAD401" s="402"/>
      <c r="DAE401" s="402"/>
      <c r="DAF401" s="402"/>
      <c r="DAG401" s="402"/>
      <c r="DAH401" s="402"/>
      <c r="DAI401" s="402"/>
      <c r="DAJ401" s="402"/>
      <c r="DAK401" s="402"/>
      <c r="DAL401" s="402"/>
      <c r="DAM401" s="402"/>
      <c r="DAN401" s="402"/>
      <c r="DAO401" s="402"/>
      <c r="DAP401" s="402"/>
      <c r="DAQ401" s="402"/>
      <c r="DAR401" s="402"/>
      <c r="DAS401" s="402"/>
      <c r="DAT401" s="402"/>
      <c r="DAU401" s="402"/>
      <c r="DAV401" s="402"/>
      <c r="DAW401" s="402"/>
      <c r="DAX401" s="402"/>
      <c r="DAY401" s="402"/>
      <c r="DAZ401" s="402"/>
      <c r="DBA401" s="402"/>
      <c r="DBB401" s="402"/>
      <c r="DBC401" s="402"/>
      <c r="DBD401" s="402"/>
      <c r="DBE401" s="402"/>
      <c r="DBF401" s="402"/>
      <c r="DBG401" s="402"/>
      <c r="DBH401" s="402"/>
      <c r="DBI401" s="402"/>
      <c r="DBJ401" s="402"/>
      <c r="DBK401" s="402"/>
      <c r="DBL401" s="402"/>
      <c r="DBM401" s="402"/>
      <c r="DBN401" s="402"/>
      <c r="DBO401" s="402"/>
      <c r="DBP401" s="402"/>
      <c r="DBQ401" s="402"/>
      <c r="DBR401" s="402"/>
      <c r="DBS401" s="402"/>
      <c r="DBT401" s="402"/>
      <c r="DBU401" s="402"/>
      <c r="DBV401" s="402"/>
      <c r="DBW401" s="402"/>
      <c r="DBX401" s="402"/>
      <c r="DBY401" s="402"/>
      <c r="DBZ401" s="402"/>
      <c r="DCA401" s="402"/>
      <c r="DCB401" s="402"/>
      <c r="DCC401" s="402"/>
      <c r="DCD401" s="402"/>
      <c r="DCE401" s="402"/>
      <c r="DCF401" s="402"/>
      <c r="DCG401" s="402"/>
      <c r="DCH401" s="402"/>
      <c r="DCI401" s="402"/>
      <c r="DCJ401" s="402"/>
      <c r="DCK401" s="402"/>
      <c r="DCL401" s="402"/>
      <c r="DCM401" s="402"/>
      <c r="DCN401" s="402"/>
      <c r="DCO401" s="402"/>
      <c r="DCP401" s="402"/>
      <c r="DCQ401" s="402"/>
      <c r="DCR401" s="402"/>
      <c r="DCS401" s="402"/>
      <c r="DCT401" s="402"/>
      <c r="DCU401" s="402"/>
      <c r="DCV401" s="402"/>
      <c r="DCW401" s="402"/>
      <c r="DCX401" s="402"/>
      <c r="DCY401" s="402"/>
      <c r="DCZ401" s="402"/>
      <c r="DDA401" s="402"/>
      <c r="DDB401" s="402"/>
      <c r="DDC401" s="402"/>
      <c r="DDD401" s="402"/>
      <c r="DDE401" s="402"/>
      <c r="DDF401" s="402"/>
      <c r="DDG401" s="402"/>
      <c r="DDH401" s="402"/>
      <c r="DDI401" s="402"/>
      <c r="DDJ401" s="402"/>
      <c r="DDK401" s="402"/>
      <c r="DDL401" s="402"/>
      <c r="DDM401" s="402"/>
      <c r="DDN401" s="402"/>
      <c r="DDO401" s="402"/>
      <c r="DDP401" s="402"/>
      <c r="DDQ401" s="402"/>
      <c r="DDR401" s="402"/>
      <c r="DDS401" s="402"/>
      <c r="DDT401" s="402"/>
      <c r="DDU401" s="402"/>
      <c r="DDV401" s="402"/>
      <c r="DDW401" s="402"/>
      <c r="DDX401" s="402"/>
      <c r="DDY401" s="402"/>
      <c r="DDZ401" s="402"/>
      <c r="DEA401" s="402"/>
      <c r="DEB401" s="402"/>
      <c r="DEC401" s="402"/>
      <c r="DED401" s="402"/>
      <c r="DEE401" s="402"/>
      <c r="DEF401" s="402"/>
      <c r="DEG401" s="402"/>
      <c r="DEH401" s="402"/>
      <c r="DEI401" s="402"/>
      <c r="DEJ401" s="402"/>
      <c r="DEK401" s="402"/>
      <c r="DEL401" s="402"/>
      <c r="DEM401" s="402"/>
      <c r="DEN401" s="402"/>
      <c r="DEO401" s="402"/>
      <c r="DEP401" s="402"/>
      <c r="DEQ401" s="402"/>
      <c r="DER401" s="402"/>
      <c r="DES401" s="402"/>
      <c r="DET401" s="402"/>
      <c r="DEU401" s="402"/>
      <c r="DEV401" s="402"/>
      <c r="DEW401" s="402"/>
      <c r="DEX401" s="402"/>
      <c r="DEY401" s="402"/>
      <c r="DEZ401" s="402"/>
      <c r="DFA401" s="402"/>
      <c r="DFB401" s="402"/>
      <c r="DFC401" s="402"/>
      <c r="DFD401" s="402"/>
      <c r="DFE401" s="402"/>
      <c r="DFF401" s="402"/>
      <c r="DFG401" s="402"/>
      <c r="DFH401" s="402"/>
      <c r="DFI401" s="402"/>
      <c r="DFJ401" s="402"/>
      <c r="DFK401" s="402"/>
      <c r="DFL401" s="402"/>
      <c r="DFM401" s="402"/>
      <c r="DFN401" s="402"/>
      <c r="DFO401" s="402"/>
      <c r="DFP401" s="402"/>
      <c r="DFQ401" s="402"/>
      <c r="DFR401" s="402"/>
      <c r="DFS401" s="402"/>
      <c r="DFT401" s="402"/>
      <c r="DFU401" s="402"/>
      <c r="DFV401" s="402"/>
      <c r="DFW401" s="402"/>
      <c r="DFX401" s="402"/>
      <c r="DFY401" s="402"/>
      <c r="DFZ401" s="402"/>
      <c r="DGA401" s="402"/>
      <c r="DGB401" s="402"/>
      <c r="DGC401" s="402"/>
      <c r="DGD401" s="402"/>
      <c r="DGE401" s="402"/>
      <c r="DGF401" s="402"/>
      <c r="DGG401" s="402"/>
      <c r="DGH401" s="402"/>
      <c r="DGI401" s="402"/>
      <c r="DGJ401" s="402"/>
      <c r="DGK401" s="402"/>
      <c r="DGL401" s="402"/>
      <c r="DGM401" s="402"/>
      <c r="DGN401" s="402"/>
      <c r="DGO401" s="402"/>
      <c r="DGP401" s="402"/>
      <c r="DGQ401" s="402"/>
      <c r="DGR401" s="402"/>
      <c r="DGS401" s="402"/>
      <c r="DGT401" s="402"/>
      <c r="DGU401" s="402"/>
      <c r="DGV401" s="402"/>
      <c r="DGW401" s="402"/>
      <c r="DGX401" s="402"/>
      <c r="DGY401" s="402"/>
      <c r="DGZ401" s="402"/>
      <c r="DHA401" s="402"/>
      <c r="DHB401" s="402"/>
      <c r="DHC401" s="402"/>
      <c r="DHD401" s="402"/>
      <c r="DHE401" s="402"/>
      <c r="DHF401" s="402"/>
      <c r="DHG401" s="402"/>
      <c r="DHH401" s="402"/>
      <c r="DHI401" s="402"/>
      <c r="DHJ401" s="402"/>
      <c r="DHK401" s="402"/>
      <c r="DHL401" s="402"/>
      <c r="DHM401" s="402"/>
      <c r="DHN401" s="402"/>
      <c r="DHO401" s="402"/>
      <c r="DHP401" s="402"/>
      <c r="DHQ401" s="402"/>
      <c r="DHR401" s="402"/>
      <c r="DHS401" s="402"/>
      <c r="DHT401" s="402"/>
      <c r="DHU401" s="402"/>
      <c r="DHV401" s="402"/>
      <c r="DHW401" s="402"/>
      <c r="DHX401" s="402"/>
      <c r="DHY401" s="402"/>
      <c r="DHZ401" s="402"/>
      <c r="DIA401" s="402"/>
      <c r="DIB401" s="402"/>
      <c r="DIC401" s="402"/>
      <c r="DID401" s="402"/>
      <c r="DIE401" s="402"/>
      <c r="DIF401" s="402"/>
      <c r="DIG401" s="402"/>
      <c r="DIH401" s="402"/>
      <c r="DII401" s="402"/>
      <c r="DIJ401" s="402"/>
      <c r="DIK401" s="402"/>
      <c r="DIL401" s="402"/>
      <c r="DIM401" s="402"/>
      <c r="DIN401" s="402"/>
      <c r="DIO401" s="402"/>
      <c r="DIP401" s="402"/>
      <c r="DIQ401" s="402"/>
      <c r="DIR401" s="402"/>
      <c r="DIS401" s="402"/>
      <c r="DIT401" s="402"/>
      <c r="DIU401" s="402"/>
      <c r="DIV401" s="402"/>
      <c r="DIW401" s="402"/>
      <c r="DIX401" s="402"/>
      <c r="DIY401" s="402"/>
      <c r="DIZ401" s="402"/>
      <c r="DJA401" s="402"/>
      <c r="DJB401" s="402"/>
      <c r="DJC401" s="402"/>
      <c r="DJD401" s="402"/>
      <c r="DJE401" s="402"/>
      <c r="DJF401" s="402"/>
      <c r="DJG401" s="402"/>
      <c r="DJH401" s="402"/>
      <c r="DJI401" s="402"/>
      <c r="DJJ401" s="402"/>
      <c r="DJK401" s="402"/>
      <c r="DJL401" s="402"/>
      <c r="DJM401" s="402"/>
      <c r="DJN401" s="402"/>
      <c r="DJO401" s="402"/>
      <c r="DJP401" s="402"/>
      <c r="DJQ401" s="402"/>
      <c r="DJR401" s="402"/>
      <c r="DJS401" s="402"/>
      <c r="DJT401" s="402"/>
      <c r="DJU401" s="402"/>
      <c r="DJV401" s="402"/>
      <c r="DJW401" s="402"/>
      <c r="DJX401" s="402"/>
      <c r="DJY401" s="402"/>
      <c r="DJZ401" s="402"/>
      <c r="DKA401" s="402"/>
      <c r="DKB401" s="402"/>
      <c r="DKC401" s="402"/>
      <c r="DKD401" s="402"/>
      <c r="DKE401" s="402"/>
      <c r="DKF401" s="402"/>
      <c r="DKG401" s="402"/>
      <c r="DKH401" s="402"/>
      <c r="DKI401" s="402"/>
      <c r="DKJ401" s="402"/>
      <c r="DKK401" s="402"/>
      <c r="DKL401" s="402"/>
      <c r="DKM401" s="402"/>
      <c r="DKN401" s="402"/>
      <c r="DKO401" s="402"/>
      <c r="DKP401" s="402"/>
      <c r="DKQ401" s="402"/>
      <c r="DKR401" s="402"/>
      <c r="DKS401" s="402"/>
      <c r="DKT401" s="402"/>
      <c r="DKU401" s="402"/>
      <c r="DKV401" s="402"/>
      <c r="DKW401" s="402"/>
      <c r="DKX401" s="402"/>
      <c r="DKY401" s="402"/>
      <c r="DKZ401" s="402"/>
      <c r="DLA401" s="402"/>
      <c r="DLB401" s="402"/>
      <c r="DLC401" s="402"/>
      <c r="DLD401" s="402"/>
      <c r="DLE401" s="402"/>
      <c r="DLF401" s="402"/>
      <c r="DLG401" s="402"/>
      <c r="DLH401" s="402"/>
      <c r="DLI401" s="402"/>
      <c r="DLJ401" s="402"/>
      <c r="DLK401" s="402"/>
      <c r="DLL401" s="402"/>
      <c r="DLM401" s="402"/>
      <c r="DLN401" s="402"/>
      <c r="DLO401" s="402"/>
      <c r="DLP401" s="402"/>
      <c r="DLQ401" s="402"/>
      <c r="DLR401" s="402"/>
      <c r="DLS401" s="402"/>
      <c r="DLT401" s="402"/>
      <c r="DLU401" s="402"/>
      <c r="DLV401" s="402"/>
      <c r="DLW401" s="402"/>
      <c r="DLX401" s="402"/>
      <c r="DLY401" s="402"/>
      <c r="DLZ401" s="402"/>
      <c r="DMA401" s="402"/>
      <c r="DMB401" s="402"/>
      <c r="DMC401" s="402"/>
      <c r="DMD401" s="402"/>
      <c r="DME401" s="402"/>
      <c r="DMF401" s="402"/>
      <c r="DMG401" s="402"/>
      <c r="DMH401" s="402"/>
      <c r="DMI401" s="402"/>
      <c r="DMJ401" s="402"/>
      <c r="DMK401" s="402"/>
      <c r="DML401" s="402"/>
      <c r="DMM401" s="402"/>
      <c r="DMN401" s="402"/>
      <c r="DMO401" s="402"/>
      <c r="DMP401" s="402"/>
      <c r="DMQ401" s="402"/>
      <c r="DMR401" s="402"/>
      <c r="DMS401" s="402"/>
      <c r="DMT401" s="402"/>
      <c r="DMU401" s="402"/>
      <c r="DMV401" s="402"/>
      <c r="DMW401" s="402"/>
      <c r="DMX401" s="402"/>
      <c r="DMY401" s="402"/>
      <c r="DMZ401" s="402"/>
      <c r="DNA401" s="402"/>
      <c r="DNB401" s="402"/>
      <c r="DNC401" s="402"/>
      <c r="DND401" s="402"/>
      <c r="DNE401" s="402"/>
      <c r="DNF401" s="402"/>
      <c r="DNG401" s="402"/>
      <c r="DNH401" s="402"/>
      <c r="DNI401" s="402"/>
      <c r="DNJ401" s="402"/>
      <c r="DNK401" s="402"/>
      <c r="DNL401" s="402"/>
      <c r="DNM401" s="402"/>
      <c r="DNN401" s="402"/>
      <c r="DNO401" s="402"/>
      <c r="DNP401" s="402"/>
      <c r="DNQ401" s="402"/>
      <c r="DNR401" s="402"/>
      <c r="DNS401" s="402"/>
      <c r="DNT401" s="402"/>
      <c r="DNU401" s="402"/>
      <c r="DNV401" s="402"/>
      <c r="DNW401" s="402"/>
      <c r="DNX401" s="402"/>
      <c r="DNY401" s="402"/>
      <c r="DNZ401" s="402"/>
      <c r="DOA401" s="402"/>
      <c r="DOB401" s="402"/>
      <c r="DOC401" s="402"/>
      <c r="DOD401" s="402"/>
      <c r="DOE401" s="402"/>
      <c r="DOF401" s="402"/>
      <c r="DOG401" s="402"/>
      <c r="DOH401" s="402"/>
      <c r="DOI401" s="402"/>
      <c r="DOJ401" s="402"/>
      <c r="DOK401" s="402"/>
      <c r="DOL401" s="402"/>
      <c r="DOM401" s="402"/>
      <c r="DON401" s="402"/>
      <c r="DOO401" s="402"/>
      <c r="DOP401" s="402"/>
      <c r="DOQ401" s="402"/>
      <c r="DOR401" s="402"/>
      <c r="DOS401" s="402"/>
      <c r="DOT401" s="402"/>
      <c r="DOU401" s="402"/>
      <c r="DOV401" s="402"/>
      <c r="DOW401" s="402"/>
      <c r="DOX401" s="402"/>
      <c r="DOY401" s="402"/>
      <c r="DOZ401" s="402"/>
      <c r="DPA401" s="402"/>
      <c r="DPB401" s="402"/>
      <c r="DPC401" s="402"/>
      <c r="DPD401" s="402"/>
      <c r="DPE401" s="402"/>
      <c r="DPF401" s="402"/>
      <c r="DPG401" s="402"/>
      <c r="DPH401" s="402"/>
      <c r="DPI401" s="402"/>
      <c r="DPJ401" s="402"/>
      <c r="DPK401" s="402"/>
      <c r="DPL401" s="402"/>
      <c r="DPM401" s="402"/>
      <c r="DPN401" s="402"/>
      <c r="DPO401" s="402"/>
      <c r="DPP401" s="402"/>
      <c r="DPQ401" s="402"/>
      <c r="DPR401" s="402"/>
      <c r="DPS401" s="402"/>
      <c r="DPT401" s="402"/>
      <c r="DPU401" s="402"/>
      <c r="DPV401" s="402"/>
      <c r="DPW401" s="402"/>
      <c r="DPX401" s="402"/>
      <c r="DPY401" s="402"/>
      <c r="DPZ401" s="402"/>
      <c r="DQA401" s="402"/>
      <c r="DQB401" s="402"/>
      <c r="DQC401" s="402"/>
      <c r="DQD401" s="402"/>
      <c r="DQE401" s="402"/>
      <c r="DQF401" s="402"/>
      <c r="DQG401" s="402"/>
      <c r="DQH401" s="402"/>
      <c r="DQI401" s="402"/>
      <c r="DQJ401" s="402"/>
      <c r="DQK401" s="402"/>
      <c r="DQL401" s="402"/>
      <c r="DQM401" s="402"/>
      <c r="DQN401" s="402"/>
      <c r="DQO401" s="402"/>
      <c r="DQP401" s="402"/>
      <c r="DQQ401" s="402"/>
      <c r="DQR401" s="402"/>
      <c r="DQS401" s="402"/>
      <c r="DQT401" s="402"/>
      <c r="DQU401" s="402"/>
      <c r="DQV401" s="402"/>
      <c r="DQW401" s="402"/>
      <c r="DQX401" s="402"/>
      <c r="DQY401" s="402"/>
      <c r="DQZ401" s="402"/>
      <c r="DRA401" s="402"/>
      <c r="DRB401" s="402"/>
      <c r="DRC401" s="402"/>
      <c r="DRD401" s="402"/>
      <c r="DRE401" s="402"/>
      <c r="DRF401" s="402"/>
      <c r="DRG401" s="402"/>
      <c r="DRH401" s="402"/>
      <c r="DRI401" s="402"/>
      <c r="DRJ401" s="402"/>
      <c r="DRK401" s="402"/>
      <c r="DRL401" s="402"/>
      <c r="DRM401" s="402"/>
      <c r="DRN401" s="402"/>
      <c r="DRO401" s="402"/>
      <c r="DRP401" s="402"/>
      <c r="DRQ401" s="402"/>
      <c r="DRR401" s="402"/>
      <c r="DRS401" s="402"/>
      <c r="DRT401" s="402"/>
      <c r="DRU401" s="402"/>
      <c r="DRV401" s="402"/>
      <c r="DRW401" s="402"/>
      <c r="DRX401" s="402"/>
      <c r="DRY401" s="402"/>
      <c r="DRZ401" s="402"/>
      <c r="DSA401" s="402"/>
      <c r="DSB401" s="402"/>
      <c r="DSC401" s="402"/>
      <c r="DSD401" s="402"/>
      <c r="DSE401" s="402"/>
      <c r="DSF401" s="402"/>
      <c r="DSG401" s="402"/>
      <c r="DSH401" s="402"/>
      <c r="DSI401" s="402"/>
      <c r="DSJ401" s="402"/>
      <c r="DSK401" s="402"/>
      <c r="DSL401" s="402"/>
      <c r="DSM401" s="402"/>
      <c r="DSN401" s="402"/>
      <c r="DSO401" s="402"/>
      <c r="DSP401" s="402"/>
      <c r="DSQ401" s="402"/>
      <c r="DSR401" s="402"/>
      <c r="DSS401" s="402"/>
      <c r="DST401" s="402"/>
      <c r="DSU401" s="402"/>
      <c r="DSV401" s="402"/>
      <c r="DSW401" s="402"/>
      <c r="DSX401" s="402"/>
      <c r="DSY401" s="402"/>
      <c r="DSZ401" s="402"/>
      <c r="DTA401" s="402"/>
      <c r="DTB401" s="402"/>
      <c r="DTC401" s="402"/>
      <c r="DTD401" s="402"/>
      <c r="DTE401" s="402"/>
      <c r="DTF401" s="402"/>
      <c r="DTG401" s="402"/>
      <c r="DTH401" s="402"/>
      <c r="DTI401" s="402"/>
      <c r="DTJ401" s="402"/>
      <c r="DTK401" s="402"/>
      <c r="DTL401" s="402"/>
      <c r="DTM401" s="402"/>
      <c r="DTN401" s="402"/>
      <c r="DTO401" s="402"/>
      <c r="DTP401" s="402"/>
      <c r="DTQ401" s="402"/>
      <c r="DTR401" s="402"/>
      <c r="DTS401" s="402"/>
      <c r="DTT401" s="402"/>
      <c r="DTU401" s="402"/>
      <c r="DTV401" s="402"/>
      <c r="DTW401" s="402"/>
      <c r="DTX401" s="402"/>
      <c r="DTY401" s="402"/>
      <c r="DTZ401" s="402"/>
      <c r="DUA401" s="402"/>
      <c r="DUB401" s="402"/>
      <c r="DUC401" s="402"/>
      <c r="DUD401" s="402"/>
      <c r="DUE401" s="402"/>
      <c r="DUF401" s="402"/>
      <c r="DUG401" s="402"/>
      <c r="DUH401" s="402"/>
      <c r="DUI401" s="402"/>
      <c r="DUJ401" s="402"/>
      <c r="DUK401" s="402"/>
      <c r="DUL401" s="402"/>
      <c r="DUM401" s="402"/>
      <c r="DUN401" s="402"/>
      <c r="DUO401" s="402"/>
      <c r="DUP401" s="402"/>
      <c r="DUQ401" s="402"/>
      <c r="DUR401" s="402"/>
      <c r="DUS401" s="402"/>
      <c r="DUT401" s="402"/>
      <c r="DUU401" s="402"/>
      <c r="DUV401" s="402"/>
      <c r="DUW401" s="402"/>
      <c r="DUX401" s="402"/>
      <c r="DUY401" s="402"/>
      <c r="DUZ401" s="402"/>
      <c r="DVA401" s="402"/>
      <c r="DVB401" s="402"/>
      <c r="DVC401" s="402"/>
      <c r="DVD401" s="402"/>
      <c r="DVE401" s="402"/>
      <c r="DVF401" s="402"/>
      <c r="DVG401" s="402"/>
      <c r="DVH401" s="402"/>
      <c r="DVI401" s="402"/>
      <c r="DVJ401" s="402"/>
      <c r="DVK401" s="402"/>
      <c r="DVL401" s="402"/>
      <c r="DVM401" s="402"/>
      <c r="DVN401" s="402"/>
      <c r="DVO401" s="402"/>
      <c r="DVP401" s="402"/>
      <c r="DVQ401" s="402"/>
      <c r="DVR401" s="402"/>
      <c r="DVS401" s="402"/>
      <c r="DVT401" s="402"/>
      <c r="DVU401" s="402"/>
      <c r="DVV401" s="402"/>
      <c r="DVW401" s="402"/>
      <c r="DVX401" s="402"/>
      <c r="DVY401" s="402"/>
      <c r="DVZ401" s="402"/>
      <c r="DWA401" s="402"/>
      <c r="DWB401" s="402"/>
      <c r="DWC401" s="402"/>
      <c r="DWD401" s="402"/>
      <c r="DWE401" s="402"/>
      <c r="DWF401" s="402"/>
      <c r="DWG401" s="402"/>
      <c r="DWH401" s="402"/>
      <c r="DWI401" s="402"/>
      <c r="DWJ401" s="402"/>
      <c r="DWK401" s="402"/>
      <c r="DWL401" s="402"/>
      <c r="DWM401" s="402"/>
      <c r="DWN401" s="402"/>
      <c r="DWO401" s="402"/>
      <c r="DWP401" s="402"/>
      <c r="DWQ401" s="402"/>
      <c r="DWR401" s="402"/>
      <c r="DWS401" s="402"/>
      <c r="DWT401" s="402"/>
      <c r="DWU401" s="402"/>
      <c r="DWV401" s="402"/>
      <c r="DWW401" s="402"/>
      <c r="DWX401" s="402"/>
      <c r="DWY401" s="402"/>
      <c r="DWZ401" s="402"/>
      <c r="DXA401" s="402"/>
      <c r="DXB401" s="402"/>
      <c r="DXC401" s="402"/>
      <c r="DXD401" s="402"/>
      <c r="DXE401" s="402"/>
      <c r="DXF401" s="402"/>
      <c r="DXG401" s="402"/>
      <c r="DXH401" s="402"/>
      <c r="DXI401" s="402"/>
      <c r="DXJ401" s="402"/>
      <c r="DXK401" s="402"/>
      <c r="DXL401" s="402"/>
      <c r="DXM401" s="402"/>
      <c r="DXN401" s="402"/>
      <c r="DXO401" s="402"/>
      <c r="DXP401" s="402"/>
      <c r="DXQ401" s="402"/>
      <c r="DXR401" s="402"/>
      <c r="DXS401" s="402"/>
      <c r="DXT401" s="402"/>
      <c r="DXU401" s="402"/>
      <c r="DXV401" s="402"/>
      <c r="DXW401" s="402"/>
      <c r="DXX401" s="402"/>
      <c r="DXY401" s="402"/>
      <c r="DXZ401" s="402"/>
      <c r="DYA401" s="402"/>
      <c r="DYB401" s="402"/>
      <c r="DYC401" s="402"/>
      <c r="DYD401" s="402"/>
      <c r="DYE401" s="402"/>
      <c r="DYF401" s="402"/>
      <c r="DYG401" s="402"/>
      <c r="DYH401" s="402"/>
      <c r="DYI401" s="402"/>
      <c r="DYJ401" s="402"/>
      <c r="DYK401" s="402"/>
      <c r="DYL401" s="402"/>
      <c r="DYM401" s="402"/>
      <c r="DYN401" s="402"/>
      <c r="DYO401" s="402"/>
      <c r="DYP401" s="402"/>
      <c r="DYQ401" s="402"/>
      <c r="DYR401" s="402"/>
      <c r="DYS401" s="402"/>
      <c r="DYT401" s="402"/>
      <c r="DYU401" s="402"/>
      <c r="DYV401" s="402"/>
      <c r="DYW401" s="402"/>
      <c r="DYX401" s="402"/>
      <c r="DYY401" s="402"/>
      <c r="DYZ401" s="402"/>
      <c r="DZA401" s="402"/>
      <c r="DZB401" s="402"/>
      <c r="DZC401" s="402"/>
      <c r="DZD401" s="402"/>
      <c r="DZE401" s="402"/>
      <c r="DZF401" s="402"/>
      <c r="DZG401" s="402"/>
      <c r="DZH401" s="402"/>
      <c r="DZI401" s="402"/>
      <c r="DZJ401" s="402"/>
      <c r="DZK401" s="402"/>
      <c r="DZL401" s="402"/>
      <c r="DZM401" s="402"/>
      <c r="DZN401" s="402"/>
      <c r="DZO401" s="402"/>
      <c r="DZP401" s="402"/>
      <c r="DZQ401" s="402"/>
      <c r="DZR401" s="402"/>
      <c r="DZS401" s="402"/>
      <c r="DZT401" s="402"/>
      <c r="DZU401" s="402"/>
      <c r="DZV401" s="402"/>
      <c r="DZW401" s="402"/>
      <c r="DZX401" s="402"/>
      <c r="DZY401" s="402"/>
      <c r="DZZ401" s="402"/>
      <c r="EAA401" s="402"/>
      <c r="EAB401" s="402"/>
      <c r="EAC401" s="402"/>
      <c r="EAD401" s="402"/>
      <c r="EAE401" s="402"/>
      <c r="EAF401" s="402"/>
      <c r="EAG401" s="402"/>
      <c r="EAH401" s="402"/>
      <c r="EAI401" s="402"/>
      <c r="EAJ401" s="402"/>
      <c r="EAK401" s="402"/>
      <c r="EAL401" s="402"/>
      <c r="EAM401" s="402"/>
      <c r="EAN401" s="402"/>
      <c r="EAO401" s="402"/>
      <c r="EAP401" s="402"/>
      <c r="EAQ401" s="402"/>
      <c r="EAR401" s="402"/>
      <c r="EAS401" s="402"/>
      <c r="EAT401" s="402"/>
      <c r="EAU401" s="402"/>
      <c r="EAV401" s="402"/>
      <c r="EAW401" s="402"/>
      <c r="EAX401" s="402"/>
      <c r="EAY401" s="402"/>
      <c r="EAZ401" s="402"/>
      <c r="EBA401" s="402"/>
      <c r="EBB401" s="402"/>
      <c r="EBC401" s="402"/>
      <c r="EBD401" s="402"/>
      <c r="EBE401" s="402"/>
      <c r="EBF401" s="402"/>
      <c r="EBG401" s="402"/>
      <c r="EBH401" s="402"/>
      <c r="EBI401" s="402"/>
      <c r="EBJ401" s="402"/>
      <c r="EBK401" s="402"/>
      <c r="EBL401" s="402"/>
      <c r="EBM401" s="402"/>
      <c r="EBN401" s="402"/>
      <c r="EBO401" s="402"/>
      <c r="EBP401" s="402"/>
      <c r="EBQ401" s="402"/>
      <c r="EBR401" s="402"/>
      <c r="EBS401" s="402"/>
      <c r="EBT401" s="402"/>
      <c r="EBU401" s="402"/>
      <c r="EBV401" s="402"/>
      <c r="EBW401" s="402"/>
      <c r="EBX401" s="402"/>
      <c r="EBY401" s="402"/>
      <c r="EBZ401" s="402"/>
      <c r="ECA401" s="402"/>
      <c r="ECB401" s="402"/>
      <c r="ECC401" s="402"/>
      <c r="ECD401" s="402"/>
      <c r="ECE401" s="402"/>
      <c r="ECF401" s="402"/>
      <c r="ECG401" s="402"/>
      <c r="ECH401" s="402"/>
      <c r="ECI401" s="402"/>
      <c r="ECJ401" s="402"/>
      <c r="ECK401" s="402"/>
      <c r="ECL401" s="402"/>
      <c r="ECM401" s="402"/>
      <c r="ECN401" s="402"/>
      <c r="ECO401" s="402"/>
      <c r="ECP401" s="402"/>
      <c r="ECQ401" s="402"/>
      <c r="ECR401" s="402"/>
      <c r="ECS401" s="402"/>
      <c r="ECT401" s="402"/>
      <c r="ECU401" s="402"/>
      <c r="ECV401" s="402"/>
      <c r="ECW401" s="402"/>
      <c r="ECX401" s="402"/>
      <c r="ECY401" s="402"/>
      <c r="ECZ401" s="402"/>
      <c r="EDA401" s="402"/>
      <c r="EDB401" s="402"/>
      <c r="EDC401" s="402"/>
      <c r="EDD401" s="402"/>
      <c r="EDE401" s="402"/>
      <c r="EDF401" s="402"/>
      <c r="EDG401" s="402"/>
      <c r="EDH401" s="402"/>
      <c r="EDI401" s="402"/>
      <c r="EDJ401" s="402"/>
      <c r="EDK401" s="402"/>
      <c r="EDL401" s="402"/>
      <c r="EDM401" s="402"/>
      <c r="EDN401" s="402"/>
      <c r="EDO401" s="402"/>
      <c r="EDP401" s="402"/>
      <c r="EDQ401" s="402"/>
      <c r="EDR401" s="402"/>
      <c r="EDS401" s="402"/>
      <c r="EDT401" s="402"/>
      <c r="EDU401" s="402"/>
      <c r="EDV401" s="402"/>
      <c r="EDW401" s="402"/>
      <c r="EDX401" s="402"/>
      <c r="EDY401" s="402"/>
      <c r="EDZ401" s="402"/>
      <c r="EEA401" s="402"/>
      <c r="EEB401" s="402"/>
      <c r="EEC401" s="402"/>
      <c r="EED401" s="402"/>
      <c r="EEE401" s="402"/>
      <c r="EEF401" s="402"/>
      <c r="EEG401" s="402"/>
      <c r="EEH401" s="402"/>
      <c r="EEI401" s="402"/>
      <c r="EEJ401" s="402"/>
      <c r="EEK401" s="402"/>
      <c r="EEL401" s="402"/>
      <c r="EEM401" s="402"/>
      <c r="EEN401" s="402"/>
      <c r="EEO401" s="402"/>
      <c r="EEP401" s="402"/>
      <c r="EEQ401" s="402"/>
      <c r="EER401" s="402"/>
      <c r="EES401" s="402"/>
      <c r="EET401" s="402"/>
      <c r="EEU401" s="402"/>
      <c r="EEV401" s="402"/>
      <c r="EEW401" s="402"/>
      <c r="EEX401" s="402"/>
      <c r="EEY401" s="402"/>
      <c r="EEZ401" s="402"/>
      <c r="EFA401" s="402"/>
      <c r="EFB401" s="402"/>
      <c r="EFC401" s="402"/>
      <c r="EFD401" s="402"/>
      <c r="EFE401" s="402"/>
      <c r="EFF401" s="402"/>
      <c r="EFG401" s="402"/>
      <c r="EFH401" s="402"/>
      <c r="EFI401" s="402"/>
      <c r="EFJ401" s="402"/>
      <c r="EFK401" s="402"/>
      <c r="EFL401" s="402"/>
      <c r="EFM401" s="402"/>
      <c r="EFN401" s="402"/>
      <c r="EFO401" s="402"/>
      <c r="EFP401" s="402"/>
      <c r="EFQ401" s="402"/>
      <c r="EFR401" s="402"/>
      <c r="EFS401" s="402"/>
      <c r="EFT401" s="402"/>
      <c r="EFU401" s="402"/>
      <c r="EFV401" s="402"/>
      <c r="EFW401" s="402"/>
      <c r="EFX401" s="402"/>
      <c r="EFY401" s="402"/>
      <c r="EFZ401" s="402"/>
      <c r="EGA401" s="402"/>
      <c r="EGB401" s="402"/>
      <c r="EGC401" s="402"/>
      <c r="EGD401" s="402"/>
      <c r="EGE401" s="402"/>
      <c r="EGF401" s="402"/>
      <c r="EGG401" s="402"/>
      <c r="EGH401" s="402"/>
      <c r="EGI401" s="402"/>
      <c r="EGJ401" s="402"/>
      <c r="EGK401" s="402"/>
      <c r="EGL401" s="402"/>
      <c r="EGM401" s="402"/>
      <c r="EGN401" s="402"/>
      <c r="EGO401" s="402"/>
      <c r="EGP401" s="402"/>
      <c r="EGQ401" s="402"/>
      <c r="EGR401" s="402"/>
      <c r="EGS401" s="402"/>
      <c r="EGT401" s="402"/>
      <c r="EGU401" s="402"/>
      <c r="EGV401" s="402"/>
      <c r="EGW401" s="402"/>
      <c r="EGX401" s="402"/>
      <c r="EGY401" s="402"/>
      <c r="EGZ401" s="402"/>
      <c r="EHA401" s="402"/>
      <c r="EHB401" s="402"/>
      <c r="EHC401" s="402"/>
      <c r="EHD401" s="402"/>
      <c r="EHE401" s="402"/>
      <c r="EHF401" s="402"/>
      <c r="EHG401" s="402"/>
      <c r="EHH401" s="402"/>
      <c r="EHI401" s="402"/>
      <c r="EHJ401" s="402"/>
      <c r="EHK401" s="402"/>
      <c r="EHL401" s="402"/>
      <c r="EHM401" s="402"/>
      <c r="EHN401" s="402"/>
      <c r="EHO401" s="402"/>
      <c r="EHP401" s="402"/>
      <c r="EHQ401" s="402"/>
      <c r="EHR401" s="402"/>
      <c r="EHS401" s="402"/>
      <c r="EHT401" s="402"/>
      <c r="EHU401" s="402"/>
      <c r="EHV401" s="402"/>
      <c r="EHW401" s="402"/>
      <c r="EHX401" s="402"/>
      <c r="EHY401" s="402"/>
      <c r="EHZ401" s="402"/>
      <c r="EIA401" s="402"/>
      <c r="EIB401" s="402"/>
      <c r="EIC401" s="402"/>
      <c r="EID401" s="402"/>
      <c r="EIE401" s="402"/>
      <c r="EIF401" s="402"/>
      <c r="EIG401" s="402"/>
      <c r="EIH401" s="402"/>
      <c r="EII401" s="402"/>
      <c r="EIJ401" s="402"/>
      <c r="EIK401" s="402"/>
      <c r="EIL401" s="402"/>
      <c r="EIM401" s="402"/>
      <c r="EIN401" s="402"/>
      <c r="EIO401" s="402"/>
      <c r="EIP401" s="402"/>
      <c r="EIQ401" s="402"/>
      <c r="EIR401" s="402"/>
      <c r="EIS401" s="402"/>
      <c r="EIT401" s="402"/>
      <c r="EIU401" s="402"/>
      <c r="EIV401" s="402"/>
      <c r="EIW401" s="402"/>
      <c r="EIX401" s="402"/>
      <c r="EIY401" s="402"/>
      <c r="EIZ401" s="402"/>
      <c r="EJA401" s="402"/>
      <c r="EJB401" s="402"/>
      <c r="EJC401" s="402"/>
      <c r="EJD401" s="402"/>
      <c r="EJE401" s="402"/>
      <c r="EJF401" s="402"/>
      <c r="EJG401" s="402"/>
      <c r="EJH401" s="402"/>
      <c r="EJI401" s="402"/>
      <c r="EJJ401" s="402"/>
      <c r="EJK401" s="402"/>
      <c r="EJL401" s="402"/>
      <c r="EJM401" s="402"/>
      <c r="EJN401" s="402"/>
      <c r="EJO401" s="402"/>
      <c r="EJP401" s="402"/>
      <c r="EJQ401" s="402"/>
      <c r="EJR401" s="402"/>
      <c r="EJS401" s="402"/>
      <c r="EJT401" s="402"/>
      <c r="EJU401" s="402"/>
      <c r="EJV401" s="402"/>
      <c r="EJW401" s="402"/>
      <c r="EJX401" s="402"/>
      <c r="EJY401" s="402"/>
      <c r="EJZ401" s="402"/>
      <c r="EKA401" s="402"/>
      <c r="EKB401" s="402"/>
      <c r="EKC401" s="402"/>
      <c r="EKD401" s="402"/>
      <c r="EKE401" s="402"/>
      <c r="EKF401" s="402"/>
      <c r="EKG401" s="402"/>
      <c r="EKH401" s="402"/>
      <c r="EKI401" s="402"/>
      <c r="EKJ401" s="402"/>
      <c r="EKK401" s="402"/>
      <c r="EKL401" s="402"/>
      <c r="EKM401" s="402"/>
      <c r="EKN401" s="402"/>
      <c r="EKO401" s="402"/>
      <c r="EKP401" s="402"/>
      <c r="EKQ401" s="402"/>
      <c r="EKR401" s="402"/>
      <c r="EKS401" s="402"/>
      <c r="EKT401" s="402"/>
      <c r="EKU401" s="402"/>
      <c r="EKV401" s="402"/>
      <c r="EKW401" s="402"/>
      <c r="EKX401" s="402"/>
      <c r="EKY401" s="402"/>
      <c r="EKZ401" s="402"/>
      <c r="ELA401" s="402"/>
      <c r="ELB401" s="402"/>
      <c r="ELC401" s="402"/>
      <c r="ELD401" s="402"/>
      <c r="ELE401" s="402"/>
      <c r="ELF401" s="402"/>
      <c r="ELG401" s="402"/>
      <c r="ELH401" s="402"/>
      <c r="ELI401" s="402"/>
      <c r="ELJ401" s="402"/>
      <c r="ELK401" s="402"/>
      <c r="ELL401" s="402"/>
      <c r="ELM401" s="402"/>
      <c r="ELN401" s="402"/>
      <c r="ELO401" s="402"/>
      <c r="ELP401" s="402"/>
      <c r="ELQ401" s="402"/>
      <c r="ELR401" s="402"/>
      <c r="ELS401" s="402"/>
      <c r="ELT401" s="402"/>
      <c r="ELU401" s="402"/>
      <c r="ELV401" s="402"/>
      <c r="ELW401" s="402"/>
      <c r="ELX401" s="402"/>
      <c r="ELY401" s="402"/>
      <c r="ELZ401" s="402"/>
      <c r="EMA401" s="402"/>
      <c r="EMB401" s="402"/>
      <c r="EMC401" s="402"/>
      <c r="EMD401" s="402"/>
      <c r="EME401" s="402"/>
      <c r="EMF401" s="402"/>
      <c r="EMG401" s="402"/>
      <c r="EMH401" s="402"/>
      <c r="EMI401" s="402"/>
      <c r="EMJ401" s="402"/>
      <c r="EMK401" s="402"/>
      <c r="EML401" s="402"/>
      <c r="EMM401" s="402"/>
      <c r="EMN401" s="402"/>
      <c r="EMO401" s="402"/>
      <c r="EMP401" s="402"/>
      <c r="EMQ401" s="402"/>
      <c r="EMR401" s="402"/>
      <c r="EMS401" s="402"/>
      <c r="EMT401" s="402"/>
      <c r="EMU401" s="402"/>
      <c r="EMV401" s="402"/>
      <c r="EMW401" s="402"/>
      <c r="EMX401" s="402"/>
      <c r="EMY401" s="402"/>
      <c r="EMZ401" s="402"/>
      <c r="ENA401" s="402"/>
      <c r="ENB401" s="402"/>
      <c r="ENC401" s="402"/>
      <c r="END401" s="402"/>
      <c r="ENE401" s="402"/>
      <c r="ENF401" s="402"/>
      <c r="ENG401" s="402"/>
      <c r="ENH401" s="402"/>
      <c r="ENI401" s="402"/>
      <c r="ENJ401" s="402"/>
      <c r="ENK401" s="402"/>
      <c r="ENL401" s="402"/>
      <c r="ENM401" s="402"/>
      <c r="ENN401" s="402"/>
      <c r="ENO401" s="402"/>
      <c r="ENP401" s="402"/>
      <c r="ENQ401" s="402"/>
      <c r="ENR401" s="402"/>
      <c r="ENS401" s="402"/>
      <c r="ENT401" s="402"/>
      <c r="ENU401" s="402"/>
      <c r="ENV401" s="402"/>
      <c r="ENW401" s="402"/>
      <c r="ENX401" s="402"/>
      <c r="ENY401" s="402"/>
      <c r="ENZ401" s="402"/>
      <c r="EOA401" s="402"/>
      <c r="EOB401" s="402"/>
      <c r="EOC401" s="402"/>
      <c r="EOD401" s="402"/>
      <c r="EOE401" s="402"/>
      <c r="EOF401" s="402"/>
      <c r="EOG401" s="402"/>
      <c r="EOH401" s="402"/>
      <c r="EOI401" s="402"/>
      <c r="EOJ401" s="402"/>
      <c r="EOK401" s="402"/>
      <c r="EOL401" s="402"/>
      <c r="EOM401" s="402"/>
      <c r="EON401" s="402"/>
      <c r="EOO401" s="402"/>
      <c r="EOP401" s="402"/>
      <c r="EOQ401" s="402"/>
      <c r="EOR401" s="402"/>
      <c r="EOS401" s="402"/>
      <c r="EOT401" s="402"/>
      <c r="EOU401" s="402"/>
      <c r="EOV401" s="402"/>
      <c r="EOW401" s="402"/>
      <c r="EOX401" s="402"/>
      <c r="EOY401" s="402"/>
      <c r="EOZ401" s="402"/>
      <c r="EPA401" s="402"/>
      <c r="EPB401" s="402"/>
      <c r="EPC401" s="402"/>
      <c r="EPD401" s="402"/>
      <c r="EPE401" s="402"/>
      <c r="EPF401" s="402"/>
      <c r="EPG401" s="402"/>
      <c r="EPH401" s="402"/>
      <c r="EPI401" s="402"/>
      <c r="EPJ401" s="402"/>
      <c r="EPK401" s="402"/>
      <c r="EPL401" s="402"/>
      <c r="EPM401" s="402"/>
      <c r="EPN401" s="402"/>
      <c r="EPO401" s="402"/>
      <c r="EPP401" s="402"/>
      <c r="EPQ401" s="402"/>
      <c r="EPR401" s="402"/>
      <c r="EPS401" s="402"/>
      <c r="EPT401" s="402"/>
      <c r="EPU401" s="402"/>
      <c r="EPV401" s="402"/>
      <c r="EPW401" s="402"/>
      <c r="EPX401" s="402"/>
      <c r="EPY401" s="402"/>
      <c r="EPZ401" s="402"/>
      <c r="EQA401" s="402"/>
      <c r="EQB401" s="402"/>
      <c r="EQC401" s="402"/>
      <c r="EQD401" s="402"/>
      <c r="EQE401" s="402"/>
      <c r="EQF401" s="402"/>
      <c r="EQG401" s="402"/>
      <c r="EQH401" s="402"/>
      <c r="EQI401" s="402"/>
      <c r="EQJ401" s="402"/>
      <c r="EQK401" s="402"/>
      <c r="EQL401" s="402"/>
      <c r="EQM401" s="402"/>
      <c r="EQN401" s="402"/>
      <c r="EQO401" s="402"/>
      <c r="EQP401" s="402"/>
      <c r="EQQ401" s="402"/>
      <c r="EQR401" s="402"/>
      <c r="EQS401" s="402"/>
      <c r="EQT401" s="402"/>
      <c r="EQU401" s="402"/>
      <c r="EQV401" s="402"/>
      <c r="EQW401" s="402"/>
      <c r="EQX401" s="402"/>
      <c r="EQY401" s="402"/>
      <c r="EQZ401" s="402"/>
      <c r="ERA401" s="402"/>
      <c r="ERB401" s="402"/>
      <c r="ERC401" s="402"/>
      <c r="ERD401" s="402"/>
      <c r="ERE401" s="402"/>
      <c r="ERF401" s="402"/>
      <c r="ERG401" s="402"/>
      <c r="ERH401" s="402"/>
      <c r="ERI401" s="402"/>
      <c r="ERJ401" s="402"/>
      <c r="ERK401" s="402"/>
      <c r="ERL401" s="402"/>
      <c r="ERM401" s="402"/>
      <c r="ERN401" s="402"/>
      <c r="ERO401" s="402"/>
      <c r="ERP401" s="402"/>
      <c r="ERQ401" s="402"/>
      <c r="ERR401" s="402"/>
      <c r="ERS401" s="402"/>
      <c r="ERT401" s="402"/>
      <c r="ERU401" s="402"/>
      <c r="ERV401" s="402"/>
      <c r="ERW401" s="402"/>
      <c r="ERX401" s="402"/>
      <c r="ERY401" s="402"/>
      <c r="ERZ401" s="402"/>
      <c r="ESA401" s="402"/>
      <c r="ESB401" s="402"/>
      <c r="ESC401" s="402"/>
      <c r="ESD401" s="402"/>
      <c r="ESE401" s="402"/>
      <c r="ESF401" s="402"/>
      <c r="ESG401" s="402"/>
      <c r="ESH401" s="402"/>
      <c r="ESI401" s="402"/>
      <c r="ESJ401" s="402"/>
      <c r="ESK401" s="402"/>
      <c r="ESL401" s="402"/>
      <c r="ESM401" s="402"/>
      <c r="ESN401" s="402"/>
      <c r="ESO401" s="402"/>
      <c r="ESP401" s="402"/>
      <c r="ESQ401" s="402"/>
      <c r="ESR401" s="402"/>
      <c r="ESS401" s="402"/>
      <c r="EST401" s="402"/>
      <c r="ESU401" s="402"/>
      <c r="ESV401" s="402"/>
      <c r="ESW401" s="402"/>
      <c r="ESX401" s="402"/>
      <c r="ESY401" s="402"/>
      <c r="ESZ401" s="402"/>
      <c r="ETA401" s="402"/>
      <c r="ETB401" s="402"/>
      <c r="ETC401" s="402"/>
      <c r="ETD401" s="402"/>
      <c r="ETE401" s="402"/>
      <c r="ETF401" s="402"/>
      <c r="ETG401" s="402"/>
      <c r="ETH401" s="402"/>
      <c r="ETI401" s="402"/>
      <c r="ETJ401" s="402"/>
      <c r="ETK401" s="402"/>
      <c r="ETL401" s="402"/>
      <c r="ETM401" s="402"/>
      <c r="ETN401" s="402"/>
      <c r="ETO401" s="402"/>
      <c r="ETP401" s="402"/>
      <c r="ETQ401" s="402"/>
      <c r="ETR401" s="402"/>
      <c r="ETS401" s="402"/>
      <c r="ETT401" s="402"/>
      <c r="ETU401" s="402"/>
      <c r="ETV401" s="402"/>
      <c r="ETW401" s="402"/>
      <c r="ETX401" s="402"/>
      <c r="ETY401" s="402"/>
      <c r="ETZ401" s="402"/>
      <c r="EUA401" s="402"/>
      <c r="EUB401" s="402"/>
      <c r="EUC401" s="402"/>
      <c r="EUD401" s="402"/>
      <c r="EUE401" s="402"/>
      <c r="EUF401" s="402"/>
      <c r="EUG401" s="402"/>
      <c r="EUH401" s="402"/>
      <c r="EUI401" s="402"/>
      <c r="EUJ401" s="402"/>
      <c r="EUK401" s="402"/>
      <c r="EUL401" s="402"/>
      <c r="EUM401" s="402"/>
      <c r="EUN401" s="402"/>
      <c r="EUO401" s="402"/>
      <c r="EUP401" s="402"/>
      <c r="EUQ401" s="402"/>
      <c r="EUR401" s="402"/>
      <c r="EUS401" s="402"/>
      <c r="EUT401" s="402"/>
      <c r="EUU401" s="402"/>
      <c r="EUV401" s="402"/>
      <c r="EUW401" s="402"/>
      <c r="EUX401" s="402"/>
      <c r="EUY401" s="402"/>
      <c r="EUZ401" s="402"/>
      <c r="EVA401" s="402"/>
      <c r="EVB401" s="402"/>
      <c r="EVC401" s="402"/>
      <c r="EVD401" s="402"/>
      <c r="EVE401" s="402"/>
      <c r="EVF401" s="402"/>
      <c r="EVG401" s="402"/>
      <c r="EVH401" s="402"/>
      <c r="EVI401" s="402"/>
      <c r="EVJ401" s="402"/>
      <c r="EVK401" s="402"/>
      <c r="EVL401" s="402"/>
      <c r="EVM401" s="402"/>
      <c r="EVN401" s="402"/>
      <c r="EVO401" s="402"/>
      <c r="EVP401" s="402"/>
      <c r="EVQ401" s="402"/>
      <c r="EVR401" s="402"/>
      <c r="EVS401" s="402"/>
      <c r="EVT401" s="402"/>
      <c r="EVU401" s="402"/>
      <c r="EVV401" s="402"/>
      <c r="EVW401" s="402"/>
      <c r="EVX401" s="402"/>
      <c r="EVY401" s="402"/>
      <c r="EVZ401" s="402"/>
      <c r="EWA401" s="402"/>
      <c r="EWB401" s="402"/>
      <c r="EWC401" s="402"/>
      <c r="EWD401" s="402"/>
      <c r="EWE401" s="402"/>
      <c r="EWF401" s="402"/>
      <c r="EWG401" s="402"/>
      <c r="EWH401" s="402"/>
      <c r="EWI401" s="402"/>
      <c r="EWJ401" s="402"/>
      <c r="EWK401" s="402"/>
      <c r="EWL401" s="402"/>
      <c r="EWM401" s="402"/>
      <c r="EWN401" s="402"/>
      <c r="EWO401" s="402"/>
      <c r="EWP401" s="402"/>
      <c r="EWQ401" s="402"/>
      <c r="EWR401" s="402"/>
      <c r="EWS401" s="402"/>
      <c r="EWT401" s="402"/>
      <c r="EWU401" s="402"/>
      <c r="EWV401" s="402"/>
      <c r="EWW401" s="402"/>
      <c r="EWX401" s="402"/>
      <c r="EWY401" s="402"/>
      <c r="EWZ401" s="402"/>
      <c r="EXA401" s="402"/>
      <c r="EXB401" s="402"/>
      <c r="EXC401" s="402"/>
      <c r="EXD401" s="402"/>
      <c r="EXE401" s="402"/>
      <c r="EXF401" s="402"/>
      <c r="EXG401" s="402"/>
      <c r="EXH401" s="402"/>
      <c r="EXI401" s="402"/>
      <c r="EXJ401" s="402"/>
      <c r="EXK401" s="402"/>
      <c r="EXL401" s="402"/>
      <c r="EXM401" s="402"/>
      <c r="EXN401" s="402"/>
      <c r="EXO401" s="402"/>
      <c r="EXP401" s="402"/>
      <c r="EXQ401" s="402"/>
      <c r="EXR401" s="402"/>
      <c r="EXS401" s="402"/>
      <c r="EXT401" s="402"/>
      <c r="EXU401" s="402"/>
      <c r="EXV401" s="402"/>
      <c r="EXW401" s="402"/>
      <c r="EXX401" s="402"/>
      <c r="EXY401" s="402"/>
      <c r="EXZ401" s="402"/>
      <c r="EYA401" s="402"/>
      <c r="EYB401" s="402"/>
      <c r="EYC401" s="402"/>
      <c r="EYD401" s="402"/>
      <c r="EYE401" s="402"/>
      <c r="EYF401" s="402"/>
      <c r="EYG401" s="402"/>
      <c r="EYH401" s="402"/>
      <c r="EYI401" s="402"/>
      <c r="EYJ401" s="402"/>
      <c r="EYK401" s="402"/>
      <c r="EYL401" s="402"/>
      <c r="EYM401" s="402"/>
      <c r="EYN401" s="402"/>
      <c r="EYO401" s="402"/>
      <c r="EYP401" s="402"/>
      <c r="EYQ401" s="402"/>
      <c r="EYR401" s="402"/>
      <c r="EYS401" s="402"/>
      <c r="EYT401" s="402"/>
      <c r="EYU401" s="402"/>
      <c r="EYV401" s="402"/>
      <c r="EYW401" s="402"/>
      <c r="EYX401" s="402"/>
      <c r="EYY401" s="402"/>
      <c r="EYZ401" s="402"/>
      <c r="EZA401" s="402"/>
      <c r="EZB401" s="402"/>
      <c r="EZC401" s="402"/>
      <c r="EZD401" s="402"/>
      <c r="EZE401" s="402"/>
      <c r="EZF401" s="402"/>
      <c r="EZG401" s="402"/>
      <c r="EZH401" s="402"/>
      <c r="EZI401" s="402"/>
      <c r="EZJ401" s="402"/>
      <c r="EZK401" s="402"/>
      <c r="EZL401" s="402"/>
      <c r="EZM401" s="402"/>
      <c r="EZN401" s="402"/>
      <c r="EZO401" s="402"/>
      <c r="EZP401" s="402"/>
      <c r="EZQ401" s="402"/>
      <c r="EZR401" s="402"/>
      <c r="EZS401" s="402"/>
      <c r="EZT401" s="402"/>
      <c r="EZU401" s="402"/>
      <c r="EZV401" s="402"/>
      <c r="EZW401" s="402"/>
      <c r="EZX401" s="402"/>
      <c r="EZY401" s="402"/>
      <c r="EZZ401" s="402"/>
      <c r="FAA401" s="402"/>
      <c r="FAB401" s="402"/>
      <c r="FAC401" s="402"/>
      <c r="FAD401" s="402"/>
      <c r="FAE401" s="402"/>
      <c r="FAF401" s="402"/>
      <c r="FAG401" s="402"/>
      <c r="FAH401" s="402"/>
      <c r="FAI401" s="402"/>
      <c r="FAJ401" s="402"/>
      <c r="FAK401" s="402"/>
      <c r="FAL401" s="402"/>
      <c r="FAM401" s="402"/>
      <c r="FAN401" s="402"/>
      <c r="FAO401" s="402"/>
      <c r="FAP401" s="402"/>
      <c r="FAQ401" s="402"/>
      <c r="FAR401" s="402"/>
      <c r="FAS401" s="402"/>
      <c r="FAT401" s="402"/>
      <c r="FAU401" s="402"/>
      <c r="FAV401" s="402"/>
      <c r="FAW401" s="402"/>
      <c r="FAX401" s="402"/>
      <c r="FAY401" s="402"/>
      <c r="FAZ401" s="402"/>
      <c r="FBA401" s="402"/>
      <c r="FBB401" s="402"/>
      <c r="FBC401" s="402"/>
      <c r="FBD401" s="402"/>
      <c r="FBE401" s="402"/>
      <c r="FBF401" s="402"/>
      <c r="FBG401" s="402"/>
      <c r="FBH401" s="402"/>
      <c r="FBI401" s="402"/>
      <c r="FBJ401" s="402"/>
      <c r="FBK401" s="402"/>
      <c r="FBL401" s="402"/>
      <c r="FBM401" s="402"/>
      <c r="FBN401" s="402"/>
      <c r="FBO401" s="402"/>
      <c r="FBP401" s="402"/>
      <c r="FBQ401" s="402"/>
      <c r="FBR401" s="402"/>
      <c r="FBS401" s="402"/>
      <c r="FBT401" s="402"/>
      <c r="FBU401" s="402"/>
      <c r="FBV401" s="402"/>
      <c r="FBW401" s="402"/>
      <c r="FBX401" s="402"/>
      <c r="FBY401" s="402"/>
      <c r="FBZ401" s="402"/>
      <c r="FCA401" s="402"/>
      <c r="FCB401" s="402"/>
      <c r="FCC401" s="402"/>
      <c r="FCD401" s="402"/>
      <c r="FCE401" s="402"/>
      <c r="FCF401" s="402"/>
      <c r="FCG401" s="402"/>
      <c r="FCH401" s="402"/>
      <c r="FCI401" s="402"/>
      <c r="FCJ401" s="402"/>
      <c r="FCK401" s="402"/>
      <c r="FCL401" s="402"/>
      <c r="FCM401" s="402"/>
      <c r="FCN401" s="402"/>
      <c r="FCO401" s="402"/>
      <c r="FCP401" s="402"/>
      <c r="FCQ401" s="402"/>
      <c r="FCR401" s="402"/>
      <c r="FCS401" s="402"/>
      <c r="FCT401" s="402"/>
      <c r="FCU401" s="402"/>
      <c r="FCV401" s="402"/>
      <c r="FCW401" s="402"/>
      <c r="FCX401" s="402"/>
      <c r="FCY401" s="402"/>
      <c r="FCZ401" s="402"/>
      <c r="FDA401" s="402"/>
      <c r="FDB401" s="402"/>
      <c r="FDC401" s="402"/>
      <c r="FDD401" s="402"/>
      <c r="FDE401" s="402"/>
      <c r="FDF401" s="402"/>
      <c r="FDG401" s="402"/>
      <c r="FDH401" s="402"/>
      <c r="FDI401" s="402"/>
      <c r="FDJ401" s="402"/>
      <c r="FDK401" s="402"/>
      <c r="FDL401" s="402"/>
      <c r="FDM401" s="402"/>
      <c r="FDN401" s="402"/>
      <c r="FDO401" s="402"/>
      <c r="FDP401" s="402"/>
      <c r="FDQ401" s="402"/>
      <c r="FDR401" s="402"/>
      <c r="FDS401" s="402"/>
      <c r="FDT401" s="402"/>
      <c r="FDU401" s="402"/>
      <c r="FDV401" s="402"/>
      <c r="FDW401" s="402"/>
      <c r="FDX401" s="402"/>
      <c r="FDY401" s="402"/>
      <c r="FDZ401" s="402"/>
      <c r="FEA401" s="402"/>
      <c r="FEB401" s="402"/>
      <c r="FEC401" s="402"/>
      <c r="FED401" s="402"/>
      <c r="FEE401" s="402"/>
      <c r="FEF401" s="402"/>
      <c r="FEG401" s="402"/>
      <c r="FEH401" s="402"/>
      <c r="FEI401" s="402"/>
      <c r="FEJ401" s="402"/>
      <c r="FEK401" s="402"/>
      <c r="FEL401" s="402"/>
      <c r="FEM401" s="402"/>
      <c r="FEN401" s="402"/>
      <c r="FEO401" s="402"/>
      <c r="FEP401" s="402"/>
      <c r="FEQ401" s="402"/>
      <c r="FER401" s="402"/>
      <c r="FES401" s="402"/>
      <c r="FET401" s="402"/>
      <c r="FEU401" s="402"/>
      <c r="FEV401" s="402"/>
      <c r="FEW401" s="402"/>
      <c r="FEX401" s="402"/>
      <c r="FEY401" s="402"/>
      <c r="FEZ401" s="402"/>
      <c r="FFA401" s="402"/>
      <c r="FFB401" s="402"/>
      <c r="FFC401" s="402"/>
      <c r="FFD401" s="402"/>
      <c r="FFE401" s="402"/>
      <c r="FFF401" s="402"/>
      <c r="FFG401" s="402"/>
      <c r="FFH401" s="402"/>
      <c r="FFI401" s="402"/>
      <c r="FFJ401" s="402"/>
      <c r="FFK401" s="402"/>
      <c r="FFL401" s="402"/>
      <c r="FFM401" s="402"/>
      <c r="FFN401" s="402"/>
      <c r="FFO401" s="402"/>
      <c r="FFP401" s="402"/>
      <c r="FFQ401" s="402"/>
      <c r="FFR401" s="402"/>
      <c r="FFS401" s="402"/>
      <c r="FFT401" s="402"/>
      <c r="FFU401" s="402"/>
      <c r="FFV401" s="402"/>
      <c r="FFW401" s="402"/>
      <c r="FFX401" s="402"/>
      <c r="FFY401" s="402"/>
      <c r="FFZ401" s="402"/>
      <c r="FGA401" s="402"/>
      <c r="FGB401" s="402"/>
      <c r="FGC401" s="402"/>
      <c r="FGD401" s="402"/>
      <c r="FGE401" s="402"/>
      <c r="FGF401" s="402"/>
      <c r="FGG401" s="402"/>
      <c r="FGH401" s="402"/>
      <c r="FGI401" s="402"/>
      <c r="FGJ401" s="402"/>
      <c r="FGK401" s="402"/>
      <c r="FGL401" s="402"/>
      <c r="FGM401" s="402"/>
      <c r="FGN401" s="402"/>
      <c r="FGO401" s="402"/>
      <c r="FGP401" s="402"/>
      <c r="FGQ401" s="402"/>
      <c r="FGR401" s="402"/>
      <c r="FGS401" s="402"/>
      <c r="FGT401" s="402"/>
      <c r="FGU401" s="402"/>
      <c r="FGV401" s="402"/>
      <c r="FGW401" s="402"/>
      <c r="FGX401" s="402"/>
      <c r="FGY401" s="402"/>
      <c r="FGZ401" s="402"/>
      <c r="FHA401" s="402"/>
      <c r="FHB401" s="402"/>
      <c r="FHC401" s="402"/>
      <c r="FHD401" s="402"/>
      <c r="FHE401" s="402"/>
      <c r="FHF401" s="402"/>
      <c r="FHG401" s="402"/>
      <c r="FHH401" s="402"/>
      <c r="FHI401" s="402"/>
      <c r="FHJ401" s="402"/>
      <c r="FHK401" s="402"/>
      <c r="FHL401" s="402"/>
      <c r="FHM401" s="402"/>
      <c r="FHN401" s="402"/>
      <c r="FHO401" s="402"/>
      <c r="FHP401" s="402"/>
      <c r="FHQ401" s="402"/>
      <c r="FHR401" s="402"/>
      <c r="FHS401" s="402"/>
      <c r="FHT401" s="402"/>
      <c r="FHU401" s="402"/>
      <c r="FHV401" s="402"/>
      <c r="FHW401" s="402"/>
      <c r="FHX401" s="402"/>
      <c r="FHY401" s="402"/>
      <c r="FHZ401" s="402"/>
      <c r="FIA401" s="402"/>
      <c r="FIB401" s="402"/>
      <c r="FIC401" s="402"/>
      <c r="FID401" s="402"/>
      <c r="FIE401" s="402"/>
      <c r="FIF401" s="402"/>
      <c r="FIG401" s="402"/>
      <c r="FIH401" s="402"/>
      <c r="FII401" s="402"/>
      <c r="FIJ401" s="402"/>
      <c r="FIK401" s="402"/>
      <c r="FIL401" s="402"/>
      <c r="FIM401" s="402"/>
      <c r="FIN401" s="402"/>
      <c r="FIO401" s="402"/>
      <c r="FIP401" s="402"/>
      <c r="FIQ401" s="402"/>
      <c r="FIR401" s="402"/>
      <c r="FIS401" s="402"/>
      <c r="FIT401" s="402"/>
      <c r="FIU401" s="402"/>
      <c r="FIV401" s="402"/>
      <c r="FIW401" s="402"/>
      <c r="FIX401" s="402"/>
      <c r="FIY401" s="402"/>
      <c r="FIZ401" s="402"/>
      <c r="FJA401" s="402"/>
      <c r="FJB401" s="402"/>
      <c r="FJC401" s="402"/>
      <c r="FJD401" s="402"/>
      <c r="FJE401" s="402"/>
      <c r="FJF401" s="402"/>
      <c r="FJG401" s="402"/>
      <c r="FJH401" s="402"/>
      <c r="FJI401" s="402"/>
      <c r="FJJ401" s="402"/>
      <c r="FJK401" s="402"/>
      <c r="FJL401" s="402"/>
      <c r="FJM401" s="402"/>
      <c r="FJN401" s="402"/>
      <c r="FJO401" s="402"/>
      <c r="FJP401" s="402"/>
      <c r="FJQ401" s="402"/>
      <c r="FJR401" s="402"/>
      <c r="FJS401" s="402"/>
      <c r="FJT401" s="402"/>
      <c r="FJU401" s="402"/>
      <c r="FJV401" s="402"/>
      <c r="FJW401" s="402"/>
      <c r="FJX401" s="402"/>
      <c r="FJY401" s="402"/>
      <c r="FJZ401" s="402"/>
      <c r="FKA401" s="402"/>
      <c r="FKB401" s="402"/>
      <c r="FKC401" s="402"/>
      <c r="FKD401" s="402"/>
      <c r="FKE401" s="402"/>
      <c r="FKF401" s="402"/>
      <c r="FKG401" s="402"/>
      <c r="FKH401" s="402"/>
      <c r="FKI401" s="402"/>
      <c r="FKJ401" s="402"/>
      <c r="FKK401" s="402"/>
      <c r="FKL401" s="402"/>
      <c r="FKM401" s="402"/>
      <c r="FKN401" s="402"/>
      <c r="FKO401" s="402"/>
      <c r="FKP401" s="402"/>
      <c r="FKQ401" s="402"/>
      <c r="FKR401" s="402"/>
      <c r="FKS401" s="402"/>
      <c r="FKT401" s="402"/>
      <c r="FKU401" s="402"/>
      <c r="FKV401" s="402"/>
      <c r="FKW401" s="402"/>
      <c r="FKX401" s="402"/>
      <c r="FKY401" s="402"/>
      <c r="FKZ401" s="402"/>
      <c r="FLA401" s="402"/>
      <c r="FLB401" s="402"/>
      <c r="FLC401" s="402"/>
      <c r="FLD401" s="402"/>
      <c r="FLE401" s="402"/>
      <c r="FLF401" s="402"/>
      <c r="FLG401" s="402"/>
      <c r="FLH401" s="402"/>
      <c r="FLI401" s="402"/>
      <c r="FLJ401" s="402"/>
      <c r="FLK401" s="402"/>
      <c r="FLL401" s="402"/>
      <c r="FLM401" s="402"/>
      <c r="FLN401" s="402"/>
      <c r="FLO401" s="402"/>
      <c r="FLP401" s="402"/>
      <c r="FLQ401" s="402"/>
      <c r="FLR401" s="402"/>
      <c r="FLS401" s="402"/>
      <c r="FLT401" s="402"/>
      <c r="FLU401" s="402"/>
      <c r="FLV401" s="402"/>
      <c r="FLW401" s="402"/>
      <c r="FLX401" s="402"/>
      <c r="FLY401" s="402"/>
      <c r="FLZ401" s="402"/>
      <c r="FMA401" s="402"/>
      <c r="FMB401" s="402"/>
      <c r="FMC401" s="402"/>
      <c r="FMD401" s="402"/>
      <c r="FME401" s="402"/>
      <c r="FMF401" s="402"/>
      <c r="FMG401" s="402"/>
      <c r="FMH401" s="402"/>
      <c r="FMI401" s="402"/>
      <c r="FMJ401" s="402"/>
      <c r="FMK401" s="402"/>
      <c r="FML401" s="402"/>
      <c r="FMM401" s="402"/>
      <c r="FMN401" s="402"/>
      <c r="FMO401" s="402"/>
      <c r="FMP401" s="402"/>
      <c r="FMQ401" s="402"/>
      <c r="FMR401" s="402"/>
      <c r="FMS401" s="402"/>
      <c r="FMT401" s="402"/>
      <c r="FMU401" s="402"/>
      <c r="FMV401" s="402"/>
      <c r="FMW401" s="402"/>
      <c r="FMX401" s="402"/>
      <c r="FMY401" s="402"/>
      <c r="FMZ401" s="402"/>
      <c r="FNA401" s="402"/>
      <c r="FNB401" s="402"/>
      <c r="FNC401" s="402"/>
      <c r="FND401" s="402"/>
      <c r="FNE401" s="402"/>
      <c r="FNF401" s="402"/>
      <c r="FNG401" s="402"/>
      <c r="FNH401" s="402"/>
      <c r="FNI401" s="402"/>
      <c r="FNJ401" s="402"/>
      <c r="FNK401" s="402"/>
      <c r="FNL401" s="402"/>
      <c r="FNM401" s="402"/>
      <c r="FNN401" s="402"/>
      <c r="FNO401" s="402"/>
      <c r="FNP401" s="402"/>
      <c r="FNQ401" s="402"/>
      <c r="FNR401" s="402"/>
      <c r="FNS401" s="402"/>
      <c r="FNT401" s="402"/>
      <c r="FNU401" s="402"/>
      <c r="FNV401" s="402"/>
      <c r="FNW401" s="402"/>
      <c r="FNX401" s="402"/>
      <c r="FNY401" s="402"/>
      <c r="FNZ401" s="402"/>
      <c r="FOA401" s="402"/>
      <c r="FOB401" s="402"/>
      <c r="FOC401" s="402"/>
      <c r="FOD401" s="402"/>
      <c r="FOE401" s="402"/>
      <c r="FOF401" s="402"/>
      <c r="FOG401" s="402"/>
      <c r="FOH401" s="402"/>
      <c r="FOI401" s="402"/>
      <c r="FOJ401" s="402"/>
      <c r="FOK401" s="402"/>
      <c r="FOL401" s="402"/>
      <c r="FOM401" s="402"/>
      <c r="FON401" s="402"/>
      <c r="FOO401" s="402"/>
      <c r="FOP401" s="402"/>
      <c r="FOQ401" s="402"/>
      <c r="FOR401" s="402"/>
      <c r="FOS401" s="402"/>
      <c r="FOT401" s="402"/>
      <c r="FOU401" s="402"/>
      <c r="FOV401" s="402"/>
      <c r="FOW401" s="402"/>
      <c r="FOX401" s="402"/>
      <c r="FOY401" s="402"/>
      <c r="FOZ401" s="402"/>
      <c r="FPA401" s="402"/>
      <c r="FPB401" s="402"/>
      <c r="FPC401" s="402"/>
      <c r="FPD401" s="402"/>
      <c r="FPE401" s="402"/>
      <c r="FPF401" s="402"/>
      <c r="FPG401" s="402"/>
      <c r="FPH401" s="402"/>
      <c r="FPI401" s="402"/>
      <c r="FPJ401" s="402"/>
      <c r="FPK401" s="402"/>
      <c r="FPL401" s="402"/>
      <c r="FPM401" s="402"/>
      <c r="FPN401" s="402"/>
      <c r="FPO401" s="402"/>
      <c r="FPP401" s="402"/>
      <c r="FPQ401" s="402"/>
      <c r="FPR401" s="402"/>
      <c r="FPS401" s="402"/>
      <c r="FPT401" s="402"/>
      <c r="FPU401" s="402"/>
      <c r="FPV401" s="402"/>
      <c r="FPW401" s="402"/>
      <c r="FPX401" s="402"/>
      <c r="FPY401" s="402"/>
      <c r="FPZ401" s="402"/>
      <c r="FQA401" s="402"/>
      <c r="FQB401" s="402"/>
      <c r="FQC401" s="402"/>
      <c r="FQD401" s="402"/>
      <c r="FQE401" s="402"/>
      <c r="FQF401" s="402"/>
      <c r="FQG401" s="402"/>
      <c r="FQH401" s="402"/>
      <c r="FQI401" s="402"/>
      <c r="FQJ401" s="402"/>
      <c r="FQK401" s="402"/>
      <c r="FQL401" s="402"/>
      <c r="FQM401" s="402"/>
      <c r="FQN401" s="402"/>
      <c r="FQO401" s="402"/>
      <c r="FQP401" s="402"/>
      <c r="FQQ401" s="402"/>
      <c r="FQR401" s="402"/>
      <c r="FQS401" s="402"/>
      <c r="FQT401" s="402"/>
      <c r="FQU401" s="402"/>
      <c r="FQV401" s="402"/>
      <c r="FQW401" s="402"/>
      <c r="FQX401" s="402"/>
      <c r="FQY401" s="402"/>
      <c r="FQZ401" s="402"/>
      <c r="FRA401" s="402"/>
      <c r="FRB401" s="402"/>
      <c r="FRC401" s="402"/>
      <c r="FRD401" s="402"/>
      <c r="FRE401" s="402"/>
      <c r="FRF401" s="402"/>
      <c r="FRG401" s="402"/>
      <c r="FRH401" s="402"/>
      <c r="FRI401" s="402"/>
      <c r="FRJ401" s="402"/>
      <c r="FRK401" s="402"/>
      <c r="FRL401" s="402"/>
      <c r="FRM401" s="402"/>
      <c r="FRN401" s="402"/>
      <c r="FRO401" s="402"/>
      <c r="FRP401" s="402"/>
      <c r="FRQ401" s="402"/>
      <c r="FRR401" s="402"/>
      <c r="FRS401" s="402"/>
      <c r="FRT401" s="402"/>
      <c r="FRU401" s="402"/>
      <c r="FRV401" s="402"/>
      <c r="FRW401" s="402"/>
      <c r="FRX401" s="402"/>
      <c r="FRY401" s="402"/>
      <c r="FRZ401" s="402"/>
      <c r="FSA401" s="402"/>
      <c r="FSB401" s="402"/>
      <c r="FSC401" s="402"/>
      <c r="FSD401" s="402"/>
      <c r="FSE401" s="402"/>
      <c r="FSF401" s="402"/>
      <c r="FSG401" s="402"/>
      <c r="FSH401" s="402"/>
      <c r="FSI401" s="402"/>
      <c r="FSJ401" s="402"/>
      <c r="FSK401" s="402"/>
      <c r="FSL401" s="402"/>
      <c r="FSM401" s="402"/>
      <c r="FSN401" s="402"/>
      <c r="FSO401" s="402"/>
      <c r="FSP401" s="402"/>
      <c r="FSQ401" s="402"/>
      <c r="FSR401" s="402"/>
      <c r="FSS401" s="402"/>
      <c r="FST401" s="402"/>
      <c r="FSU401" s="402"/>
      <c r="FSV401" s="402"/>
      <c r="FSW401" s="402"/>
      <c r="FSX401" s="402"/>
      <c r="FSY401" s="402"/>
      <c r="FSZ401" s="402"/>
      <c r="FTA401" s="402"/>
      <c r="FTB401" s="402"/>
      <c r="FTC401" s="402"/>
      <c r="FTD401" s="402"/>
      <c r="FTE401" s="402"/>
      <c r="FTF401" s="402"/>
      <c r="FTG401" s="402"/>
      <c r="FTH401" s="402"/>
      <c r="FTI401" s="402"/>
      <c r="FTJ401" s="402"/>
      <c r="FTK401" s="402"/>
      <c r="FTL401" s="402"/>
      <c r="FTM401" s="402"/>
      <c r="FTN401" s="402"/>
      <c r="FTO401" s="402"/>
      <c r="FTP401" s="402"/>
      <c r="FTQ401" s="402"/>
      <c r="FTR401" s="402"/>
      <c r="FTS401" s="402"/>
      <c r="FTT401" s="402"/>
      <c r="FTU401" s="402"/>
      <c r="FTV401" s="402"/>
      <c r="FTW401" s="402"/>
      <c r="FTX401" s="402"/>
      <c r="FTY401" s="402"/>
      <c r="FTZ401" s="402"/>
      <c r="FUA401" s="402"/>
      <c r="FUB401" s="402"/>
      <c r="FUC401" s="402"/>
      <c r="FUD401" s="402"/>
      <c r="FUE401" s="402"/>
      <c r="FUF401" s="402"/>
      <c r="FUG401" s="402"/>
      <c r="FUH401" s="402"/>
      <c r="FUI401" s="402"/>
      <c r="FUJ401" s="402"/>
      <c r="FUK401" s="402"/>
      <c r="FUL401" s="402"/>
      <c r="FUM401" s="402"/>
      <c r="FUN401" s="402"/>
      <c r="FUO401" s="402"/>
      <c r="FUP401" s="402"/>
      <c r="FUQ401" s="402"/>
      <c r="FUR401" s="402"/>
      <c r="FUS401" s="402"/>
      <c r="FUT401" s="402"/>
      <c r="FUU401" s="402"/>
      <c r="FUV401" s="402"/>
      <c r="FUW401" s="402"/>
      <c r="FUX401" s="402"/>
      <c r="FUY401" s="402"/>
      <c r="FUZ401" s="402"/>
      <c r="FVA401" s="402"/>
      <c r="FVB401" s="402"/>
      <c r="FVC401" s="402"/>
      <c r="FVD401" s="402"/>
      <c r="FVE401" s="402"/>
      <c r="FVF401" s="402"/>
      <c r="FVG401" s="402"/>
      <c r="FVH401" s="402"/>
      <c r="FVI401" s="402"/>
      <c r="FVJ401" s="402"/>
      <c r="FVK401" s="402"/>
      <c r="FVL401" s="402"/>
      <c r="FVM401" s="402"/>
      <c r="FVN401" s="402"/>
      <c r="FVO401" s="402"/>
      <c r="FVP401" s="402"/>
      <c r="FVQ401" s="402"/>
      <c r="FVR401" s="402"/>
      <c r="FVS401" s="402"/>
      <c r="FVT401" s="402"/>
      <c r="FVU401" s="402"/>
      <c r="FVV401" s="402"/>
      <c r="FVW401" s="402"/>
      <c r="FVX401" s="402"/>
      <c r="FVY401" s="402"/>
      <c r="FVZ401" s="402"/>
      <c r="FWA401" s="402"/>
      <c r="FWB401" s="402"/>
      <c r="FWC401" s="402"/>
      <c r="FWD401" s="402"/>
      <c r="FWE401" s="402"/>
      <c r="FWF401" s="402"/>
      <c r="FWG401" s="402"/>
      <c r="FWH401" s="402"/>
      <c r="FWI401" s="402"/>
      <c r="FWJ401" s="402"/>
      <c r="FWK401" s="402"/>
      <c r="FWL401" s="402"/>
      <c r="FWM401" s="402"/>
      <c r="FWN401" s="402"/>
      <c r="FWO401" s="402"/>
      <c r="FWP401" s="402"/>
      <c r="FWQ401" s="402"/>
      <c r="FWR401" s="402"/>
      <c r="FWS401" s="402"/>
      <c r="FWT401" s="402"/>
      <c r="FWU401" s="402"/>
      <c r="FWV401" s="402"/>
      <c r="FWW401" s="402"/>
      <c r="FWX401" s="402"/>
      <c r="FWY401" s="402"/>
      <c r="FWZ401" s="402"/>
      <c r="FXA401" s="402"/>
      <c r="FXB401" s="402"/>
      <c r="FXC401" s="402"/>
      <c r="FXD401" s="402"/>
      <c r="FXE401" s="402"/>
      <c r="FXF401" s="402"/>
      <c r="FXG401" s="402"/>
      <c r="FXH401" s="402"/>
      <c r="FXI401" s="402"/>
      <c r="FXJ401" s="402"/>
      <c r="FXK401" s="402"/>
      <c r="FXL401" s="402"/>
      <c r="FXM401" s="402"/>
      <c r="FXN401" s="402"/>
      <c r="FXO401" s="402"/>
      <c r="FXP401" s="402"/>
      <c r="FXQ401" s="402"/>
      <c r="FXR401" s="402"/>
      <c r="FXS401" s="402"/>
      <c r="FXT401" s="402"/>
      <c r="FXU401" s="402"/>
      <c r="FXV401" s="402"/>
      <c r="FXW401" s="402"/>
      <c r="FXX401" s="402"/>
      <c r="FXY401" s="402"/>
      <c r="FXZ401" s="402"/>
      <c r="FYA401" s="402"/>
      <c r="FYB401" s="402"/>
      <c r="FYC401" s="402"/>
      <c r="FYD401" s="402"/>
      <c r="FYE401" s="402"/>
      <c r="FYF401" s="402"/>
      <c r="FYG401" s="402"/>
      <c r="FYH401" s="402"/>
      <c r="FYI401" s="402"/>
      <c r="FYJ401" s="402"/>
      <c r="FYK401" s="402"/>
      <c r="FYL401" s="402"/>
      <c r="FYM401" s="402"/>
      <c r="FYN401" s="402"/>
      <c r="FYO401" s="402"/>
      <c r="FYP401" s="402"/>
      <c r="FYQ401" s="402"/>
      <c r="FYR401" s="402"/>
      <c r="FYS401" s="402"/>
      <c r="FYT401" s="402"/>
      <c r="FYU401" s="402"/>
      <c r="FYV401" s="402"/>
      <c r="FYW401" s="402"/>
      <c r="FYX401" s="402"/>
      <c r="FYY401" s="402"/>
      <c r="FYZ401" s="402"/>
      <c r="FZA401" s="402"/>
      <c r="FZB401" s="402"/>
      <c r="FZC401" s="402"/>
      <c r="FZD401" s="402"/>
      <c r="FZE401" s="402"/>
      <c r="FZF401" s="402"/>
      <c r="FZG401" s="402"/>
      <c r="FZH401" s="402"/>
      <c r="FZI401" s="402"/>
      <c r="FZJ401" s="402"/>
      <c r="FZK401" s="402"/>
      <c r="FZL401" s="402"/>
      <c r="FZM401" s="402"/>
      <c r="FZN401" s="402"/>
      <c r="FZO401" s="402"/>
      <c r="FZP401" s="402"/>
      <c r="FZQ401" s="402"/>
      <c r="FZR401" s="402"/>
      <c r="FZS401" s="402"/>
      <c r="FZT401" s="402"/>
      <c r="FZU401" s="402"/>
      <c r="FZV401" s="402"/>
      <c r="FZW401" s="402"/>
      <c r="FZX401" s="402"/>
      <c r="FZY401" s="402"/>
      <c r="FZZ401" s="402"/>
      <c r="GAA401" s="402"/>
      <c r="GAB401" s="402"/>
      <c r="GAC401" s="402"/>
      <c r="GAD401" s="402"/>
      <c r="GAE401" s="402"/>
      <c r="GAF401" s="402"/>
      <c r="GAG401" s="402"/>
      <c r="GAH401" s="402"/>
      <c r="GAI401" s="402"/>
      <c r="GAJ401" s="402"/>
      <c r="GAK401" s="402"/>
      <c r="GAL401" s="402"/>
      <c r="GAM401" s="402"/>
      <c r="GAN401" s="402"/>
      <c r="GAO401" s="402"/>
      <c r="GAP401" s="402"/>
      <c r="GAQ401" s="402"/>
      <c r="GAR401" s="402"/>
      <c r="GAS401" s="402"/>
      <c r="GAT401" s="402"/>
      <c r="GAU401" s="402"/>
      <c r="GAV401" s="402"/>
      <c r="GAW401" s="402"/>
      <c r="GAX401" s="402"/>
      <c r="GAY401" s="402"/>
      <c r="GAZ401" s="402"/>
      <c r="GBA401" s="402"/>
      <c r="GBB401" s="402"/>
      <c r="GBC401" s="402"/>
      <c r="GBD401" s="402"/>
      <c r="GBE401" s="402"/>
      <c r="GBF401" s="402"/>
      <c r="GBG401" s="402"/>
      <c r="GBH401" s="402"/>
      <c r="GBI401" s="402"/>
      <c r="GBJ401" s="402"/>
      <c r="GBK401" s="402"/>
      <c r="GBL401" s="402"/>
      <c r="GBM401" s="402"/>
      <c r="GBN401" s="402"/>
      <c r="GBO401" s="402"/>
      <c r="GBP401" s="402"/>
      <c r="GBQ401" s="402"/>
      <c r="GBR401" s="402"/>
      <c r="GBS401" s="402"/>
      <c r="GBT401" s="402"/>
      <c r="GBU401" s="402"/>
      <c r="GBV401" s="402"/>
      <c r="GBW401" s="402"/>
      <c r="GBX401" s="402"/>
      <c r="GBY401" s="402"/>
      <c r="GBZ401" s="402"/>
      <c r="GCA401" s="402"/>
      <c r="GCB401" s="402"/>
      <c r="GCC401" s="402"/>
      <c r="GCD401" s="402"/>
      <c r="GCE401" s="402"/>
      <c r="GCF401" s="402"/>
      <c r="GCG401" s="402"/>
      <c r="GCH401" s="402"/>
      <c r="GCI401" s="402"/>
      <c r="GCJ401" s="402"/>
      <c r="GCK401" s="402"/>
      <c r="GCL401" s="402"/>
      <c r="GCM401" s="402"/>
      <c r="GCN401" s="402"/>
      <c r="GCO401" s="402"/>
      <c r="GCP401" s="402"/>
      <c r="GCQ401" s="402"/>
      <c r="GCR401" s="402"/>
      <c r="GCS401" s="402"/>
      <c r="GCT401" s="402"/>
      <c r="GCU401" s="402"/>
      <c r="GCV401" s="402"/>
      <c r="GCW401" s="402"/>
      <c r="GCX401" s="402"/>
      <c r="GCY401" s="402"/>
      <c r="GCZ401" s="402"/>
      <c r="GDA401" s="402"/>
      <c r="GDB401" s="402"/>
      <c r="GDC401" s="402"/>
      <c r="GDD401" s="402"/>
      <c r="GDE401" s="402"/>
      <c r="GDF401" s="402"/>
      <c r="GDG401" s="402"/>
      <c r="GDH401" s="402"/>
      <c r="GDI401" s="402"/>
      <c r="GDJ401" s="402"/>
      <c r="GDK401" s="402"/>
      <c r="GDL401" s="402"/>
      <c r="GDM401" s="402"/>
      <c r="GDN401" s="402"/>
      <c r="GDO401" s="402"/>
      <c r="GDP401" s="402"/>
      <c r="GDQ401" s="402"/>
      <c r="GDR401" s="402"/>
      <c r="GDS401" s="402"/>
      <c r="GDT401" s="402"/>
      <c r="GDU401" s="402"/>
      <c r="GDV401" s="402"/>
      <c r="GDW401" s="402"/>
      <c r="GDX401" s="402"/>
      <c r="GDY401" s="402"/>
      <c r="GDZ401" s="402"/>
      <c r="GEA401" s="402"/>
      <c r="GEB401" s="402"/>
      <c r="GEC401" s="402"/>
      <c r="GED401" s="402"/>
      <c r="GEE401" s="402"/>
      <c r="GEF401" s="402"/>
      <c r="GEG401" s="402"/>
      <c r="GEH401" s="402"/>
      <c r="GEI401" s="402"/>
      <c r="GEJ401" s="402"/>
      <c r="GEK401" s="402"/>
      <c r="GEL401" s="402"/>
      <c r="GEM401" s="402"/>
      <c r="GEN401" s="402"/>
      <c r="GEO401" s="402"/>
      <c r="GEP401" s="402"/>
      <c r="GEQ401" s="402"/>
      <c r="GER401" s="402"/>
      <c r="GES401" s="402"/>
      <c r="GET401" s="402"/>
      <c r="GEU401" s="402"/>
      <c r="GEV401" s="402"/>
      <c r="GEW401" s="402"/>
      <c r="GEX401" s="402"/>
      <c r="GEY401" s="402"/>
      <c r="GEZ401" s="402"/>
      <c r="GFA401" s="402"/>
      <c r="GFB401" s="402"/>
      <c r="GFC401" s="402"/>
      <c r="GFD401" s="402"/>
      <c r="GFE401" s="402"/>
      <c r="GFF401" s="402"/>
      <c r="GFG401" s="402"/>
      <c r="GFH401" s="402"/>
      <c r="GFI401" s="402"/>
      <c r="GFJ401" s="402"/>
      <c r="GFK401" s="402"/>
      <c r="GFL401" s="402"/>
      <c r="GFM401" s="402"/>
      <c r="GFN401" s="402"/>
      <c r="GFO401" s="402"/>
      <c r="GFP401" s="402"/>
      <c r="GFQ401" s="402"/>
      <c r="GFR401" s="402"/>
      <c r="GFS401" s="402"/>
      <c r="GFT401" s="402"/>
      <c r="GFU401" s="402"/>
      <c r="GFV401" s="402"/>
      <c r="GFW401" s="402"/>
      <c r="GFX401" s="402"/>
      <c r="GFY401" s="402"/>
      <c r="GFZ401" s="402"/>
      <c r="GGA401" s="402"/>
      <c r="GGB401" s="402"/>
      <c r="GGC401" s="402"/>
      <c r="GGD401" s="402"/>
      <c r="GGE401" s="402"/>
      <c r="GGF401" s="402"/>
      <c r="GGG401" s="402"/>
      <c r="GGH401" s="402"/>
      <c r="GGI401" s="402"/>
      <c r="GGJ401" s="402"/>
      <c r="GGK401" s="402"/>
      <c r="GGL401" s="402"/>
      <c r="GGM401" s="402"/>
      <c r="GGN401" s="402"/>
      <c r="GGO401" s="402"/>
      <c r="GGP401" s="402"/>
      <c r="GGQ401" s="402"/>
      <c r="GGR401" s="402"/>
      <c r="GGS401" s="402"/>
      <c r="GGT401" s="402"/>
      <c r="GGU401" s="402"/>
      <c r="GGV401" s="402"/>
      <c r="GGW401" s="402"/>
      <c r="GGX401" s="402"/>
      <c r="GGY401" s="402"/>
      <c r="GGZ401" s="402"/>
      <c r="GHA401" s="402"/>
      <c r="GHB401" s="402"/>
      <c r="GHC401" s="402"/>
      <c r="GHD401" s="402"/>
      <c r="GHE401" s="402"/>
      <c r="GHF401" s="402"/>
      <c r="GHG401" s="402"/>
      <c r="GHH401" s="402"/>
      <c r="GHI401" s="402"/>
      <c r="GHJ401" s="402"/>
      <c r="GHK401" s="402"/>
      <c r="GHL401" s="402"/>
      <c r="GHM401" s="402"/>
      <c r="GHN401" s="402"/>
      <c r="GHO401" s="402"/>
      <c r="GHP401" s="402"/>
      <c r="GHQ401" s="402"/>
      <c r="GHR401" s="402"/>
      <c r="GHS401" s="402"/>
      <c r="GHT401" s="402"/>
      <c r="GHU401" s="402"/>
      <c r="GHV401" s="402"/>
      <c r="GHW401" s="402"/>
      <c r="GHX401" s="402"/>
      <c r="GHY401" s="402"/>
      <c r="GHZ401" s="402"/>
      <c r="GIA401" s="402"/>
      <c r="GIB401" s="402"/>
      <c r="GIC401" s="402"/>
      <c r="GID401" s="402"/>
      <c r="GIE401" s="402"/>
      <c r="GIF401" s="402"/>
      <c r="GIG401" s="402"/>
      <c r="GIH401" s="402"/>
      <c r="GII401" s="402"/>
      <c r="GIJ401" s="402"/>
      <c r="GIK401" s="402"/>
      <c r="GIL401" s="402"/>
      <c r="GIM401" s="402"/>
      <c r="GIN401" s="402"/>
      <c r="GIO401" s="402"/>
      <c r="GIP401" s="402"/>
      <c r="GIQ401" s="402"/>
      <c r="GIR401" s="402"/>
      <c r="GIS401" s="402"/>
      <c r="GIT401" s="402"/>
      <c r="GIU401" s="402"/>
      <c r="GIV401" s="402"/>
      <c r="GIW401" s="402"/>
      <c r="GIX401" s="402"/>
      <c r="GIY401" s="402"/>
      <c r="GIZ401" s="402"/>
      <c r="GJA401" s="402"/>
      <c r="GJB401" s="402"/>
      <c r="GJC401" s="402"/>
      <c r="GJD401" s="402"/>
      <c r="GJE401" s="402"/>
      <c r="GJF401" s="402"/>
      <c r="GJG401" s="402"/>
      <c r="GJH401" s="402"/>
      <c r="GJI401" s="402"/>
      <c r="GJJ401" s="402"/>
      <c r="GJK401" s="402"/>
      <c r="GJL401" s="402"/>
      <c r="GJM401" s="402"/>
      <c r="GJN401" s="402"/>
      <c r="GJO401" s="402"/>
      <c r="GJP401" s="402"/>
      <c r="GJQ401" s="402"/>
      <c r="GJR401" s="402"/>
      <c r="GJS401" s="402"/>
      <c r="GJT401" s="402"/>
      <c r="GJU401" s="402"/>
      <c r="GJV401" s="402"/>
      <c r="GJW401" s="402"/>
      <c r="GJX401" s="402"/>
      <c r="GJY401" s="402"/>
      <c r="GJZ401" s="402"/>
      <c r="GKA401" s="402"/>
      <c r="GKB401" s="402"/>
      <c r="GKC401" s="402"/>
      <c r="GKD401" s="402"/>
      <c r="GKE401" s="402"/>
      <c r="GKF401" s="402"/>
      <c r="GKG401" s="402"/>
      <c r="GKH401" s="402"/>
      <c r="GKI401" s="402"/>
      <c r="GKJ401" s="402"/>
      <c r="GKK401" s="402"/>
      <c r="GKL401" s="402"/>
      <c r="GKM401" s="402"/>
      <c r="GKN401" s="402"/>
      <c r="GKO401" s="402"/>
      <c r="GKP401" s="402"/>
      <c r="GKQ401" s="402"/>
      <c r="GKR401" s="402"/>
      <c r="GKS401" s="402"/>
      <c r="GKT401" s="402"/>
      <c r="GKU401" s="402"/>
      <c r="GKV401" s="402"/>
      <c r="GKW401" s="402"/>
      <c r="GKX401" s="402"/>
      <c r="GKY401" s="402"/>
      <c r="GKZ401" s="402"/>
      <c r="GLA401" s="402"/>
      <c r="GLB401" s="402"/>
      <c r="GLC401" s="402"/>
      <c r="GLD401" s="402"/>
      <c r="GLE401" s="402"/>
      <c r="GLF401" s="402"/>
      <c r="GLG401" s="402"/>
      <c r="GLH401" s="402"/>
      <c r="GLI401" s="402"/>
      <c r="GLJ401" s="402"/>
      <c r="GLK401" s="402"/>
      <c r="GLL401" s="402"/>
      <c r="GLM401" s="402"/>
      <c r="GLN401" s="402"/>
      <c r="GLO401" s="402"/>
      <c r="GLP401" s="402"/>
      <c r="GLQ401" s="402"/>
      <c r="GLR401" s="402"/>
      <c r="GLS401" s="402"/>
      <c r="GLT401" s="402"/>
      <c r="GLU401" s="402"/>
      <c r="GLV401" s="402"/>
      <c r="GLW401" s="402"/>
      <c r="GLX401" s="402"/>
      <c r="GLY401" s="402"/>
      <c r="GLZ401" s="402"/>
      <c r="GMA401" s="402"/>
      <c r="GMB401" s="402"/>
      <c r="GMC401" s="402"/>
      <c r="GMD401" s="402"/>
      <c r="GME401" s="402"/>
      <c r="GMF401" s="402"/>
      <c r="GMG401" s="402"/>
      <c r="GMH401" s="402"/>
      <c r="GMI401" s="402"/>
      <c r="GMJ401" s="402"/>
      <c r="GMK401" s="402"/>
      <c r="GML401" s="402"/>
      <c r="GMM401" s="402"/>
      <c r="GMN401" s="402"/>
      <c r="GMO401" s="402"/>
      <c r="GMP401" s="402"/>
      <c r="GMQ401" s="402"/>
      <c r="GMR401" s="402"/>
      <c r="GMS401" s="402"/>
      <c r="GMT401" s="402"/>
      <c r="GMU401" s="402"/>
      <c r="GMV401" s="402"/>
      <c r="GMW401" s="402"/>
      <c r="GMX401" s="402"/>
      <c r="GMY401" s="402"/>
      <c r="GMZ401" s="402"/>
      <c r="GNA401" s="402"/>
      <c r="GNB401" s="402"/>
      <c r="GNC401" s="402"/>
      <c r="GND401" s="402"/>
      <c r="GNE401" s="402"/>
      <c r="GNF401" s="402"/>
      <c r="GNG401" s="402"/>
      <c r="GNH401" s="402"/>
      <c r="GNI401" s="402"/>
      <c r="GNJ401" s="402"/>
      <c r="GNK401" s="402"/>
      <c r="GNL401" s="402"/>
      <c r="GNM401" s="402"/>
      <c r="GNN401" s="402"/>
      <c r="GNO401" s="402"/>
      <c r="GNP401" s="402"/>
      <c r="GNQ401" s="402"/>
      <c r="GNR401" s="402"/>
      <c r="GNS401" s="402"/>
      <c r="GNT401" s="402"/>
      <c r="GNU401" s="402"/>
      <c r="GNV401" s="402"/>
      <c r="GNW401" s="402"/>
      <c r="GNX401" s="402"/>
      <c r="GNY401" s="402"/>
      <c r="GNZ401" s="402"/>
      <c r="GOA401" s="402"/>
      <c r="GOB401" s="402"/>
      <c r="GOC401" s="402"/>
      <c r="GOD401" s="402"/>
      <c r="GOE401" s="402"/>
      <c r="GOF401" s="402"/>
      <c r="GOG401" s="402"/>
      <c r="GOH401" s="402"/>
      <c r="GOI401" s="402"/>
      <c r="GOJ401" s="402"/>
      <c r="GOK401" s="402"/>
      <c r="GOL401" s="402"/>
      <c r="GOM401" s="402"/>
      <c r="GON401" s="402"/>
      <c r="GOO401" s="402"/>
      <c r="GOP401" s="402"/>
      <c r="GOQ401" s="402"/>
      <c r="GOR401" s="402"/>
      <c r="GOS401" s="402"/>
      <c r="GOT401" s="402"/>
      <c r="GOU401" s="402"/>
      <c r="GOV401" s="402"/>
      <c r="GOW401" s="402"/>
      <c r="GOX401" s="402"/>
      <c r="GOY401" s="402"/>
      <c r="GOZ401" s="402"/>
      <c r="GPA401" s="402"/>
      <c r="GPB401" s="402"/>
      <c r="GPC401" s="402"/>
      <c r="GPD401" s="402"/>
      <c r="GPE401" s="402"/>
      <c r="GPF401" s="402"/>
      <c r="GPG401" s="402"/>
      <c r="GPH401" s="402"/>
      <c r="GPI401" s="402"/>
      <c r="GPJ401" s="402"/>
      <c r="GPK401" s="402"/>
      <c r="GPL401" s="402"/>
      <c r="GPM401" s="402"/>
      <c r="GPN401" s="402"/>
      <c r="GPO401" s="402"/>
      <c r="GPP401" s="402"/>
      <c r="GPQ401" s="402"/>
      <c r="GPR401" s="402"/>
      <c r="GPS401" s="402"/>
      <c r="GPT401" s="402"/>
      <c r="GPU401" s="402"/>
      <c r="GPV401" s="402"/>
      <c r="GPW401" s="402"/>
      <c r="GPX401" s="402"/>
      <c r="GPY401" s="402"/>
      <c r="GPZ401" s="402"/>
      <c r="GQA401" s="402"/>
      <c r="GQB401" s="402"/>
      <c r="GQC401" s="402"/>
      <c r="GQD401" s="402"/>
      <c r="GQE401" s="402"/>
      <c r="GQF401" s="402"/>
      <c r="GQG401" s="402"/>
      <c r="GQH401" s="402"/>
      <c r="GQI401" s="402"/>
      <c r="GQJ401" s="402"/>
      <c r="GQK401" s="402"/>
      <c r="GQL401" s="402"/>
      <c r="GQM401" s="402"/>
      <c r="GQN401" s="402"/>
      <c r="GQO401" s="402"/>
      <c r="GQP401" s="402"/>
      <c r="GQQ401" s="402"/>
      <c r="GQR401" s="402"/>
      <c r="GQS401" s="402"/>
      <c r="GQT401" s="402"/>
      <c r="GQU401" s="402"/>
      <c r="GQV401" s="402"/>
      <c r="GQW401" s="402"/>
      <c r="GQX401" s="402"/>
      <c r="GQY401" s="402"/>
      <c r="GQZ401" s="402"/>
      <c r="GRA401" s="402"/>
      <c r="GRB401" s="402"/>
      <c r="GRC401" s="402"/>
      <c r="GRD401" s="402"/>
      <c r="GRE401" s="402"/>
      <c r="GRF401" s="402"/>
      <c r="GRG401" s="402"/>
      <c r="GRH401" s="402"/>
      <c r="GRI401" s="402"/>
      <c r="GRJ401" s="402"/>
      <c r="GRK401" s="402"/>
      <c r="GRL401" s="402"/>
      <c r="GRM401" s="402"/>
      <c r="GRN401" s="402"/>
      <c r="GRO401" s="402"/>
      <c r="GRP401" s="402"/>
      <c r="GRQ401" s="402"/>
      <c r="GRR401" s="402"/>
      <c r="GRS401" s="402"/>
      <c r="GRT401" s="402"/>
      <c r="GRU401" s="402"/>
      <c r="GRV401" s="402"/>
      <c r="GRW401" s="402"/>
      <c r="GRX401" s="402"/>
      <c r="GRY401" s="402"/>
      <c r="GRZ401" s="402"/>
      <c r="GSA401" s="402"/>
      <c r="GSB401" s="402"/>
      <c r="GSC401" s="402"/>
      <c r="GSD401" s="402"/>
      <c r="GSE401" s="402"/>
      <c r="GSF401" s="402"/>
      <c r="GSG401" s="402"/>
      <c r="GSH401" s="402"/>
      <c r="GSI401" s="402"/>
      <c r="GSJ401" s="402"/>
      <c r="GSK401" s="402"/>
      <c r="GSL401" s="402"/>
      <c r="GSM401" s="402"/>
      <c r="GSN401" s="402"/>
      <c r="GSO401" s="402"/>
      <c r="GSP401" s="402"/>
      <c r="GSQ401" s="402"/>
      <c r="GSR401" s="402"/>
      <c r="GSS401" s="402"/>
      <c r="GST401" s="402"/>
      <c r="GSU401" s="402"/>
      <c r="GSV401" s="402"/>
      <c r="GSW401" s="402"/>
      <c r="GSX401" s="402"/>
      <c r="GSY401" s="402"/>
      <c r="GSZ401" s="402"/>
      <c r="GTA401" s="402"/>
      <c r="GTB401" s="402"/>
      <c r="GTC401" s="402"/>
      <c r="GTD401" s="402"/>
      <c r="GTE401" s="402"/>
      <c r="GTF401" s="402"/>
      <c r="GTG401" s="402"/>
      <c r="GTH401" s="402"/>
      <c r="GTI401" s="402"/>
      <c r="GTJ401" s="402"/>
      <c r="GTK401" s="402"/>
      <c r="GTL401" s="402"/>
      <c r="GTM401" s="402"/>
      <c r="GTN401" s="402"/>
      <c r="GTO401" s="402"/>
      <c r="GTP401" s="402"/>
      <c r="GTQ401" s="402"/>
      <c r="GTR401" s="402"/>
      <c r="GTS401" s="402"/>
      <c r="GTT401" s="402"/>
      <c r="GTU401" s="402"/>
      <c r="GTV401" s="402"/>
      <c r="GTW401" s="402"/>
      <c r="GTX401" s="402"/>
      <c r="GTY401" s="402"/>
      <c r="GTZ401" s="402"/>
      <c r="GUA401" s="402"/>
      <c r="GUB401" s="402"/>
      <c r="GUC401" s="402"/>
      <c r="GUD401" s="402"/>
      <c r="GUE401" s="402"/>
      <c r="GUF401" s="402"/>
      <c r="GUG401" s="402"/>
      <c r="GUH401" s="402"/>
      <c r="GUI401" s="402"/>
      <c r="GUJ401" s="402"/>
      <c r="GUK401" s="402"/>
      <c r="GUL401" s="402"/>
      <c r="GUM401" s="402"/>
      <c r="GUN401" s="402"/>
      <c r="GUO401" s="402"/>
      <c r="GUP401" s="402"/>
      <c r="GUQ401" s="402"/>
      <c r="GUR401" s="402"/>
      <c r="GUS401" s="402"/>
      <c r="GUT401" s="402"/>
      <c r="GUU401" s="402"/>
      <c r="GUV401" s="402"/>
      <c r="GUW401" s="402"/>
      <c r="GUX401" s="402"/>
      <c r="GUY401" s="402"/>
      <c r="GUZ401" s="402"/>
      <c r="GVA401" s="402"/>
      <c r="GVB401" s="402"/>
      <c r="GVC401" s="402"/>
      <c r="GVD401" s="402"/>
      <c r="GVE401" s="402"/>
      <c r="GVF401" s="402"/>
      <c r="GVG401" s="402"/>
      <c r="GVH401" s="402"/>
      <c r="GVI401" s="402"/>
      <c r="GVJ401" s="402"/>
      <c r="GVK401" s="402"/>
      <c r="GVL401" s="402"/>
      <c r="GVM401" s="402"/>
      <c r="GVN401" s="402"/>
      <c r="GVO401" s="402"/>
      <c r="GVP401" s="402"/>
      <c r="GVQ401" s="402"/>
      <c r="GVR401" s="402"/>
      <c r="GVS401" s="402"/>
      <c r="GVT401" s="402"/>
      <c r="GVU401" s="402"/>
      <c r="GVV401" s="402"/>
      <c r="GVW401" s="402"/>
      <c r="GVX401" s="402"/>
      <c r="GVY401" s="402"/>
      <c r="GVZ401" s="402"/>
      <c r="GWA401" s="402"/>
      <c r="GWB401" s="402"/>
      <c r="GWC401" s="402"/>
      <c r="GWD401" s="402"/>
      <c r="GWE401" s="402"/>
      <c r="GWF401" s="402"/>
      <c r="GWG401" s="402"/>
      <c r="GWH401" s="402"/>
      <c r="GWI401" s="402"/>
      <c r="GWJ401" s="402"/>
      <c r="GWK401" s="402"/>
      <c r="GWL401" s="402"/>
      <c r="GWM401" s="402"/>
      <c r="GWN401" s="402"/>
      <c r="GWO401" s="402"/>
      <c r="GWP401" s="402"/>
      <c r="GWQ401" s="402"/>
      <c r="GWR401" s="402"/>
      <c r="GWS401" s="402"/>
      <c r="GWT401" s="402"/>
      <c r="GWU401" s="402"/>
      <c r="GWV401" s="402"/>
      <c r="GWW401" s="402"/>
      <c r="GWX401" s="402"/>
      <c r="GWY401" s="402"/>
      <c r="GWZ401" s="402"/>
      <c r="GXA401" s="402"/>
      <c r="GXB401" s="402"/>
      <c r="GXC401" s="402"/>
      <c r="GXD401" s="402"/>
      <c r="GXE401" s="402"/>
      <c r="GXF401" s="402"/>
      <c r="GXG401" s="402"/>
      <c r="GXH401" s="402"/>
      <c r="GXI401" s="402"/>
      <c r="GXJ401" s="402"/>
      <c r="GXK401" s="402"/>
      <c r="GXL401" s="402"/>
      <c r="GXM401" s="402"/>
      <c r="GXN401" s="402"/>
      <c r="GXO401" s="402"/>
      <c r="GXP401" s="402"/>
      <c r="GXQ401" s="402"/>
      <c r="GXR401" s="402"/>
      <c r="GXS401" s="402"/>
      <c r="GXT401" s="402"/>
      <c r="GXU401" s="402"/>
      <c r="GXV401" s="402"/>
      <c r="GXW401" s="402"/>
      <c r="GXX401" s="402"/>
      <c r="GXY401" s="402"/>
      <c r="GXZ401" s="402"/>
      <c r="GYA401" s="402"/>
      <c r="GYB401" s="402"/>
      <c r="GYC401" s="402"/>
      <c r="GYD401" s="402"/>
      <c r="GYE401" s="402"/>
      <c r="GYF401" s="402"/>
      <c r="GYG401" s="402"/>
      <c r="GYH401" s="402"/>
      <c r="GYI401" s="402"/>
      <c r="GYJ401" s="402"/>
      <c r="GYK401" s="402"/>
      <c r="GYL401" s="402"/>
      <c r="GYM401" s="402"/>
      <c r="GYN401" s="402"/>
      <c r="GYO401" s="402"/>
      <c r="GYP401" s="402"/>
      <c r="GYQ401" s="402"/>
      <c r="GYR401" s="402"/>
      <c r="GYS401" s="402"/>
      <c r="GYT401" s="402"/>
      <c r="GYU401" s="402"/>
      <c r="GYV401" s="402"/>
      <c r="GYW401" s="402"/>
      <c r="GYX401" s="402"/>
      <c r="GYY401" s="402"/>
      <c r="GYZ401" s="402"/>
      <c r="GZA401" s="402"/>
      <c r="GZB401" s="402"/>
      <c r="GZC401" s="402"/>
      <c r="GZD401" s="402"/>
      <c r="GZE401" s="402"/>
      <c r="GZF401" s="402"/>
      <c r="GZG401" s="402"/>
      <c r="GZH401" s="402"/>
      <c r="GZI401" s="402"/>
      <c r="GZJ401" s="402"/>
      <c r="GZK401" s="402"/>
      <c r="GZL401" s="402"/>
      <c r="GZM401" s="402"/>
      <c r="GZN401" s="402"/>
      <c r="GZO401" s="402"/>
      <c r="GZP401" s="402"/>
      <c r="GZQ401" s="402"/>
      <c r="GZR401" s="402"/>
      <c r="GZS401" s="402"/>
      <c r="GZT401" s="402"/>
      <c r="GZU401" s="402"/>
      <c r="GZV401" s="402"/>
      <c r="GZW401" s="402"/>
      <c r="GZX401" s="402"/>
      <c r="GZY401" s="402"/>
      <c r="GZZ401" s="402"/>
      <c r="HAA401" s="402"/>
      <c r="HAB401" s="402"/>
      <c r="HAC401" s="402"/>
      <c r="HAD401" s="402"/>
      <c r="HAE401" s="402"/>
      <c r="HAF401" s="402"/>
      <c r="HAG401" s="402"/>
      <c r="HAH401" s="402"/>
      <c r="HAI401" s="402"/>
      <c r="HAJ401" s="402"/>
      <c r="HAK401" s="402"/>
      <c r="HAL401" s="402"/>
      <c r="HAM401" s="402"/>
      <c r="HAN401" s="402"/>
      <c r="HAO401" s="402"/>
      <c r="HAP401" s="402"/>
      <c r="HAQ401" s="402"/>
      <c r="HAR401" s="402"/>
      <c r="HAS401" s="402"/>
      <c r="HAT401" s="402"/>
      <c r="HAU401" s="402"/>
      <c r="HAV401" s="402"/>
      <c r="HAW401" s="402"/>
      <c r="HAX401" s="402"/>
      <c r="HAY401" s="402"/>
      <c r="HAZ401" s="402"/>
      <c r="HBA401" s="402"/>
      <c r="HBB401" s="402"/>
      <c r="HBC401" s="402"/>
      <c r="HBD401" s="402"/>
      <c r="HBE401" s="402"/>
      <c r="HBF401" s="402"/>
      <c r="HBG401" s="402"/>
      <c r="HBH401" s="402"/>
      <c r="HBI401" s="402"/>
      <c r="HBJ401" s="402"/>
      <c r="HBK401" s="402"/>
      <c r="HBL401" s="402"/>
      <c r="HBM401" s="402"/>
      <c r="HBN401" s="402"/>
      <c r="HBO401" s="402"/>
      <c r="HBP401" s="402"/>
      <c r="HBQ401" s="402"/>
      <c r="HBR401" s="402"/>
      <c r="HBS401" s="402"/>
      <c r="HBT401" s="402"/>
      <c r="HBU401" s="402"/>
      <c r="HBV401" s="402"/>
      <c r="HBW401" s="402"/>
      <c r="HBX401" s="402"/>
      <c r="HBY401" s="402"/>
      <c r="HBZ401" s="402"/>
      <c r="HCA401" s="402"/>
      <c r="HCB401" s="402"/>
      <c r="HCC401" s="402"/>
      <c r="HCD401" s="402"/>
      <c r="HCE401" s="402"/>
      <c r="HCF401" s="402"/>
      <c r="HCG401" s="402"/>
      <c r="HCH401" s="402"/>
      <c r="HCI401" s="402"/>
      <c r="HCJ401" s="402"/>
      <c r="HCK401" s="402"/>
      <c r="HCL401" s="402"/>
      <c r="HCM401" s="402"/>
      <c r="HCN401" s="402"/>
      <c r="HCO401" s="402"/>
      <c r="HCP401" s="402"/>
      <c r="HCQ401" s="402"/>
      <c r="HCR401" s="402"/>
      <c r="HCS401" s="402"/>
      <c r="HCT401" s="402"/>
      <c r="HCU401" s="402"/>
      <c r="HCV401" s="402"/>
      <c r="HCW401" s="402"/>
      <c r="HCX401" s="402"/>
      <c r="HCY401" s="402"/>
      <c r="HCZ401" s="402"/>
      <c r="HDA401" s="402"/>
      <c r="HDB401" s="402"/>
      <c r="HDC401" s="402"/>
      <c r="HDD401" s="402"/>
      <c r="HDE401" s="402"/>
      <c r="HDF401" s="402"/>
      <c r="HDG401" s="402"/>
      <c r="HDH401" s="402"/>
      <c r="HDI401" s="402"/>
      <c r="HDJ401" s="402"/>
      <c r="HDK401" s="402"/>
      <c r="HDL401" s="402"/>
      <c r="HDM401" s="402"/>
      <c r="HDN401" s="402"/>
      <c r="HDO401" s="402"/>
      <c r="HDP401" s="402"/>
      <c r="HDQ401" s="402"/>
      <c r="HDR401" s="402"/>
      <c r="HDS401" s="402"/>
      <c r="HDT401" s="402"/>
      <c r="HDU401" s="402"/>
      <c r="HDV401" s="402"/>
      <c r="HDW401" s="402"/>
      <c r="HDX401" s="402"/>
      <c r="HDY401" s="402"/>
      <c r="HDZ401" s="402"/>
      <c r="HEA401" s="402"/>
      <c r="HEB401" s="402"/>
      <c r="HEC401" s="402"/>
      <c r="HED401" s="402"/>
      <c r="HEE401" s="402"/>
      <c r="HEF401" s="402"/>
      <c r="HEG401" s="402"/>
      <c r="HEH401" s="402"/>
      <c r="HEI401" s="402"/>
      <c r="HEJ401" s="402"/>
      <c r="HEK401" s="402"/>
      <c r="HEL401" s="402"/>
      <c r="HEM401" s="402"/>
      <c r="HEN401" s="402"/>
      <c r="HEO401" s="402"/>
      <c r="HEP401" s="402"/>
      <c r="HEQ401" s="402"/>
      <c r="HER401" s="402"/>
      <c r="HES401" s="402"/>
      <c r="HET401" s="402"/>
      <c r="HEU401" s="402"/>
      <c r="HEV401" s="402"/>
      <c r="HEW401" s="402"/>
      <c r="HEX401" s="402"/>
      <c r="HEY401" s="402"/>
      <c r="HEZ401" s="402"/>
      <c r="HFA401" s="402"/>
      <c r="HFB401" s="402"/>
      <c r="HFC401" s="402"/>
      <c r="HFD401" s="402"/>
      <c r="HFE401" s="402"/>
      <c r="HFF401" s="402"/>
      <c r="HFG401" s="402"/>
      <c r="HFH401" s="402"/>
      <c r="HFI401" s="402"/>
      <c r="HFJ401" s="402"/>
      <c r="HFK401" s="402"/>
      <c r="HFL401" s="402"/>
      <c r="HFM401" s="402"/>
      <c r="HFN401" s="402"/>
      <c r="HFO401" s="402"/>
      <c r="HFP401" s="402"/>
      <c r="HFQ401" s="402"/>
      <c r="HFR401" s="402"/>
      <c r="HFS401" s="402"/>
      <c r="HFT401" s="402"/>
      <c r="HFU401" s="402"/>
      <c r="HFV401" s="402"/>
      <c r="HFW401" s="402"/>
      <c r="HFX401" s="402"/>
      <c r="HFY401" s="402"/>
      <c r="HFZ401" s="402"/>
      <c r="HGA401" s="402"/>
      <c r="HGB401" s="402"/>
      <c r="HGC401" s="402"/>
      <c r="HGD401" s="402"/>
      <c r="HGE401" s="402"/>
      <c r="HGF401" s="402"/>
      <c r="HGG401" s="402"/>
      <c r="HGH401" s="402"/>
      <c r="HGI401" s="402"/>
      <c r="HGJ401" s="402"/>
      <c r="HGK401" s="402"/>
      <c r="HGL401" s="402"/>
      <c r="HGM401" s="402"/>
      <c r="HGN401" s="402"/>
      <c r="HGO401" s="402"/>
      <c r="HGP401" s="402"/>
      <c r="HGQ401" s="402"/>
      <c r="HGR401" s="402"/>
      <c r="HGS401" s="402"/>
      <c r="HGT401" s="402"/>
      <c r="HGU401" s="402"/>
      <c r="HGV401" s="402"/>
      <c r="HGW401" s="402"/>
      <c r="HGX401" s="402"/>
      <c r="HGY401" s="402"/>
      <c r="HGZ401" s="402"/>
      <c r="HHA401" s="402"/>
      <c r="HHB401" s="402"/>
      <c r="HHC401" s="402"/>
      <c r="HHD401" s="402"/>
      <c r="HHE401" s="402"/>
      <c r="HHF401" s="402"/>
      <c r="HHG401" s="402"/>
      <c r="HHH401" s="402"/>
      <c r="HHI401" s="402"/>
      <c r="HHJ401" s="402"/>
      <c r="HHK401" s="402"/>
      <c r="HHL401" s="402"/>
      <c r="HHM401" s="402"/>
      <c r="HHN401" s="402"/>
      <c r="HHO401" s="402"/>
      <c r="HHP401" s="402"/>
      <c r="HHQ401" s="402"/>
      <c r="HHR401" s="402"/>
      <c r="HHS401" s="402"/>
      <c r="HHT401" s="402"/>
      <c r="HHU401" s="402"/>
      <c r="HHV401" s="402"/>
      <c r="HHW401" s="402"/>
      <c r="HHX401" s="402"/>
      <c r="HHY401" s="402"/>
      <c r="HHZ401" s="402"/>
      <c r="HIA401" s="402"/>
      <c r="HIB401" s="402"/>
      <c r="HIC401" s="402"/>
      <c r="HID401" s="402"/>
      <c r="HIE401" s="402"/>
      <c r="HIF401" s="402"/>
      <c r="HIG401" s="402"/>
      <c r="HIH401" s="402"/>
      <c r="HII401" s="402"/>
      <c r="HIJ401" s="402"/>
      <c r="HIK401" s="402"/>
      <c r="HIL401" s="402"/>
      <c r="HIM401" s="402"/>
      <c r="HIN401" s="402"/>
      <c r="HIO401" s="402"/>
      <c r="HIP401" s="402"/>
      <c r="HIQ401" s="402"/>
      <c r="HIR401" s="402"/>
      <c r="HIS401" s="402"/>
      <c r="HIT401" s="402"/>
      <c r="HIU401" s="402"/>
      <c r="HIV401" s="402"/>
      <c r="HIW401" s="402"/>
      <c r="HIX401" s="402"/>
      <c r="HIY401" s="402"/>
      <c r="HIZ401" s="402"/>
      <c r="HJA401" s="402"/>
      <c r="HJB401" s="402"/>
      <c r="HJC401" s="402"/>
      <c r="HJD401" s="402"/>
      <c r="HJE401" s="402"/>
      <c r="HJF401" s="402"/>
      <c r="HJG401" s="402"/>
      <c r="HJH401" s="402"/>
      <c r="HJI401" s="402"/>
      <c r="HJJ401" s="402"/>
      <c r="HJK401" s="402"/>
      <c r="HJL401" s="402"/>
      <c r="HJM401" s="402"/>
      <c r="HJN401" s="402"/>
      <c r="HJO401" s="402"/>
      <c r="HJP401" s="402"/>
      <c r="HJQ401" s="402"/>
      <c r="HJR401" s="402"/>
      <c r="HJS401" s="402"/>
      <c r="HJT401" s="402"/>
      <c r="HJU401" s="402"/>
      <c r="HJV401" s="402"/>
      <c r="HJW401" s="402"/>
      <c r="HJX401" s="402"/>
      <c r="HJY401" s="402"/>
      <c r="HJZ401" s="402"/>
      <c r="HKA401" s="402"/>
      <c r="HKB401" s="402"/>
      <c r="HKC401" s="402"/>
      <c r="HKD401" s="402"/>
      <c r="HKE401" s="402"/>
      <c r="HKF401" s="402"/>
      <c r="HKG401" s="402"/>
      <c r="HKH401" s="402"/>
      <c r="HKI401" s="402"/>
      <c r="HKJ401" s="402"/>
      <c r="HKK401" s="402"/>
      <c r="HKL401" s="402"/>
      <c r="HKM401" s="402"/>
      <c r="HKN401" s="402"/>
      <c r="HKO401" s="402"/>
      <c r="HKP401" s="402"/>
      <c r="HKQ401" s="402"/>
      <c r="HKR401" s="402"/>
      <c r="HKS401" s="402"/>
      <c r="HKT401" s="402"/>
      <c r="HKU401" s="402"/>
      <c r="HKV401" s="402"/>
      <c r="HKW401" s="402"/>
      <c r="HKX401" s="402"/>
      <c r="HKY401" s="402"/>
      <c r="HKZ401" s="402"/>
      <c r="HLA401" s="402"/>
      <c r="HLB401" s="402"/>
      <c r="HLC401" s="402"/>
      <c r="HLD401" s="402"/>
      <c r="HLE401" s="402"/>
      <c r="HLF401" s="402"/>
      <c r="HLG401" s="402"/>
      <c r="HLH401" s="402"/>
      <c r="HLI401" s="402"/>
      <c r="HLJ401" s="402"/>
      <c r="HLK401" s="402"/>
      <c r="HLL401" s="402"/>
      <c r="HLM401" s="402"/>
      <c r="HLN401" s="402"/>
      <c r="HLO401" s="402"/>
      <c r="HLP401" s="402"/>
      <c r="HLQ401" s="402"/>
      <c r="HLR401" s="402"/>
      <c r="HLS401" s="402"/>
      <c r="HLT401" s="402"/>
      <c r="HLU401" s="402"/>
      <c r="HLV401" s="402"/>
      <c r="HLW401" s="402"/>
      <c r="HLX401" s="402"/>
      <c r="HLY401" s="402"/>
      <c r="HLZ401" s="402"/>
      <c r="HMA401" s="402"/>
      <c r="HMB401" s="402"/>
      <c r="HMC401" s="402"/>
      <c r="HMD401" s="402"/>
      <c r="HME401" s="402"/>
      <c r="HMF401" s="402"/>
      <c r="HMG401" s="402"/>
      <c r="HMH401" s="402"/>
      <c r="HMI401" s="402"/>
      <c r="HMJ401" s="402"/>
      <c r="HMK401" s="402"/>
      <c r="HML401" s="402"/>
      <c r="HMM401" s="402"/>
      <c r="HMN401" s="402"/>
      <c r="HMO401" s="402"/>
      <c r="HMP401" s="402"/>
      <c r="HMQ401" s="402"/>
      <c r="HMR401" s="402"/>
      <c r="HMS401" s="402"/>
      <c r="HMT401" s="402"/>
      <c r="HMU401" s="402"/>
      <c r="HMV401" s="402"/>
      <c r="HMW401" s="402"/>
      <c r="HMX401" s="402"/>
      <c r="HMY401" s="402"/>
      <c r="HMZ401" s="402"/>
      <c r="HNA401" s="402"/>
      <c r="HNB401" s="402"/>
      <c r="HNC401" s="402"/>
      <c r="HND401" s="402"/>
      <c r="HNE401" s="402"/>
      <c r="HNF401" s="402"/>
      <c r="HNG401" s="402"/>
      <c r="HNH401" s="402"/>
      <c r="HNI401" s="402"/>
      <c r="HNJ401" s="402"/>
      <c r="HNK401" s="402"/>
      <c r="HNL401" s="402"/>
      <c r="HNM401" s="402"/>
      <c r="HNN401" s="402"/>
      <c r="HNO401" s="402"/>
      <c r="HNP401" s="402"/>
      <c r="HNQ401" s="402"/>
      <c r="HNR401" s="402"/>
      <c r="HNS401" s="402"/>
      <c r="HNT401" s="402"/>
      <c r="HNU401" s="402"/>
      <c r="HNV401" s="402"/>
      <c r="HNW401" s="402"/>
      <c r="HNX401" s="402"/>
      <c r="HNY401" s="402"/>
      <c r="HNZ401" s="402"/>
      <c r="HOA401" s="402"/>
      <c r="HOB401" s="402"/>
      <c r="HOC401" s="402"/>
      <c r="HOD401" s="402"/>
      <c r="HOE401" s="402"/>
      <c r="HOF401" s="402"/>
      <c r="HOG401" s="402"/>
      <c r="HOH401" s="402"/>
      <c r="HOI401" s="402"/>
      <c r="HOJ401" s="402"/>
      <c r="HOK401" s="402"/>
      <c r="HOL401" s="402"/>
      <c r="HOM401" s="402"/>
      <c r="HON401" s="402"/>
      <c r="HOO401" s="402"/>
      <c r="HOP401" s="402"/>
      <c r="HOQ401" s="402"/>
      <c r="HOR401" s="402"/>
      <c r="HOS401" s="402"/>
      <c r="HOT401" s="402"/>
      <c r="HOU401" s="402"/>
      <c r="HOV401" s="402"/>
      <c r="HOW401" s="402"/>
      <c r="HOX401" s="402"/>
      <c r="HOY401" s="402"/>
      <c r="HOZ401" s="402"/>
      <c r="HPA401" s="402"/>
      <c r="HPB401" s="402"/>
      <c r="HPC401" s="402"/>
      <c r="HPD401" s="402"/>
      <c r="HPE401" s="402"/>
      <c r="HPF401" s="402"/>
      <c r="HPG401" s="402"/>
      <c r="HPH401" s="402"/>
      <c r="HPI401" s="402"/>
      <c r="HPJ401" s="402"/>
      <c r="HPK401" s="402"/>
      <c r="HPL401" s="402"/>
      <c r="HPM401" s="402"/>
      <c r="HPN401" s="402"/>
      <c r="HPO401" s="402"/>
      <c r="HPP401" s="402"/>
      <c r="HPQ401" s="402"/>
      <c r="HPR401" s="402"/>
      <c r="HPS401" s="402"/>
      <c r="HPT401" s="402"/>
      <c r="HPU401" s="402"/>
      <c r="HPV401" s="402"/>
      <c r="HPW401" s="402"/>
      <c r="HPX401" s="402"/>
      <c r="HPY401" s="402"/>
      <c r="HPZ401" s="402"/>
      <c r="HQA401" s="402"/>
      <c r="HQB401" s="402"/>
      <c r="HQC401" s="402"/>
      <c r="HQD401" s="402"/>
      <c r="HQE401" s="402"/>
      <c r="HQF401" s="402"/>
      <c r="HQG401" s="402"/>
      <c r="HQH401" s="402"/>
      <c r="HQI401" s="402"/>
      <c r="HQJ401" s="402"/>
      <c r="HQK401" s="402"/>
      <c r="HQL401" s="402"/>
      <c r="HQM401" s="402"/>
      <c r="HQN401" s="402"/>
      <c r="HQO401" s="402"/>
      <c r="HQP401" s="402"/>
      <c r="HQQ401" s="402"/>
      <c r="HQR401" s="402"/>
      <c r="HQS401" s="402"/>
      <c r="HQT401" s="402"/>
      <c r="HQU401" s="402"/>
      <c r="HQV401" s="402"/>
      <c r="HQW401" s="402"/>
      <c r="HQX401" s="402"/>
      <c r="HQY401" s="402"/>
      <c r="HQZ401" s="402"/>
      <c r="HRA401" s="402"/>
      <c r="HRB401" s="402"/>
      <c r="HRC401" s="402"/>
      <c r="HRD401" s="402"/>
      <c r="HRE401" s="402"/>
      <c r="HRF401" s="402"/>
      <c r="HRG401" s="402"/>
      <c r="HRH401" s="402"/>
      <c r="HRI401" s="402"/>
      <c r="HRJ401" s="402"/>
      <c r="HRK401" s="402"/>
      <c r="HRL401" s="402"/>
      <c r="HRM401" s="402"/>
      <c r="HRN401" s="402"/>
      <c r="HRO401" s="402"/>
      <c r="HRP401" s="402"/>
      <c r="HRQ401" s="402"/>
      <c r="HRR401" s="402"/>
      <c r="HRS401" s="402"/>
      <c r="HRT401" s="402"/>
      <c r="HRU401" s="402"/>
      <c r="HRV401" s="402"/>
      <c r="HRW401" s="402"/>
      <c r="HRX401" s="402"/>
      <c r="HRY401" s="402"/>
      <c r="HRZ401" s="402"/>
      <c r="HSA401" s="402"/>
      <c r="HSB401" s="402"/>
      <c r="HSC401" s="402"/>
      <c r="HSD401" s="402"/>
      <c r="HSE401" s="402"/>
      <c r="HSF401" s="402"/>
      <c r="HSG401" s="402"/>
      <c r="HSH401" s="402"/>
      <c r="HSI401" s="402"/>
      <c r="HSJ401" s="402"/>
      <c r="HSK401" s="402"/>
      <c r="HSL401" s="402"/>
      <c r="HSM401" s="402"/>
      <c r="HSN401" s="402"/>
      <c r="HSO401" s="402"/>
      <c r="HSP401" s="402"/>
      <c r="HSQ401" s="402"/>
      <c r="HSR401" s="402"/>
      <c r="HSS401" s="402"/>
      <c r="HST401" s="402"/>
      <c r="HSU401" s="402"/>
      <c r="HSV401" s="402"/>
      <c r="HSW401" s="402"/>
      <c r="HSX401" s="402"/>
      <c r="HSY401" s="402"/>
      <c r="HSZ401" s="402"/>
      <c r="HTA401" s="402"/>
      <c r="HTB401" s="402"/>
      <c r="HTC401" s="402"/>
      <c r="HTD401" s="402"/>
      <c r="HTE401" s="402"/>
      <c r="HTF401" s="402"/>
      <c r="HTG401" s="402"/>
      <c r="HTH401" s="402"/>
      <c r="HTI401" s="402"/>
      <c r="HTJ401" s="402"/>
      <c r="HTK401" s="402"/>
      <c r="HTL401" s="402"/>
      <c r="HTM401" s="402"/>
      <c r="HTN401" s="402"/>
      <c r="HTO401" s="402"/>
      <c r="HTP401" s="402"/>
      <c r="HTQ401" s="402"/>
      <c r="HTR401" s="402"/>
      <c r="HTS401" s="402"/>
      <c r="HTT401" s="402"/>
      <c r="HTU401" s="402"/>
      <c r="HTV401" s="402"/>
      <c r="HTW401" s="402"/>
      <c r="HTX401" s="402"/>
      <c r="HTY401" s="402"/>
      <c r="HTZ401" s="402"/>
      <c r="HUA401" s="402"/>
      <c r="HUB401" s="402"/>
      <c r="HUC401" s="402"/>
      <c r="HUD401" s="402"/>
      <c r="HUE401" s="402"/>
      <c r="HUF401" s="402"/>
      <c r="HUG401" s="402"/>
      <c r="HUH401" s="402"/>
      <c r="HUI401" s="402"/>
      <c r="HUJ401" s="402"/>
      <c r="HUK401" s="402"/>
      <c r="HUL401" s="402"/>
      <c r="HUM401" s="402"/>
      <c r="HUN401" s="402"/>
      <c r="HUO401" s="402"/>
      <c r="HUP401" s="402"/>
      <c r="HUQ401" s="402"/>
      <c r="HUR401" s="402"/>
      <c r="HUS401" s="402"/>
      <c r="HUT401" s="402"/>
      <c r="HUU401" s="402"/>
      <c r="HUV401" s="402"/>
      <c r="HUW401" s="402"/>
      <c r="HUX401" s="402"/>
      <c r="HUY401" s="402"/>
      <c r="HUZ401" s="402"/>
      <c r="HVA401" s="402"/>
      <c r="HVB401" s="402"/>
      <c r="HVC401" s="402"/>
      <c r="HVD401" s="402"/>
      <c r="HVE401" s="402"/>
      <c r="HVF401" s="402"/>
      <c r="HVG401" s="402"/>
      <c r="HVH401" s="402"/>
      <c r="HVI401" s="402"/>
      <c r="HVJ401" s="402"/>
      <c r="HVK401" s="402"/>
      <c r="HVL401" s="402"/>
      <c r="HVM401" s="402"/>
      <c r="HVN401" s="402"/>
      <c r="HVO401" s="402"/>
      <c r="HVP401" s="402"/>
      <c r="HVQ401" s="402"/>
      <c r="HVR401" s="402"/>
      <c r="HVS401" s="402"/>
      <c r="HVT401" s="402"/>
      <c r="HVU401" s="402"/>
      <c r="HVV401" s="402"/>
      <c r="HVW401" s="402"/>
      <c r="HVX401" s="402"/>
      <c r="HVY401" s="402"/>
      <c r="HVZ401" s="402"/>
      <c r="HWA401" s="402"/>
      <c r="HWB401" s="402"/>
      <c r="HWC401" s="402"/>
      <c r="HWD401" s="402"/>
      <c r="HWE401" s="402"/>
      <c r="HWF401" s="402"/>
      <c r="HWG401" s="402"/>
      <c r="HWH401" s="402"/>
      <c r="HWI401" s="402"/>
      <c r="HWJ401" s="402"/>
      <c r="HWK401" s="402"/>
      <c r="HWL401" s="402"/>
      <c r="HWM401" s="402"/>
      <c r="HWN401" s="402"/>
      <c r="HWO401" s="402"/>
      <c r="HWP401" s="402"/>
      <c r="HWQ401" s="402"/>
      <c r="HWR401" s="402"/>
      <c r="HWS401" s="402"/>
      <c r="HWT401" s="402"/>
      <c r="HWU401" s="402"/>
      <c r="HWV401" s="402"/>
      <c r="HWW401" s="402"/>
      <c r="HWX401" s="402"/>
      <c r="HWY401" s="402"/>
      <c r="HWZ401" s="402"/>
      <c r="HXA401" s="402"/>
      <c r="HXB401" s="402"/>
      <c r="HXC401" s="402"/>
      <c r="HXD401" s="402"/>
      <c r="HXE401" s="402"/>
      <c r="HXF401" s="402"/>
      <c r="HXG401" s="402"/>
      <c r="HXH401" s="402"/>
      <c r="HXI401" s="402"/>
      <c r="HXJ401" s="402"/>
      <c r="HXK401" s="402"/>
      <c r="HXL401" s="402"/>
      <c r="HXM401" s="402"/>
      <c r="HXN401" s="402"/>
      <c r="HXO401" s="402"/>
      <c r="HXP401" s="402"/>
      <c r="HXQ401" s="402"/>
      <c r="HXR401" s="402"/>
      <c r="HXS401" s="402"/>
      <c r="HXT401" s="402"/>
      <c r="HXU401" s="402"/>
      <c r="HXV401" s="402"/>
      <c r="HXW401" s="402"/>
      <c r="HXX401" s="402"/>
      <c r="HXY401" s="402"/>
      <c r="HXZ401" s="402"/>
      <c r="HYA401" s="402"/>
      <c r="HYB401" s="402"/>
      <c r="HYC401" s="402"/>
      <c r="HYD401" s="402"/>
      <c r="HYE401" s="402"/>
      <c r="HYF401" s="402"/>
      <c r="HYG401" s="402"/>
      <c r="HYH401" s="402"/>
      <c r="HYI401" s="402"/>
      <c r="HYJ401" s="402"/>
      <c r="HYK401" s="402"/>
      <c r="HYL401" s="402"/>
      <c r="HYM401" s="402"/>
      <c r="HYN401" s="402"/>
      <c r="HYO401" s="402"/>
      <c r="HYP401" s="402"/>
      <c r="HYQ401" s="402"/>
      <c r="HYR401" s="402"/>
      <c r="HYS401" s="402"/>
      <c r="HYT401" s="402"/>
      <c r="HYU401" s="402"/>
      <c r="HYV401" s="402"/>
      <c r="HYW401" s="402"/>
      <c r="HYX401" s="402"/>
      <c r="HYY401" s="402"/>
      <c r="HYZ401" s="402"/>
      <c r="HZA401" s="402"/>
      <c r="HZB401" s="402"/>
      <c r="HZC401" s="402"/>
      <c r="HZD401" s="402"/>
      <c r="HZE401" s="402"/>
      <c r="HZF401" s="402"/>
      <c r="HZG401" s="402"/>
      <c r="HZH401" s="402"/>
      <c r="HZI401" s="402"/>
      <c r="HZJ401" s="402"/>
      <c r="HZK401" s="402"/>
      <c r="HZL401" s="402"/>
      <c r="HZM401" s="402"/>
      <c r="HZN401" s="402"/>
      <c r="HZO401" s="402"/>
      <c r="HZP401" s="402"/>
      <c r="HZQ401" s="402"/>
      <c r="HZR401" s="402"/>
      <c r="HZS401" s="402"/>
      <c r="HZT401" s="402"/>
      <c r="HZU401" s="402"/>
      <c r="HZV401" s="402"/>
      <c r="HZW401" s="402"/>
      <c r="HZX401" s="402"/>
      <c r="HZY401" s="402"/>
      <c r="HZZ401" s="402"/>
      <c r="IAA401" s="402"/>
      <c r="IAB401" s="402"/>
      <c r="IAC401" s="402"/>
      <c r="IAD401" s="402"/>
      <c r="IAE401" s="402"/>
      <c r="IAF401" s="402"/>
      <c r="IAG401" s="402"/>
      <c r="IAH401" s="402"/>
      <c r="IAI401" s="402"/>
      <c r="IAJ401" s="402"/>
      <c r="IAK401" s="402"/>
      <c r="IAL401" s="402"/>
      <c r="IAM401" s="402"/>
      <c r="IAN401" s="402"/>
      <c r="IAO401" s="402"/>
      <c r="IAP401" s="402"/>
      <c r="IAQ401" s="402"/>
      <c r="IAR401" s="402"/>
      <c r="IAS401" s="402"/>
      <c r="IAT401" s="402"/>
      <c r="IAU401" s="402"/>
      <c r="IAV401" s="402"/>
      <c r="IAW401" s="402"/>
      <c r="IAX401" s="402"/>
      <c r="IAY401" s="402"/>
      <c r="IAZ401" s="402"/>
      <c r="IBA401" s="402"/>
      <c r="IBB401" s="402"/>
      <c r="IBC401" s="402"/>
      <c r="IBD401" s="402"/>
      <c r="IBE401" s="402"/>
      <c r="IBF401" s="402"/>
      <c r="IBG401" s="402"/>
      <c r="IBH401" s="402"/>
      <c r="IBI401" s="402"/>
      <c r="IBJ401" s="402"/>
      <c r="IBK401" s="402"/>
      <c r="IBL401" s="402"/>
      <c r="IBM401" s="402"/>
      <c r="IBN401" s="402"/>
      <c r="IBO401" s="402"/>
      <c r="IBP401" s="402"/>
      <c r="IBQ401" s="402"/>
      <c r="IBR401" s="402"/>
      <c r="IBS401" s="402"/>
      <c r="IBT401" s="402"/>
      <c r="IBU401" s="402"/>
      <c r="IBV401" s="402"/>
      <c r="IBW401" s="402"/>
      <c r="IBX401" s="402"/>
      <c r="IBY401" s="402"/>
      <c r="IBZ401" s="402"/>
      <c r="ICA401" s="402"/>
      <c r="ICB401" s="402"/>
      <c r="ICC401" s="402"/>
      <c r="ICD401" s="402"/>
      <c r="ICE401" s="402"/>
      <c r="ICF401" s="402"/>
      <c r="ICG401" s="402"/>
      <c r="ICH401" s="402"/>
      <c r="ICI401" s="402"/>
      <c r="ICJ401" s="402"/>
      <c r="ICK401" s="402"/>
      <c r="ICL401" s="402"/>
      <c r="ICM401" s="402"/>
      <c r="ICN401" s="402"/>
      <c r="ICO401" s="402"/>
      <c r="ICP401" s="402"/>
      <c r="ICQ401" s="402"/>
      <c r="ICR401" s="402"/>
      <c r="ICS401" s="402"/>
      <c r="ICT401" s="402"/>
      <c r="ICU401" s="402"/>
      <c r="ICV401" s="402"/>
      <c r="ICW401" s="402"/>
      <c r="ICX401" s="402"/>
      <c r="ICY401" s="402"/>
      <c r="ICZ401" s="402"/>
      <c r="IDA401" s="402"/>
      <c r="IDB401" s="402"/>
      <c r="IDC401" s="402"/>
      <c r="IDD401" s="402"/>
      <c r="IDE401" s="402"/>
      <c r="IDF401" s="402"/>
      <c r="IDG401" s="402"/>
      <c r="IDH401" s="402"/>
      <c r="IDI401" s="402"/>
      <c r="IDJ401" s="402"/>
      <c r="IDK401" s="402"/>
      <c r="IDL401" s="402"/>
      <c r="IDM401" s="402"/>
      <c r="IDN401" s="402"/>
      <c r="IDO401" s="402"/>
      <c r="IDP401" s="402"/>
      <c r="IDQ401" s="402"/>
      <c r="IDR401" s="402"/>
      <c r="IDS401" s="402"/>
      <c r="IDT401" s="402"/>
      <c r="IDU401" s="402"/>
      <c r="IDV401" s="402"/>
      <c r="IDW401" s="402"/>
      <c r="IDX401" s="402"/>
      <c r="IDY401" s="402"/>
      <c r="IDZ401" s="402"/>
      <c r="IEA401" s="402"/>
      <c r="IEB401" s="402"/>
      <c r="IEC401" s="402"/>
      <c r="IED401" s="402"/>
      <c r="IEE401" s="402"/>
      <c r="IEF401" s="402"/>
      <c r="IEG401" s="402"/>
      <c r="IEH401" s="402"/>
      <c r="IEI401" s="402"/>
      <c r="IEJ401" s="402"/>
      <c r="IEK401" s="402"/>
      <c r="IEL401" s="402"/>
      <c r="IEM401" s="402"/>
      <c r="IEN401" s="402"/>
      <c r="IEO401" s="402"/>
      <c r="IEP401" s="402"/>
      <c r="IEQ401" s="402"/>
      <c r="IER401" s="402"/>
      <c r="IES401" s="402"/>
      <c r="IET401" s="402"/>
      <c r="IEU401" s="402"/>
      <c r="IEV401" s="402"/>
      <c r="IEW401" s="402"/>
      <c r="IEX401" s="402"/>
      <c r="IEY401" s="402"/>
      <c r="IEZ401" s="402"/>
      <c r="IFA401" s="402"/>
      <c r="IFB401" s="402"/>
      <c r="IFC401" s="402"/>
      <c r="IFD401" s="402"/>
      <c r="IFE401" s="402"/>
      <c r="IFF401" s="402"/>
      <c r="IFG401" s="402"/>
      <c r="IFH401" s="402"/>
      <c r="IFI401" s="402"/>
      <c r="IFJ401" s="402"/>
      <c r="IFK401" s="402"/>
      <c r="IFL401" s="402"/>
      <c r="IFM401" s="402"/>
      <c r="IFN401" s="402"/>
      <c r="IFO401" s="402"/>
      <c r="IFP401" s="402"/>
      <c r="IFQ401" s="402"/>
      <c r="IFR401" s="402"/>
      <c r="IFS401" s="402"/>
      <c r="IFT401" s="402"/>
      <c r="IFU401" s="402"/>
      <c r="IFV401" s="402"/>
      <c r="IFW401" s="402"/>
      <c r="IFX401" s="402"/>
      <c r="IFY401" s="402"/>
      <c r="IFZ401" s="402"/>
      <c r="IGA401" s="402"/>
      <c r="IGB401" s="402"/>
      <c r="IGC401" s="402"/>
      <c r="IGD401" s="402"/>
      <c r="IGE401" s="402"/>
      <c r="IGF401" s="402"/>
      <c r="IGG401" s="402"/>
      <c r="IGH401" s="402"/>
      <c r="IGI401" s="402"/>
      <c r="IGJ401" s="402"/>
      <c r="IGK401" s="402"/>
      <c r="IGL401" s="402"/>
      <c r="IGM401" s="402"/>
      <c r="IGN401" s="402"/>
      <c r="IGO401" s="402"/>
      <c r="IGP401" s="402"/>
      <c r="IGQ401" s="402"/>
      <c r="IGR401" s="402"/>
      <c r="IGS401" s="402"/>
      <c r="IGT401" s="402"/>
      <c r="IGU401" s="402"/>
      <c r="IGV401" s="402"/>
      <c r="IGW401" s="402"/>
      <c r="IGX401" s="402"/>
      <c r="IGY401" s="402"/>
      <c r="IGZ401" s="402"/>
      <c r="IHA401" s="402"/>
      <c r="IHB401" s="402"/>
      <c r="IHC401" s="402"/>
      <c r="IHD401" s="402"/>
      <c r="IHE401" s="402"/>
      <c r="IHF401" s="402"/>
      <c r="IHG401" s="402"/>
      <c r="IHH401" s="402"/>
      <c r="IHI401" s="402"/>
      <c r="IHJ401" s="402"/>
      <c r="IHK401" s="402"/>
      <c r="IHL401" s="402"/>
      <c r="IHM401" s="402"/>
      <c r="IHN401" s="402"/>
      <c r="IHO401" s="402"/>
      <c r="IHP401" s="402"/>
      <c r="IHQ401" s="402"/>
      <c r="IHR401" s="402"/>
      <c r="IHS401" s="402"/>
      <c r="IHT401" s="402"/>
      <c r="IHU401" s="402"/>
      <c r="IHV401" s="402"/>
      <c r="IHW401" s="402"/>
      <c r="IHX401" s="402"/>
      <c r="IHY401" s="402"/>
      <c r="IHZ401" s="402"/>
      <c r="IIA401" s="402"/>
      <c r="IIB401" s="402"/>
      <c r="IIC401" s="402"/>
      <c r="IID401" s="402"/>
      <c r="IIE401" s="402"/>
      <c r="IIF401" s="402"/>
      <c r="IIG401" s="402"/>
      <c r="IIH401" s="402"/>
      <c r="III401" s="402"/>
      <c r="IIJ401" s="402"/>
      <c r="IIK401" s="402"/>
      <c r="IIL401" s="402"/>
      <c r="IIM401" s="402"/>
      <c r="IIN401" s="402"/>
      <c r="IIO401" s="402"/>
      <c r="IIP401" s="402"/>
      <c r="IIQ401" s="402"/>
      <c r="IIR401" s="402"/>
      <c r="IIS401" s="402"/>
      <c r="IIT401" s="402"/>
      <c r="IIU401" s="402"/>
      <c r="IIV401" s="402"/>
      <c r="IIW401" s="402"/>
      <c r="IIX401" s="402"/>
      <c r="IIY401" s="402"/>
      <c r="IIZ401" s="402"/>
      <c r="IJA401" s="402"/>
      <c r="IJB401" s="402"/>
      <c r="IJC401" s="402"/>
      <c r="IJD401" s="402"/>
      <c r="IJE401" s="402"/>
      <c r="IJF401" s="402"/>
      <c r="IJG401" s="402"/>
      <c r="IJH401" s="402"/>
      <c r="IJI401" s="402"/>
      <c r="IJJ401" s="402"/>
      <c r="IJK401" s="402"/>
      <c r="IJL401" s="402"/>
      <c r="IJM401" s="402"/>
      <c r="IJN401" s="402"/>
      <c r="IJO401" s="402"/>
      <c r="IJP401" s="402"/>
      <c r="IJQ401" s="402"/>
      <c r="IJR401" s="402"/>
      <c r="IJS401" s="402"/>
      <c r="IJT401" s="402"/>
      <c r="IJU401" s="402"/>
      <c r="IJV401" s="402"/>
      <c r="IJW401" s="402"/>
      <c r="IJX401" s="402"/>
      <c r="IJY401" s="402"/>
      <c r="IJZ401" s="402"/>
      <c r="IKA401" s="402"/>
      <c r="IKB401" s="402"/>
      <c r="IKC401" s="402"/>
      <c r="IKD401" s="402"/>
      <c r="IKE401" s="402"/>
      <c r="IKF401" s="402"/>
      <c r="IKG401" s="402"/>
      <c r="IKH401" s="402"/>
      <c r="IKI401" s="402"/>
      <c r="IKJ401" s="402"/>
      <c r="IKK401" s="402"/>
      <c r="IKL401" s="402"/>
      <c r="IKM401" s="402"/>
      <c r="IKN401" s="402"/>
      <c r="IKO401" s="402"/>
      <c r="IKP401" s="402"/>
      <c r="IKQ401" s="402"/>
      <c r="IKR401" s="402"/>
      <c r="IKS401" s="402"/>
      <c r="IKT401" s="402"/>
      <c r="IKU401" s="402"/>
      <c r="IKV401" s="402"/>
      <c r="IKW401" s="402"/>
      <c r="IKX401" s="402"/>
      <c r="IKY401" s="402"/>
      <c r="IKZ401" s="402"/>
      <c r="ILA401" s="402"/>
      <c r="ILB401" s="402"/>
      <c r="ILC401" s="402"/>
      <c r="ILD401" s="402"/>
      <c r="ILE401" s="402"/>
      <c r="ILF401" s="402"/>
      <c r="ILG401" s="402"/>
      <c r="ILH401" s="402"/>
      <c r="ILI401" s="402"/>
      <c r="ILJ401" s="402"/>
      <c r="ILK401" s="402"/>
      <c r="ILL401" s="402"/>
      <c r="ILM401" s="402"/>
      <c r="ILN401" s="402"/>
      <c r="ILO401" s="402"/>
      <c r="ILP401" s="402"/>
      <c r="ILQ401" s="402"/>
      <c r="ILR401" s="402"/>
      <c r="ILS401" s="402"/>
      <c r="ILT401" s="402"/>
      <c r="ILU401" s="402"/>
      <c r="ILV401" s="402"/>
      <c r="ILW401" s="402"/>
      <c r="ILX401" s="402"/>
      <c r="ILY401" s="402"/>
      <c r="ILZ401" s="402"/>
      <c r="IMA401" s="402"/>
      <c r="IMB401" s="402"/>
      <c r="IMC401" s="402"/>
      <c r="IMD401" s="402"/>
      <c r="IME401" s="402"/>
      <c r="IMF401" s="402"/>
      <c r="IMG401" s="402"/>
      <c r="IMH401" s="402"/>
      <c r="IMI401" s="402"/>
      <c r="IMJ401" s="402"/>
      <c r="IMK401" s="402"/>
      <c r="IML401" s="402"/>
      <c r="IMM401" s="402"/>
      <c r="IMN401" s="402"/>
      <c r="IMO401" s="402"/>
      <c r="IMP401" s="402"/>
      <c r="IMQ401" s="402"/>
      <c r="IMR401" s="402"/>
      <c r="IMS401" s="402"/>
      <c r="IMT401" s="402"/>
      <c r="IMU401" s="402"/>
      <c r="IMV401" s="402"/>
      <c r="IMW401" s="402"/>
      <c r="IMX401" s="402"/>
      <c r="IMY401" s="402"/>
      <c r="IMZ401" s="402"/>
      <c r="INA401" s="402"/>
      <c r="INB401" s="402"/>
      <c r="INC401" s="402"/>
      <c r="IND401" s="402"/>
      <c r="INE401" s="402"/>
      <c r="INF401" s="402"/>
      <c r="ING401" s="402"/>
      <c r="INH401" s="402"/>
      <c r="INI401" s="402"/>
      <c r="INJ401" s="402"/>
      <c r="INK401" s="402"/>
      <c r="INL401" s="402"/>
      <c r="INM401" s="402"/>
      <c r="INN401" s="402"/>
      <c r="INO401" s="402"/>
      <c r="INP401" s="402"/>
      <c r="INQ401" s="402"/>
      <c r="INR401" s="402"/>
      <c r="INS401" s="402"/>
      <c r="INT401" s="402"/>
      <c r="INU401" s="402"/>
      <c r="INV401" s="402"/>
      <c r="INW401" s="402"/>
      <c r="INX401" s="402"/>
      <c r="INY401" s="402"/>
      <c r="INZ401" s="402"/>
      <c r="IOA401" s="402"/>
      <c r="IOB401" s="402"/>
      <c r="IOC401" s="402"/>
      <c r="IOD401" s="402"/>
      <c r="IOE401" s="402"/>
      <c r="IOF401" s="402"/>
      <c r="IOG401" s="402"/>
      <c r="IOH401" s="402"/>
      <c r="IOI401" s="402"/>
      <c r="IOJ401" s="402"/>
      <c r="IOK401" s="402"/>
      <c r="IOL401" s="402"/>
      <c r="IOM401" s="402"/>
      <c r="ION401" s="402"/>
      <c r="IOO401" s="402"/>
      <c r="IOP401" s="402"/>
      <c r="IOQ401" s="402"/>
      <c r="IOR401" s="402"/>
      <c r="IOS401" s="402"/>
      <c r="IOT401" s="402"/>
      <c r="IOU401" s="402"/>
      <c r="IOV401" s="402"/>
      <c r="IOW401" s="402"/>
      <c r="IOX401" s="402"/>
      <c r="IOY401" s="402"/>
      <c r="IOZ401" s="402"/>
      <c r="IPA401" s="402"/>
      <c r="IPB401" s="402"/>
      <c r="IPC401" s="402"/>
      <c r="IPD401" s="402"/>
      <c r="IPE401" s="402"/>
      <c r="IPF401" s="402"/>
      <c r="IPG401" s="402"/>
      <c r="IPH401" s="402"/>
      <c r="IPI401" s="402"/>
      <c r="IPJ401" s="402"/>
      <c r="IPK401" s="402"/>
      <c r="IPL401" s="402"/>
      <c r="IPM401" s="402"/>
      <c r="IPN401" s="402"/>
      <c r="IPO401" s="402"/>
      <c r="IPP401" s="402"/>
      <c r="IPQ401" s="402"/>
      <c r="IPR401" s="402"/>
      <c r="IPS401" s="402"/>
      <c r="IPT401" s="402"/>
      <c r="IPU401" s="402"/>
      <c r="IPV401" s="402"/>
      <c r="IPW401" s="402"/>
      <c r="IPX401" s="402"/>
      <c r="IPY401" s="402"/>
      <c r="IPZ401" s="402"/>
      <c r="IQA401" s="402"/>
      <c r="IQB401" s="402"/>
      <c r="IQC401" s="402"/>
      <c r="IQD401" s="402"/>
      <c r="IQE401" s="402"/>
      <c r="IQF401" s="402"/>
      <c r="IQG401" s="402"/>
      <c r="IQH401" s="402"/>
      <c r="IQI401" s="402"/>
      <c r="IQJ401" s="402"/>
      <c r="IQK401" s="402"/>
      <c r="IQL401" s="402"/>
      <c r="IQM401" s="402"/>
      <c r="IQN401" s="402"/>
      <c r="IQO401" s="402"/>
      <c r="IQP401" s="402"/>
      <c r="IQQ401" s="402"/>
      <c r="IQR401" s="402"/>
      <c r="IQS401" s="402"/>
      <c r="IQT401" s="402"/>
      <c r="IQU401" s="402"/>
      <c r="IQV401" s="402"/>
      <c r="IQW401" s="402"/>
      <c r="IQX401" s="402"/>
      <c r="IQY401" s="402"/>
      <c r="IQZ401" s="402"/>
      <c r="IRA401" s="402"/>
      <c r="IRB401" s="402"/>
      <c r="IRC401" s="402"/>
      <c r="IRD401" s="402"/>
      <c r="IRE401" s="402"/>
      <c r="IRF401" s="402"/>
      <c r="IRG401" s="402"/>
      <c r="IRH401" s="402"/>
      <c r="IRI401" s="402"/>
      <c r="IRJ401" s="402"/>
      <c r="IRK401" s="402"/>
      <c r="IRL401" s="402"/>
      <c r="IRM401" s="402"/>
      <c r="IRN401" s="402"/>
      <c r="IRO401" s="402"/>
      <c r="IRP401" s="402"/>
      <c r="IRQ401" s="402"/>
      <c r="IRR401" s="402"/>
      <c r="IRS401" s="402"/>
      <c r="IRT401" s="402"/>
      <c r="IRU401" s="402"/>
      <c r="IRV401" s="402"/>
      <c r="IRW401" s="402"/>
      <c r="IRX401" s="402"/>
      <c r="IRY401" s="402"/>
      <c r="IRZ401" s="402"/>
      <c r="ISA401" s="402"/>
      <c r="ISB401" s="402"/>
      <c r="ISC401" s="402"/>
      <c r="ISD401" s="402"/>
      <c r="ISE401" s="402"/>
      <c r="ISF401" s="402"/>
      <c r="ISG401" s="402"/>
      <c r="ISH401" s="402"/>
      <c r="ISI401" s="402"/>
      <c r="ISJ401" s="402"/>
      <c r="ISK401" s="402"/>
      <c r="ISL401" s="402"/>
      <c r="ISM401" s="402"/>
      <c r="ISN401" s="402"/>
      <c r="ISO401" s="402"/>
      <c r="ISP401" s="402"/>
      <c r="ISQ401" s="402"/>
      <c r="ISR401" s="402"/>
      <c r="ISS401" s="402"/>
      <c r="IST401" s="402"/>
      <c r="ISU401" s="402"/>
      <c r="ISV401" s="402"/>
      <c r="ISW401" s="402"/>
      <c r="ISX401" s="402"/>
      <c r="ISY401" s="402"/>
      <c r="ISZ401" s="402"/>
      <c r="ITA401" s="402"/>
      <c r="ITB401" s="402"/>
      <c r="ITC401" s="402"/>
      <c r="ITD401" s="402"/>
      <c r="ITE401" s="402"/>
      <c r="ITF401" s="402"/>
      <c r="ITG401" s="402"/>
      <c r="ITH401" s="402"/>
      <c r="ITI401" s="402"/>
      <c r="ITJ401" s="402"/>
      <c r="ITK401" s="402"/>
      <c r="ITL401" s="402"/>
      <c r="ITM401" s="402"/>
      <c r="ITN401" s="402"/>
      <c r="ITO401" s="402"/>
      <c r="ITP401" s="402"/>
      <c r="ITQ401" s="402"/>
      <c r="ITR401" s="402"/>
      <c r="ITS401" s="402"/>
      <c r="ITT401" s="402"/>
      <c r="ITU401" s="402"/>
      <c r="ITV401" s="402"/>
      <c r="ITW401" s="402"/>
      <c r="ITX401" s="402"/>
      <c r="ITY401" s="402"/>
      <c r="ITZ401" s="402"/>
      <c r="IUA401" s="402"/>
      <c r="IUB401" s="402"/>
      <c r="IUC401" s="402"/>
      <c r="IUD401" s="402"/>
      <c r="IUE401" s="402"/>
      <c r="IUF401" s="402"/>
      <c r="IUG401" s="402"/>
      <c r="IUH401" s="402"/>
      <c r="IUI401" s="402"/>
      <c r="IUJ401" s="402"/>
      <c r="IUK401" s="402"/>
      <c r="IUL401" s="402"/>
      <c r="IUM401" s="402"/>
      <c r="IUN401" s="402"/>
      <c r="IUO401" s="402"/>
      <c r="IUP401" s="402"/>
      <c r="IUQ401" s="402"/>
      <c r="IUR401" s="402"/>
      <c r="IUS401" s="402"/>
      <c r="IUT401" s="402"/>
      <c r="IUU401" s="402"/>
      <c r="IUV401" s="402"/>
      <c r="IUW401" s="402"/>
      <c r="IUX401" s="402"/>
      <c r="IUY401" s="402"/>
      <c r="IUZ401" s="402"/>
      <c r="IVA401" s="402"/>
      <c r="IVB401" s="402"/>
      <c r="IVC401" s="402"/>
      <c r="IVD401" s="402"/>
      <c r="IVE401" s="402"/>
      <c r="IVF401" s="402"/>
      <c r="IVG401" s="402"/>
      <c r="IVH401" s="402"/>
      <c r="IVI401" s="402"/>
      <c r="IVJ401" s="402"/>
      <c r="IVK401" s="402"/>
      <c r="IVL401" s="402"/>
      <c r="IVM401" s="402"/>
      <c r="IVN401" s="402"/>
      <c r="IVO401" s="402"/>
      <c r="IVP401" s="402"/>
      <c r="IVQ401" s="402"/>
      <c r="IVR401" s="402"/>
      <c r="IVS401" s="402"/>
      <c r="IVT401" s="402"/>
      <c r="IVU401" s="402"/>
      <c r="IVV401" s="402"/>
      <c r="IVW401" s="402"/>
      <c r="IVX401" s="402"/>
      <c r="IVY401" s="402"/>
      <c r="IVZ401" s="402"/>
      <c r="IWA401" s="402"/>
      <c r="IWB401" s="402"/>
      <c r="IWC401" s="402"/>
      <c r="IWD401" s="402"/>
      <c r="IWE401" s="402"/>
      <c r="IWF401" s="402"/>
      <c r="IWG401" s="402"/>
      <c r="IWH401" s="402"/>
      <c r="IWI401" s="402"/>
      <c r="IWJ401" s="402"/>
      <c r="IWK401" s="402"/>
      <c r="IWL401" s="402"/>
      <c r="IWM401" s="402"/>
      <c r="IWN401" s="402"/>
      <c r="IWO401" s="402"/>
      <c r="IWP401" s="402"/>
      <c r="IWQ401" s="402"/>
      <c r="IWR401" s="402"/>
      <c r="IWS401" s="402"/>
      <c r="IWT401" s="402"/>
      <c r="IWU401" s="402"/>
      <c r="IWV401" s="402"/>
      <c r="IWW401" s="402"/>
      <c r="IWX401" s="402"/>
      <c r="IWY401" s="402"/>
      <c r="IWZ401" s="402"/>
      <c r="IXA401" s="402"/>
      <c r="IXB401" s="402"/>
      <c r="IXC401" s="402"/>
      <c r="IXD401" s="402"/>
      <c r="IXE401" s="402"/>
      <c r="IXF401" s="402"/>
      <c r="IXG401" s="402"/>
      <c r="IXH401" s="402"/>
      <c r="IXI401" s="402"/>
      <c r="IXJ401" s="402"/>
      <c r="IXK401" s="402"/>
      <c r="IXL401" s="402"/>
      <c r="IXM401" s="402"/>
      <c r="IXN401" s="402"/>
      <c r="IXO401" s="402"/>
      <c r="IXP401" s="402"/>
      <c r="IXQ401" s="402"/>
      <c r="IXR401" s="402"/>
      <c r="IXS401" s="402"/>
      <c r="IXT401" s="402"/>
      <c r="IXU401" s="402"/>
      <c r="IXV401" s="402"/>
      <c r="IXW401" s="402"/>
      <c r="IXX401" s="402"/>
      <c r="IXY401" s="402"/>
      <c r="IXZ401" s="402"/>
      <c r="IYA401" s="402"/>
      <c r="IYB401" s="402"/>
      <c r="IYC401" s="402"/>
      <c r="IYD401" s="402"/>
      <c r="IYE401" s="402"/>
      <c r="IYF401" s="402"/>
      <c r="IYG401" s="402"/>
      <c r="IYH401" s="402"/>
      <c r="IYI401" s="402"/>
      <c r="IYJ401" s="402"/>
      <c r="IYK401" s="402"/>
      <c r="IYL401" s="402"/>
      <c r="IYM401" s="402"/>
      <c r="IYN401" s="402"/>
      <c r="IYO401" s="402"/>
      <c r="IYP401" s="402"/>
      <c r="IYQ401" s="402"/>
      <c r="IYR401" s="402"/>
      <c r="IYS401" s="402"/>
      <c r="IYT401" s="402"/>
      <c r="IYU401" s="402"/>
      <c r="IYV401" s="402"/>
      <c r="IYW401" s="402"/>
      <c r="IYX401" s="402"/>
      <c r="IYY401" s="402"/>
      <c r="IYZ401" s="402"/>
      <c r="IZA401" s="402"/>
      <c r="IZB401" s="402"/>
      <c r="IZC401" s="402"/>
      <c r="IZD401" s="402"/>
      <c r="IZE401" s="402"/>
      <c r="IZF401" s="402"/>
      <c r="IZG401" s="402"/>
      <c r="IZH401" s="402"/>
      <c r="IZI401" s="402"/>
      <c r="IZJ401" s="402"/>
      <c r="IZK401" s="402"/>
      <c r="IZL401" s="402"/>
      <c r="IZM401" s="402"/>
      <c r="IZN401" s="402"/>
      <c r="IZO401" s="402"/>
      <c r="IZP401" s="402"/>
      <c r="IZQ401" s="402"/>
      <c r="IZR401" s="402"/>
      <c r="IZS401" s="402"/>
      <c r="IZT401" s="402"/>
      <c r="IZU401" s="402"/>
      <c r="IZV401" s="402"/>
      <c r="IZW401" s="402"/>
      <c r="IZX401" s="402"/>
      <c r="IZY401" s="402"/>
      <c r="IZZ401" s="402"/>
      <c r="JAA401" s="402"/>
      <c r="JAB401" s="402"/>
      <c r="JAC401" s="402"/>
      <c r="JAD401" s="402"/>
      <c r="JAE401" s="402"/>
      <c r="JAF401" s="402"/>
      <c r="JAG401" s="402"/>
      <c r="JAH401" s="402"/>
      <c r="JAI401" s="402"/>
      <c r="JAJ401" s="402"/>
      <c r="JAK401" s="402"/>
      <c r="JAL401" s="402"/>
      <c r="JAM401" s="402"/>
      <c r="JAN401" s="402"/>
      <c r="JAO401" s="402"/>
      <c r="JAP401" s="402"/>
      <c r="JAQ401" s="402"/>
      <c r="JAR401" s="402"/>
      <c r="JAS401" s="402"/>
      <c r="JAT401" s="402"/>
      <c r="JAU401" s="402"/>
      <c r="JAV401" s="402"/>
      <c r="JAW401" s="402"/>
      <c r="JAX401" s="402"/>
      <c r="JAY401" s="402"/>
      <c r="JAZ401" s="402"/>
      <c r="JBA401" s="402"/>
      <c r="JBB401" s="402"/>
      <c r="JBC401" s="402"/>
      <c r="JBD401" s="402"/>
      <c r="JBE401" s="402"/>
      <c r="JBF401" s="402"/>
      <c r="JBG401" s="402"/>
      <c r="JBH401" s="402"/>
      <c r="JBI401" s="402"/>
      <c r="JBJ401" s="402"/>
      <c r="JBK401" s="402"/>
      <c r="JBL401" s="402"/>
      <c r="JBM401" s="402"/>
      <c r="JBN401" s="402"/>
      <c r="JBO401" s="402"/>
      <c r="JBP401" s="402"/>
      <c r="JBQ401" s="402"/>
      <c r="JBR401" s="402"/>
      <c r="JBS401" s="402"/>
      <c r="JBT401" s="402"/>
      <c r="JBU401" s="402"/>
      <c r="JBV401" s="402"/>
      <c r="JBW401" s="402"/>
      <c r="JBX401" s="402"/>
      <c r="JBY401" s="402"/>
      <c r="JBZ401" s="402"/>
      <c r="JCA401" s="402"/>
      <c r="JCB401" s="402"/>
      <c r="JCC401" s="402"/>
      <c r="JCD401" s="402"/>
      <c r="JCE401" s="402"/>
      <c r="JCF401" s="402"/>
      <c r="JCG401" s="402"/>
      <c r="JCH401" s="402"/>
      <c r="JCI401" s="402"/>
      <c r="JCJ401" s="402"/>
      <c r="JCK401" s="402"/>
      <c r="JCL401" s="402"/>
      <c r="JCM401" s="402"/>
      <c r="JCN401" s="402"/>
      <c r="JCO401" s="402"/>
      <c r="JCP401" s="402"/>
      <c r="JCQ401" s="402"/>
      <c r="JCR401" s="402"/>
      <c r="JCS401" s="402"/>
      <c r="JCT401" s="402"/>
      <c r="JCU401" s="402"/>
      <c r="JCV401" s="402"/>
      <c r="JCW401" s="402"/>
      <c r="JCX401" s="402"/>
      <c r="JCY401" s="402"/>
      <c r="JCZ401" s="402"/>
      <c r="JDA401" s="402"/>
      <c r="JDB401" s="402"/>
      <c r="JDC401" s="402"/>
      <c r="JDD401" s="402"/>
      <c r="JDE401" s="402"/>
      <c r="JDF401" s="402"/>
      <c r="JDG401" s="402"/>
      <c r="JDH401" s="402"/>
      <c r="JDI401" s="402"/>
      <c r="JDJ401" s="402"/>
      <c r="JDK401" s="402"/>
      <c r="JDL401" s="402"/>
      <c r="JDM401" s="402"/>
      <c r="JDN401" s="402"/>
      <c r="JDO401" s="402"/>
      <c r="JDP401" s="402"/>
      <c r="JDQ401" s="402"/>
      <c r="JDR401" s="402"/>
      <c r="JDS401" s="402"/>
      <c r="JDT401" s="402"/>
      <c r="JDU401" s="402"/>
      <c r="JDV401" s="402"/>
      <c r="JDW401" s="402"/>
      <c r="JDX401" s="402"/>
      <c r="JDY401" s="402"/>
      <c r="JDZ401" s="402"/>
      <c r="JEA401" s="402"/>
      <c r="JEB401" s="402"/>
      <c r="JEC401" s="402"/>
      <c r="JED401" s="402"/>
      <c r="JEE401" s="402"/>
      <c r="JEF401" s="402"/>
      <c r="JEG401" s="402"/>
      <c r="JEH401" s="402"/>
      <c r="JEI401" s="402"/>
      <c r="JEJ401" s="402"/>
      <c r="JEK401" s="402"/>
      <c r="JEL401" s="402"/>
      <c r="JEM401" s="402"/>
      <c r="JEN401" s="402"/>
      <c r="JEO401" s="402"/>
      <c r="JEP401" s="402"/>
      <c r="JEQ401" s="402"/>
      <c r="JER401" s="402"/>
      <c r="JES401" s="402"/>
      <c r="JET401" s="402"/>
      <c r="JEU401" s="402"/>
      <c r="JEV401" s="402"/>
      <c r="JEW401" s="402"/>
      <c r="JEX401" s="402"/>
      <c r="JEY401" s="402"/>
      <c r="JEZ401" s="402"/>
      <c r="JFA401" s="402"/>
      <c r="JFB401" s="402"/>
      <c r="JFC401" s="402"/>
      <c r="JFD401" s="402"/>
      <c r="JFE401" s="402"/>
      <c r="JFF401" s="402"/>
      <c r="JFG401" s="402"/>
      <c r="JFH401" s="402"/>
      <c r="JFI401" s="402"/>
      <c r="JFJ401" s="402"/>
      <c r="JFK401" s="402"/>
      <c r="JFL401" s="402"/>
      <c r="JFM401" s="402"/>
      <c r="JFN401" s="402"/>
      <c r="JFO401" s="402"/>
      <c r="JFP401" s="402"/>
      <c r="JFQ401" s="402"/>
      <c r="JFR401" s="402"/>
      <c r="JFS401" s="402"/>
      <c r="JFT401" s="402"/>
      <c r="JFU401" s="402"/>
      <c r="JFV401" s="402"/>
      <c r="JFW401" s="402"/>
      <c r="JFX401" s="402"/>
      <c r="JFY401" s="402"/>
      <c r="JFZ401" s="402"/>
      <c r="JGA401" s="402"/>
      <c r="JGB401" s="402"/>
      <c r="JGC401" s="402"/>
      <c r="JGD401" s="402"/>
      <c r="JGE401" s="402"/>
      <c r="JGF401" s="402"/>
      <c r="JGG401" s="402"/>
      <c r="JGH401" s="402"/>
      <c r="JGI401" s="402"/>
      <c r="JGJ401" s="402"/>
      <c r="JGK401" s="402"/>
      <c r="JGL401" s="402"/>
      <c r="JGM401" s="402"/>
      <c r="JGN401" s="402"/>
      <c r="JGO401" s="402"/>
      <c r="JGP401" s="402"/>
      <c r="JGQ401" s="402"/>
      <c r="JGR401" s="402"/>
      <c r="JGS401" s="402"/>
      <c r="JGT401" s="402"/>
      <c r="JGU401" s="402"/>
      <c r="JGV401" s="402"/>
      <c r="JGW401" s="402"/>
      <c r="JGX401" s="402"/>
      <c r="JGY401" s="402"/>
      <c r="JGZ401" s="402"/>
      <c r="JHA401" s="402"/>
      <c r="JHB401" s="402"/>
      <c r="JHC401" s="402"/>
      <c r="JHD401" s="402"/>
      <c r="JHE401" s="402"/>
      <c r="JHF401" s="402"/>
      <c r="JHG401" s="402"/>
      <c r="JHH401" s="402"/>
      <c r="JHI401" s="402"/>
      <c r="JHJ401" s="402"/>
      <c r="JHK401" s="402"/>
      <c r="JHL401" s="402"/>
      <c r="JHM401" s="402"/>
      <c r="JHN401" s="402"/>
      <c r="JHO401" s="402"/>
      <c r="JHP401" s="402"/>
      <c r="JHQ401" s="402"/>
      <c r="JHR401" s="402"/>
      <c r="JHS401" s="402"/>
      <c r="JHT401" s="402"/>
      <c r="JHU401" s="402"/>
      <c r="JHV401" s="402"/>
      <c r="JHW401" s="402"/>
      <c r="JHX401" s="402"/>
      <c r="JHY401" s="402"/>
      <c r="JHZ401" s="402"/>
      <c r="JIA401" s="402"/>
      <c r="JIB401" s="402"/>
      <c r="JIC401" s="402"/>
      <c r="JID401" s="402"/>
      <c r="JIE401" s="402"/>
      <c r="JIF401" s="402"/>
      <c r="JIG401" s="402"/>
      <c r="JIH401" s="402"/>
      <c r="JII401" s="402"/>
      <c r="JIJ401" s="402"/>
      <c r="JIK401" s="402"/>
      <c r="JIL401" s="402"/>
      <c r="JIM401" s="402"/>
      <c r="JIN401" s="402"/>
      <c r="JIO401" s="402"/>
      <c r="JIP401" s="402"/>
      <c r="JIQ401" s="402"/>
      <c r="JIR401" s="402"/>
      <c r="JIS401" s="402"/>
      <c r="JIT401" s="402"/>
      <c r="JIU401" s="402"/>
      <c r="JIV401" s="402"/>
      <c r="JIW401" s="402"/>
      <c r="JIX401" s="402"/>
      <c r="JIY401" s="402"/>
      <c r="JIZ401" s="402"/>
      <c r="JJA401" s="402"/>
      <c r="JJB401" s="402"/>
      <c r="JJC401" s="402"/>
      <c r="JJD401" s="402"/>
      <c r="JJE401" s="402"/>
      <c r="JJF401" s="402"/>
      <c r="JJG401" s="402"/>
      <c r="JJH401" s="402"/>
      <c r="JJI401" s="402"/>
      <c r="JJJ401" s="402"/>
      <c r="JJK401" s="402"/>
      <c r="JJL401" s="402"/>
      <c r="JJM401" s="402"/>
      <c r="JJN401" s="402"/>
      <c r="JJO401" s="402"/>
      <c r="JJP401" s="402"/>
      <c r="JJQ401" s="402"/>
      <c r="JJR401" s="402"/>
      <c r="JJS401" s="402"/>
      <c r="JJT401" s="402"/>
      <c r="JJU401" s="402"/>
      <c r="JJV401" s="402"/>
      <c r="JJW401" s="402"/>
      <c r="JJX401" s="402"/>
      <c r="JJY401" s="402"/>
      <c r="JJZ401" s="402"/>
      <c r="JKA401" s="402"/>
      <c r="JKB401" s="402"/>
      <c r="JKC401" s="402"/>
      <c r="JKD401" s="402"/>
      <c r="JKE401" s="402"/>
      <c r="JKF401" s="402"/>
      <c r="JKG401" s="402"/>
      <c r="JKH401" s="402"/>
      <c r="JKI401" s="402"/>
      <c r="JKJ401" s="402"/>
      <c r="JKK401" s="402"/>
      <c r="JKL401" s="402"/>
      <c r="JKM401" s="402"/>
      <c r="JKN401" s="402"/>
      <c r="JKO401" s="402"/>
      <c r="JKP401" s="402"/>
      <c r="JKQ401" s="402"/>
      <c r="JKR401" s="402"/>
      <c r="JKS401" s="402"/>
      <c r="JKT401" s="402"/>
      <c r="JKU401" s="402"/>
      <c r="JKV401" s="402"/>
      <c r="JKW401" s="402"/>
      <c r="JKX401" s="402"/>
      <c r="JKY401" s="402"/>
      <c r="JKZ401" s="402"/>
      <c r="JLA401" s="402"/>
      <c r="JLB401" s="402"/>
      <c r="JLC401" s="402"/>
      <c r="JLD401" s="402"/>
      <c r="JLE401" s="402"/>
      <c r="JLF401" s="402"/>
      <c r="JLG401" s="402"/>
      <c r="JLH401" s="402"/>
      <c r="JLI401" s="402"/>
      <c r="JLJ401" s="402"/>
      <c r="JLK401" s="402"/>
      <c r="JLL401" s="402"/>
      <c r="JLM401" s="402"/>
      <c r="JLN401" s="402"/>
      <c r="JLO401" s="402"/>
      <c r="JLP401" s="402"/>
      <c r="JLQ401" s="402"/>
      <c r="JLR401" s="402"/>
      <c r="JLS401" s="402"/>
      <c r="JLT401" s="402"/>
      <c r="JLU401" s="402"/>
      <c r="JLV401" s="402"/>
      <c r="JLW401" s="402"/>
      <c r="JLX401" s="402"/>
      <c r="JLY401" s="402"/>
      <c r="JLZ401" s="402"/>
      <c r="JMA401" s="402"/>
      <c r="JMB401" s="402"/>
      <c r="JMC401" s="402"/>
      <c r="JMD401" s="402"/>
      <c r="JME401" s="402"/>
      <c r="JMF401" s="402"/>
      <c r="JMG401" s="402"/>
      <c r="JMH401" s="402"/>
      <c r="JMI401" s="402"/>
      <c r="JMJ401" s="402"/>
      <c r="JMK401" s="402"/>
      <c r="JML401" s="402"/>
      <c r="JMM401" s="402"/>
      <c r="JMN401" s="402"/>
      <c r="JMO401" s="402"/>
      <c r="JMP401" s="402"/>
      <c r="JMQ401" s="402"/>
      <c r="JMR401" s="402"/>
      <c r="JMS401" s="402"/>
      <c r="JMT401" s="402"/>
      <c r="JMU401" s="402"/>
      <c r="JMV401" s="402"/>
      <c r="JMW401" s="402"/>
      <c r="JMX401" s="402"/>
      <c r="JMY401" s="402"/>
      <c r="JMZ401" s="402"/>
      <c r="JNA401" s="402"/>
      <c r="JNB401" s="402"/>
      <c r="JNC401" s="402"/>
      <c r="JND401" s="402"/>
      <c r="JNE401" s="402"/>
      <c r="JNF401" s="402"/>
      <c r="JNG401" s="402"/>
      <c r="JNH401" s="402"/>
      <c r="JNI401" s="402"/>
      <c r="JNJ401" s="402"/>
      <c r="JNK401" s="402"/>
      <c r="JNL401" s="402"/>
      <c r="JNM401" s="402"/>
      <c r="JNN401" s="402"/>
      <c r="JNO401" s="402"/>
      <c r="JNP401" s="402"/>
      <c r="JNQ401" s="402"/>
      <c r="JNR401" s="402"/>
      <c r="JNS401" s="402"/>
      <c r="JNT401" s="402"/>
      <c r="JNU401" s="402"/>
      <c r="JNV401" s="402"/>
      <c r="JNW401" s="402"/>
      <c r="JNX401" s="402"/>
      <c r="JNY401" s="402"/>
      <c r="JNZ401" s="402"/>
      <c r="JOA401" s="402"/>
      <c r="JOB401" s="402"/>
      <c r="JOC401" s="402"/>
      <c r="JOD401" s="402"/>
      <c r="JOE401" s="402"/>
      <c r="JOF401" s="402"/>
      <c r="JOG401" s="402"/>
      <c r="JOH401" s="402"/>
      <c r="JOI401" s="402"/>
      <c r="JOJ401" s="402"/>
      <c r="JOK401" s="402"/>
      <c r="JOL401" s="402"/>
      <c r="JOM401" s="402"/>
      <c r="JON401" s="402"/>
      <c r="JOO401" s="402"/>
      <c r="JOP401" s="402"/>
      <c r="JOQ401" s="402"/>
      <c r="JOR401" s="402"/>
      <c r="JOS401" s="402"/>
      <c r="JOT401" s="402"/>
      <c r="JOU401" s="402"/>
      <c r="JOV401" s="402"/>
      <c r="JOW401" s="402"/>
      <c r="JOX401" s="402"/>
      <c r="JOY401" s="402"/>
      <c r="JOZ401" s="402"/>
      <c r="JPA401" s="402"/>
      <c r="JPB401" s="402"/>
      <c r="JPC401" s="402"/>
      <c r="JPD401" s="402"/>
      <c r="JPE401" s="402"/>
      <c r="JPF401" s="402"/>
      <c r="JPG401" s="402"/>
      <c r="JPH401" s="402"/>
      <c r="JPI401" s="402"/>
      <c r="JPJ401" s="402"/>
      <c r="JPK401" s="402"/>
      <c r="JPL401" s="402"/>
      <c r="JPM401" s="402"/>
      <c r="JPN401" s="402"/>
      <c r="JPO401" s="402"/>
      <c r="JPP401" s="402"/>
      <c r="JPQ401" s="402"/>
      <c r="JPR401" s="402"/>
      <c r="JPS401" s="402"/>
      <c r="JPT401" s="402"/>
      <c r="JPU401" s="402"/>
      <c r="JPV401" s="402"/>
      <c r="JPW401" s="402"/>
      <c r="JPX401" s="402"/>
      <c r="JPY401" s="402"/>
      <c r="JPZ401" s="402"/>
      <c r="JQA401" s="402"/>
      <c r="JQB401" s="402"/>
      <c r="JQC401" s="402"/>
      <c r="JQD401" s="402"/>
      <c r="JQE401" s="402"/>
      <c r="JQF401" s="402"/>
      <c r="JQG401" s="402"/>
      <c r="JQH401" s="402"/>
      <c r="JQI401" s="402"/>
      <c r="JQJ401" s="402"/>
      <c r="JQK401" s="402"/>
      <c r="JQL401" s="402"/>
      <c r="JQM401" s="402"/>
      <c r="JQN401" s="402"/>
      <c r="JQO401" s="402"/>
      <c r="JQP401" s="402"/>
      <c r="JQQ401" s="402"/>
      <c r="JQR401" s="402"/>
      <c r="JQS401" s="402"/>
      <c r="JQT401" s="402"/>
      <c r="JQU401" s="402"/>
      <c r="JQV401" s="402"/>
      <c r="JQW401" s="402"/>
      <c r="JQX401" s="402"/>
      <c r="JQY401" s="402"/>
      <c r="JQZ401" s="402"/>
      <c r="JRA401" s="402"/>
      <c r="JRB401" s="402"/>
      <c r="JRC401" s="402"/>
      <c r="JRD401" s="402"/>
      <c r="JRE401" s="402"/>
      <c r="JRF401" s="402"/>
      <c r="JRG401" s="402"/>
      <c r="JRH401" s="402"/>
      <c r="JRI401" s="402"/>
      <c r="JRJ401" s="402"/>
      <c r="JRK401" s="402"/>
      <c r="JRL401" s="402"/>
      <c r="JRM401" s="402"/>
      <c r="JRN401" s="402"/>
      <c r="JRO401" s="402"/>
      <c r="JRP401" s="402"/>
      <c r="JRQ401" s="402"/>
      <c r="JRR401" s="402"/>
      <c r="JRS401" s="402"/>
      <c r="JRT401" s="402"/>
      <c r="JRU401" s="402"/>
      <c r="JRV401" s="402"/>
      <c r="JRW401" s="402"/>
      <c r="JRX401" s="402"/>
      <c r="JRY401" s="402"/>
      <c r="JRZ401" s="402"/>
      <c r="JSA401" s="402"/>
      <c r="JSB401" s="402"/>
      <c r="JSC401" s="402"/>
      <c r="JSD401" s="402"/>
      <c r="JSE401" s="402"/>
      <c r="JSF401" s="402"/>
      <c r="JSG401" s="402"/>
      <c r="JSH401" s="402"/>
      <c r="JSI401" s="402"/>
      <c r="JSJ401" s="402"/>
      <c r="JSK401" s="402"/>
      <c r="JSL401" s="402"/>
      <c r="JSM401" s="402"/>
      <c r="JSN401" s="402"/>
      <c r="JSO401" s="402"/>
      <c r="JSP401" s="402"/>
      <c r="JSQ401" s="402"/>
      <c r="JSR401" s="402"/>
      <c r="JSS401" s="402"/>
      <c r="JST401" s="402"/>
      <c r="JSU401" s="402"/>
      <c r="JSV401" s="402"/>
      <c r="JSW401" s="402"/>
      <c r="JSX401" s="402"/>
      <c r="JSY401" s="402"/>
      <c r="JSZ401" s="402"/>
      <c r="JTA401" s="402"/>
      <c r="JTB401" s="402"/>
      <c r="JTC401" s="402"/>
      <c r="JTD401" s="402"/>
      <c r="JTE401" s="402"/>
      <c r="JTF401" s="402"/>
      <c r="JTG401" s="402"/>
      <c r="JTH401" s="402"/>
      <c r="JTI401" s="402"/>
      <c r="JTJ401" s="402"/>
      <c r="JTK401" s="402"/>
      <c r="JTL401" s="402"/>
      <c r="JTM401" s="402"/>
      <c r="JTN401" s="402"/>
      <c r="JTO401" s="402"/>
      <c r="JTP401" s="402"/>
      <c r="JTQ401" s="402"/>
      <c r="JTR401" s="402"/>
      <c r="JTS401" s="402"/>
      <c r="JTT401" s="402"/>
      <c r="JTU401" s="402"/>
      <c r="JTV401" s="402"/>
      <c r="JTW401" s="402"/>
      <c r="JTX401" s="402"/>
      <c r="JTY401" s="402"/>
      <c r="JTZ401" s="402"/>
      <c r="JUA401" s="402"/>
      <c r="JUB401" s="402"/>
      <c r="JUC401" s="402"/>
      <c r="JUD401" s="402"/>
      <c r="JUE401" s="402"/>
      <c r="JUF401" s="402"/>
      <c r="JUG401" s="402"/>
      <c r="JUH401" s="402"/>
      <c r="JUI401" s="402"/>
      <c r="JUJ401" s="402"/>
      <c r="JUK401" s="402"/>
      <c r="JUL401" s="402"/>
      <c r="JUM401" s="402"/>
      <c r="JUN401" s="402"/>
      <c r="JUO401" s="402"/>
      <c r="JUP401" s="402"/>
      <c r="JUQ401" s="402"/>
      <c r="JUR401" s="402"/>
      <c r="JUS401" s="402"/>
      <c r="JUT401" s="402"/>
      <c r="JUU401" s="402"/>
      <c r="JUV401" s="402"/>
      <c r="JUW401" s="402"/>
      <c r="JUX401" s="402"/>
      <c r="JUY401" s="402"/>
      <c r="JUZ401" s="402"/>
      <c r="JVA401" s="402"/>
      <c r="JVB401" s="402"/>
      <c r="JVC401" s="402"/>
      <c r="JVD401" s="402"/>
      <c r="JVE401" s="402"/>
      <c r="JVF401" s="402"/>
      <c r="JVG401" s="402"/>
      <c r="JVH401" s="402"/>
      <c r="JVI401" s="402"/>
      <c r="JVJ401" s="402"/>
      <c r="JVK401" s="402"/>
      <c r="JVL401" s="402"/>
      <c r="JVM401" s="402"/>
      <c r="JVN401" s="402"/>
      <c r="JVO401" s="402"/>
      <c r="JVP401" s="402"/>
      <c r="JVQ401" s="402"/>
      <c r="JVR401" s="402"/>
      <c r="JVS401" s="402"/>
      <c r="JVT401" s="402"/>
      <c r="JVU401" s="402"/>
      <c r="JVV401" s="402"/>
      <c r="JVW401" s="402"/>
      <c r="JVX401" s="402"/>
      <c r="JVY401" s="402"/>
      <c r="JVZ401" s="402"/>
      <c r="JWA401" s="402"/>
      <c r="JWB401" s="402"/>
      <c r="JWC401" s="402"/>
      <c r="JWD401" s="402"/>
      <c r="JWE401" s="402"/>
      <c r="JWF401" s="402"/>
      <c r="JWG401" s="402"/>
      <c r="JWH401" s="402"/>
      <c r="JWI401" s="402"/>
      <c r="JWJ401" s="402"/>
      <c r="JWK401" s="402"/>
      <c r="JWL401" s="402"/>
      <c r="JWM401" s="402"/>
      <c r="JWN401" s="402"/>
      <c r="JWO401" s="402"/>
      <c r="JWP401" s="402"/>
      <c r="JWQ401" s="402"/>
      <c r="JWR401" s="402"/>
      <c r="JWS401" s="402"/>
      <c r="JWT401" s="402"/>
      <c r="JWU401" s="402"/>
      <c r="JWV401" s="402"/>
      <c r="JWW401" s="402"/>
      <c r="JWX401" s="402"/>
      <c r="JWY401" s="402"/>
      <c r="JWZ401" s="402"/>
      <c r="JXA401" s="402"/>
      <c r="JXB401" s="402"/>
      <c r="JXC401" s="402"/>
      <c r="JXD401" s="402"/>
      <c r="JXE401" s="402"/>
      <c r="JXF401" s="402"/>
      <c r="JXG401" s="402"/>
      <c r="JXH401" s="402"/>
      <c r="JXI401" s="402"/>
      <c r="JXJ401" s="402"/>
      <c r="JXK401" s="402"/>
      <c r="JXL401" s="402"/>
      <c r="JXM401" s="402"/>
      <c r="JXN401" s="402"/>
      <c r="JXO401" s="402"/>
      <c r="JXP401" s="402"/>
      <c r="JXQ401" s="402"/>
      <c r="JXR401" s="402"/>
      <c r="JXS401" s="402"/>
      <c r="JXT401" s="402"/>
      <c r="JXU401" s="402"/>
      <c r="JXV401" s="402"/>
      <c r="JXW401" s="402"/>
      <c r="JXX401" s="402"/>
      <c r="JXY401" s="402"/>
      <c r="JXZ401" s="402"/>
      <c r="JYA401" s="402"/>
      <c r="JYB401" s="402"/>
      <c r="JYC401" s="402"/>
      <c r="JYD401" s="402"/>
      <c r="JYE401" s="402"/>
      <c r="JYF401" s="402"/>
      <c r="JYG401" s="402"/>
      <c r="JYH401" s="402"/>
      <c r="JYI401" s="402"/>
      <c r="JYJ401" s="402"/>
      <c r="JYK401" s="402"/>
      <c r="JYL401" s="402"/>
      <c r="JYM401" s="402"/>
      <c r="JYN401" s="402"/>
      <c r="JYO401" s="402"/>
      <c r="JYP401" s="402"/>
      <c r="JYQ401" s="402"/>
      <c r="JYR401" s="402"/>
      <c r="JYS401" s="402"/>
      <c r="JYT401" s="402"/>
      <c r="JYU401" s="402"/>
      <c r="JYV401" s="402"/>
      <c r="JYW401" s="402"/>
      <c r="JYX401" s="402"/>
      <c r="JYY401" s="402"/>
      <c r="JYZ401" s="402"/>
      <c r="JZA401" s="402"/>
      <c r="JZB401" s="402"/>
      <c r="JZC401" s="402"/>
      <c r="JZD401" s="402"/>
      <c r="JZE401" s="402"/>
      <c r="JZF401" s="402"/>
      <c r="JZG401" s="402"/>
      <c r="JZH401" s="402"/>
      <c r="JZI401" s="402"/>
      <c r="JZJ401" s="402"/>
      <c r="JZK401" s="402"/>
      <c r="JZL401" s="402"/>
      <c r="JZM401" s="402"/>
      <c r="JZN401" s="402"/>
      <c r="JZO401" s="402"/>
      <c r="JZP401" s="402"/>
      <c r="JZQ401" s="402"/>
      <c r="JZR401" s="402"/>
      <c r="JZS401" s="402"/>
      <c r="JZT401" s="402"/>
      <c r="JZU401" s="402"/>
      <c r="JZV401" s="402"/>
      <c r="JZW401" s="402"/>
      <c r="JZX401" s="402"/>
      <c r="JZY401" s="402"/>
      <c r="JZZ401" s="402"/>
      <c r="KAA401" s="402"/>
      <c r="KAB401" s="402"/>
      <c r="KAC401" s="402"/>
      <c r="KAD401" s="402"/>
      <c r="KAE401" s="402"/>
      <c r="KAF401" s="402"/>
      <c r="KAG401" s="402"/>
      <c r="KAH401" s="402"/>
      <c r="KAI401" s="402"/>
      <c r="KAJ401" s="402"/>
      <c r="KAK401" s="402"/>
      <c r="KAL401" s="402"/>
      <c r="KAM401" s="402"/>
      <c r="KAN401" s="402"/>
      <c r="KAO401" s="402"/>
      <c r="KAP401" s="402"/>
      <c r="KAQ401" s="402"/>
      <c r="KAR401" s="402"/>
      <c r="KAS401" s="402"/>
      <c r="KAT401" s="402"/>
      <c r="KAU401" s="402"/>
      <c r="KAV401" s="402"/>
      <c r="KAW401" s="402"/>
      <c r="KAX401" s="402"/>
      <c r="KAY401" s="402"/>
      <c r="KAZ401" s="402"/>
      <c r="KBA401" s="402"/>
      <c r="KBB401" s="402"/>
      <c r="KBC401" s="402"/>
      <c r="KBD401" s="402"/>
      <c r="KBE401" s="402"/>
      <c r="KBF401" s="402"/>
      <c r="KBG401" s="402"/>
      <c r="KBH401" s="402"/>
      <c r="KBI401" s="402"/>
      <c r="KBJ401" s="402"/>
      <c r="KBK401" s="402"/>
      <c r="KBL401" s="402"/>
      <c r="KBM401" s="402"/>
      <c r="KBN401" s="402"/>
      <c r="KBO401" s="402"/>
      <c r="KBP401" s="402"/>
      <c r="KBQ401" s="402"/>
      <c r="KBR401" s="402"/>
      <c r="KBS401" s="402"/>
      <c r="KBT401" s="402"/>
      <c r="KBU401" s="402"/>
      <c r="KBV401" s="402"/>
      <c r="KBW401" s="402"/>
      <c r="KBX401" s="402"/>
      <c r="KBY401" s="402"/>
      <c r="KBZ401" s="402"/>
      <c r="KCA401" s="402"/>
      <c r="KCB401" s="402"/>
      <c r="KCC401" s="402"/>
      <c r="KCD401" s="402"/>
      <c r="KCE401" s="402"/>
      <c r="KCF401" s="402"/>
      <c r="KCG401" s="402"/>
      <c r="KCH401" s="402"/>
      <c r="KCI401" s="402"/>
      <c r="KCJ401" s="402"/>
      <c r="KCK401" s="402"/>
      <c r="KCL401" s="402"/>
      <c r="KCM401" s="402"/>
      <c r="KCN401" s="402"/>
      <c r="KCO401" s="402"/>
      <c r="KCP401" s="402"/>
      <c r="KCQ401" s="402"/>
      <c r="KCR401" s="402"/>
      <c r="KCS401" s="402"/>
      <c r="KCT401" s="402"/>
      <c r="KCU401" s="402"/>
      <c r="KCV401" s="402"/>
      <c r="KCW401" s="402"/>
      <c r="KCX401" s="402"/>
      <c r="KCY401" s="402"/>
      <c r="KCZ401" s="402"/>
      <c r="KDA401" s="402"/>
      <c r="KDB401" s="402"/>
      <c r="KDC401" s="402"/>
      <c r="KDD401" s="402"/>
      <c r="KDE401" s="402"/>
      <c r="KDF401" s="402"/>
      <c r="KDG401" s="402"/>
      <c r="KDH401" s="402"/>
      <c r="KDI401" s="402"/>
      <c r="KDJ401" s="402"/>
      <c r="KDK401" s="402"/>
      <c r="KDL401" s="402"/>
      <c r="KDM401" s="402"/>
      <c r="KDN401" s="402"/>
      <c r="KDO401" s="402"/>
      <c r="KDP401" s="402"/>
      <c r="KDQ401" s="402"/>
      <c r="KDR401" s="402"/>
      <c r="KDS401" s="402"/>
      <c r="KDT401" s="402"/>
      <c r="KDU401" s="402"/>
      <c r="KDV401" s="402"/>
      <c r="KDW401" s="402"/>
      <c r="KDX401" s="402"/>
      <c r="KDY401" s="402"/>
      <c r="KDZ401" s="402"/>
      <c r="KEA401" s="402"/>
      <c r="KEB401" s="402"/>
      <c r="KEC401" s="402"/>
      <c r="KED401" s="402"/>
      <c r="KEE401" s="402"/>
      <c r="KEF401" s="402"/>
      <c r="KEG401" s="402"/>
      <c r="KEH401" s="402"/>
      <c r="KEI401" s="402"/>
      <c r="KEJ401" s="402"/>
      <c r="KEK401" s="402"/>
      <c r="KEL401" s="402"/>
      <c r="KEM401" s="402"/>
      <c r="KEN401" s="402"/>
      <c r="KEO401" s="402"/>
      <c r="KEP401" s="402"/>
      <c r="KEQ401" s="402"/>
      <c r="KER401" s="402"/>
      <c r="KES401" s="402"/>
      <c r="KET401" s="402"/>
      <c r="KEU401" s="402"/>
      <c r="KEV401" s="402"/>
      <c r="KEW401" s="402"/>
      <c r="KEX401" s="402"/>
      <c r="KEY401" s="402"/>
      <c r="KEZ401" s="402"/>
      <c r="KFA401" s="402"/>
      <c r="KFB401" s="402"/>
      <c r="KFC401" s="402"/>
      <c r="KFD401" s="402"/>
      <c r="KFE401" s="402"/>
      <c r="KFF401" s="402"/>
      <c r="KFG401" s="402"/>
      <c r="KFH401" s="402"/>
      <c r="KFI401" s="402"/>
      <c r="KFJ401" s="402"/>
      <c r="KFK401" s="402"/>
      <c r="KFL401" s="402"/>
      <c r="KFM401" s="402"/>
      <c r="KFN401" s="402"/>
      <c r="KFO401" s="402"/>
      <c r="KFP401" s="402"/>
      <c r="KFQ401" s="402"/>
      <c r="KFR401" s="402"/>
      <c r="KFS401" s="402"/>
      <c r="KFT401" s="402"/>
      <c r="KFU401" s="402"/>
      <c r="KFV401" s="402"/>
      <c r="KFW401" s="402"/>
      <c r="KFX401" s="402"/>
      <c r="KFY401" s="402"/>
      <c r="KFZ401" s="402"/>
      <c r="KGA401" s="402"/>
      <c r="KGB401" s="402"/>
      <c r="KGC401" s="402"/>
      <c r="KGD401" s="402"/>
      <c r="KGE401" s="402"/>
      <c r="KGF401" s="402"/>
      <c r="KGG401" s="402"/>
      <c r="KGH401" s="402"/>
      <c r="KGI401" s="402"/>
      <c r="KGJ401" s="402"/>
      <c r="KGK401" s="402"/>
      <c r="KGL401" s="402"/>
      <c r="KGM401" s="402"/>
      <c r="KGN401" s="402"/>
      <c r="KGO401" s="402"/>
      <c r="KGP401" s="402"/>
      <c r="KGQ401" s="402"/>
      <c r="KGR401" s="402"/>
      <c r="KGS401" s="402"/>
      <c r="KGT401" s="402"/>
      <c r="KGU401" s="402"/>
      <c r="KGV401" s="402"/>
      <c r="KGW401" s="402"/>
      <c r="KGX401" s="402"/>
      <c r="KGY401" s="402"/>
      <c r="KGZ401" s="402"/>
      <c r="KHA401" s="402"/>
      <c r="KHB401" s="402"/>
      <c r="KHC401" s="402"/>
      <c r="KHD401" s="402"/>
      <c r="KHE401" s="402"/>
      <c r="KHF401" s="402"/>
      <c r="KHG401" s="402"/>
      <c r="KHH401" s="402"/>
      <c r="KHI401" s="402"/>
      <c r="KHJ401" s="402"/>
      <c r="KHK401" s="402"/>
      <c r="KHL401" s="402"/>
      <c r="KHM401" s="402"/>
      <c r="KHN401" s="402"/>
      <c r="KHO401" s="402"/>
      <c r="KHP401" s="402"/>
      <c r="KHQ401" s="402"/>
      <c r="KHR401" s="402"/>
      <c r="KHS401" s="402"/>
      <c r="KHT401" s="402"/>
      <c r="KHU401" s="402"/>
      <c r="KHV401" s="402"/>
      <c r="KHW401" s="402"/>
      <c r="KHX401" s="402"/>
      <c r="KHY401" s="402"/>
      <c r="KHZ401" s="402"/>
      <c r="KIA401" s="402"/>
      <c r="KIB401" s="402"/>
      <c r="KIC401" s="402"/>
      <c r="KID401" s="402"/>
      <c r="KIE401" s="402"/>
      <c r="KIF401" s="402"/>
      <c r="KIG401" s="402"/>
      <c r="KIH401" s="402"/>
      <c r="KII401" s="402"/>
      <c r="KIJ401" s="402"/>
      <c r="KIK401" s="402"/>
      <c r="KIL401" s="402"/>
      <c r="KIM401" s="402"/>
      <c r="KIN401" s="402"/>
      <c r="KIO401" s="402"/>
      <c r="KIP401" s="402"/>
      <c r="KIQ401" s="402"/>
      <c r="KIR401" s="402"/>
      <c r="KIS401" s="402"/>
      <c r="KIT401" s="402"/>
      <c r="KIU401" s="402"/>
      <c r="KIV401" s="402"/>
      <c r="KIW401" s="402"/>
      <c r="KIX401" s="402"/>
      <c r="KIY401" s="402"/>
      <c r="KIZ401" s="402"/>
      <c r="KJA401" s="402"/>
      <c r="KJB401" s="402"/>
      <c r="KJC401" s="402"/>
      <c r="KJD401" s="402"/>
      <c r="KJE401" s="402"/>
      <c r="KJF401" s="402"/>
      <c r="KJG401" s="402"/>
      <c r="KJH401" s="402"/>
      <c r="KJI401" s="402"/>
      <c r="KJJ401" s="402"/>
      <c r="KJK401" s="402"/>
      <c r="KJL401" s="402"/>
      <c r="KJM401" s="402"/>
      <c r="KJN401" s="402"/>
      <c r="KJO401" s="402"/>
      <c r="KJP401" s="402"/>
      <c r="KJQ401" s="402"/>
      <c r="KJR401" s="402"/>
      <c r="KJS401" s="402"/>
      <c r="KJT401" s="402"/>
      <c r="KJU401" s="402"/>
      <c r="KJV401" s="402"/>
      <c r="KJW401" s="402"/>
      <c r="KJX401" s="402"/>
      <c r="KJY401" s="402"/>
      <c r="KJZ401" s="402"/>
      <c r="KKA401" s="402"/>
      <c r="KKB401" s="402"/>
      <c r="KKC401" s="402"/>
      <c r="KKD401" s="402"/>
      <c r="KKE401" s="402"/>
      <c r="KKF401" s="402"/>
      <c r="KKG401" s="402"/>
      <c r="KKH401" s="402"/>
      <c r="KKI401" s="402"/>
      <c r="KKJ401" s="402"/>
      <c r="KKK401" s="402"/>
      <c r="KKL401" s="402"/>
      <c r="KKM401" s="402"/>
      <c r="KKN401" s="402"/>
      <c r="KKO401" s="402"/>
      <c r="KKP401" s="402"/>
      <c r="KKQ401" s="402"/>
      <c r="KKR401" s="402"/>
      <c r="KKS401" s="402"/>
      <c r="KKT401" s="402"/>
      <c r="KKU401" s="402"/>
      <c r="KKV401" s="402"/>
      <c r="KKW401" s="402"/>
      <c r="KKX401" s="402"/>
      <c r="KKY401" s="402"/>
      <c r="KKZ401" s="402"/>
      <c r="KLA401" s="402"/>
      <c r="KLB401" s="402"/>
      <c r="KLC401" s="402"/>
      <c r="KLD401" s="402"/>
      <c r="KLE401" s="402"/>
      <c r="KLF401" s="402"/>
      <c r="KLG401" s="402"/>
      <c r="KLH401" s="402"/>
      <c r="KLI401" s="402"/>
      <c r="KLJ401" s="402"/>
      <c r="KLK401" s="402"/>
      <c r="KLL401" s="402"/>
      <c r="KLM401" s="402"/>
      <c r="KLN401" s="402"/>
      <c r="KLO401" s="402"/>
      <c r="KLP401" s="402"/>
      <c r="KLQ401" s="402"/>
      <c r="KLR401" s="402"/>
      <c r="KLS401" s="402"/>
      <c r="KLT401" s="402"/>
      <c r="KLU401" s="402"/>
      <c r="KLV401" s="402"/>
      <c r="KLW401" s="402"/>
      <c r="KLX401" s="402"/>
      <c r="KLY401" s="402"/>
      <c r="KLZ401" s="402"/>
      <c r="KMA401" s="402"/>
      <c r="KMB401" s="402"/>
      <c r="KMC401" s="402"/>
      <c r="KMD401" s="402"/>
      <c r="KME401" s="402"/>
      <c r="KMF401" s="402"/>
      <c r="KMG401" s="402"/>
      <c r="KMH401" s="402"/>
      <c r="KMI401" s="402"/>
      <c r="KMJ401" s="402"/>
      <c r="KMK401" s="402"/>
      <c r="KML401" s="402"/>
      <c r="KMM401" s="402"/>
      <c r="KMN401" s="402"/>
      <c r="KMO401" s="402"/>
      <c r="KMP401" s="402"/>
      <c r="KMQ401" s="402"/>
      <c r="KMR401" s="402"/>
      <c r="KMS401" s="402"/>
      <c r="KMT401" s="402"/>
      <c r="KMU401" s="402"/>
      <c r="KMV401" s="402"/>
      <c r="KMW401" s="402"/>
      <c r="KMX401" s="402"/>
      <c r="KMY401" s="402"/>
      <c r="KMZ401" s="402"/>
      <c r="KNA401" s="402"/>
      <c r="KNB401" s="402"/>
      <c r="KNC401" s="402"/>
      <c r="KND401" s="402"/>
      <c r="KNE401" s="402"/>
      <c r="KNF401" s="402"/>
      <c r="KNG401" s="402"/>
      <c r="KNH401" s="402"/>
      <c r="KNI401" s="402"/>
      <c r="KNJ401" s="402"/>
      <c r="KNK401" s="402"/>
      <c r="KNL401" s="402"/>
      <c r="KNM401" s="402"/>
      <c r="KNN401" s="402"/>
      <c r="KNO401" s="402"/>
      <c r="KNP401" s="402"/>
      <c r="KNQ401" s="402"/>
      <c r="KNR401" s="402"/>
      <c r="KNS401" s="402"/>
      <c r="KNT401" s="402"/>
      <c r="KNU401" s="402"/>
      <c r="KNV401" s="402"/>
      <c r="KNW401" s="402"/>
      <c r="KNX401" s="402"/>
      <c r="KNY401" s="402"/>
      <c r="KNZ401" s="402"/>
      <c r="KOA401" s="402"/>
      <c r="KOB401" s="402"/>
      <c r="KOC401" s="402"/>
      <c r="KOD401" s="402"/>
      <c r="KOE401" s="402"/>
      <c r="KOF401" s="402"/>
      <c r="KOG401" s="402"/>
      <c r="KOH401" s="402"/>
      <c r="KOI401" s="402"/>
      <c r="KOJ401" s="402"/>
      <c r="KOK401" s="402"/>
      <c r="KOL401" s="402"/>
      <c r="KOM401" s="402"/>
      <c r="KON401" s="402"/>
      <c r="KOO401" s="402"/>
      <c r="KOP401" s="402"/>
      <c r="KOQ401" s="402"/>
      <c r="KOR401" s="402"/>
      <c r="KOS401" s="402"/>
      <c r="KOT401" s="402"/>
      <c r="KOU401" s="402"/>
      <c r="KOV401" s="402"/>
      <c r="KOW401" s="402"/>
      <c r="KOX401" s="402"/>
      <c r="KOY401" s="402"/>
      <c r="KOZ401" s="402"/>
      <c r="KPA401" s="402"/>
      <c r="KPB401" s="402"/>
      <c r="KPC401" s="402"/>
      <c r="KPD401" s="402"/>
      <c r="KPE401" s="402"/>
      <c r="KPF401" s="402"/>
      <c r="KPG401" s="402"/>
      <c r="KPH401" s="402"/>
      <c r="KPI401" s="402"/>
      <c r="KPJ401" s="402"/>
      <c r="KPK401" s="402"/>
      <c r="KPL401" s="402"/>
      <c r="KPM401" s="402"/>
      <c r="KPN401" s="402"/>
      <c r="KPO401" s="402"/>
      <c r="KPP401" s="402"/>
      <c r="KPQ401" s="402"/>
      <c r="KPR401" s="402"/>
      <c r="KPS401" s="402"/>
      <c r="KPT401" s="402"/>
      <c r="KPU401" s="402"/>
      <c r="KPV401" s="402"/>
      <c r="KPW401" s="402"/>
      <c r="KPX401" s="402"/>
      <c r="KPY401" s="402"/>
      <c r="KPZ401" s="402"/>
      <c r="KQA401" s="402"/>
      <c r="KQB401" s="402"/>
      <c r="KQC401" s="402"/>
      <c r="KQD401" s="402"/>
      <c r="KQE401" s="402"/>
      <c r="KQF401" s="402"/>
      <c r="KQG401" s="402"/>
      <c r="KQH401" s="402"/>
      <c r="KQI401" s="402"/>
      <c r="KQJ401" s="402"/>
      <c r="KQK401" s="402"/>
      <c r="KQL401" s="402"/>
      <c r="KQM401" s="402"/>
      <c r="KQN401" s="402"/>
      <c r="KQO401" s="402"/>
      <c r="KQP401" s="402"/>
      <c r="KQQ401" s="402"/>
      <c r="KQR401" s="402"/>
      <c r="KQS401" s="402"/>
      <c r="KQT401" s="402"/>
      <c r="KQU401" s="402"/>
      <c r="KQV401" s="402"/>
      <c r="KQW401" s="402"/>
      <c r="KQX401" s="402"/>
      <c r="KQY401" s="402"/>
      <c r="KQZ401" s="402"/>
      <c r="KRA401" s="402"/>
      <c r="KRB401" s="402"/>
      <c r="KRC401" s="402"/>
      <c r="KRD401" s="402"/>
      <c r="KRE401" s="402"/>
      <c r="KRF401" s="402"/>
      <c r="KRG401" s="402"/>
      <c r="KRH401" s="402"/>
      <c r="KRI401" s="402"/>
      <c r="KRJ401" s="402"/>
      <c r="KRK401" s="402"/>
      <c r="KRL401" s="402"/>
      <c r="KRM401" s="402"/>
      <c r="KRN401" s="402"/>
      <c r="KRO401" s="402"/>
      <c r="KRP401" s="402"/>
      <c r="KRQ401" s="402"/>
      <c r="KRR401" s="402"/>
      <c r="KRS401" s="402"/>
      <c r="KRT401" s="402"/>
      <c r="KRU401" s="402"/>
      <c r="KRV401" s="402"/>
      <c r="KRW401" s="402"/>
      <c r="KRX401" s="402"/>
      <c r="KRY401" s="402"/>
      <c r="KRZ401" s="402"/>
      <c r="KSA401" s="402"/>
      <c r="KSB401" s="402"/>
      <c r="KSC401" s="402"/>
      <c r="KSD401" s="402"/>
      <c r="KSE401" s="402"/>
      <c r="KSF401" s="402"/>
      <c r="KSG401" s="402"/>
      <c r="KSH401" s="402"/>
      <c r="KSI401" s="402"/>
      <c r="KSJ401" s="402"/>
      <c r="KSK401" s="402"/>
      <c r="KSL401" s="402"/>
      <c r="KSM401" s="402"/>
      <c r="KSN401" s="402"/>
      <c r="KSO401" s="402"/>
      <c r="KSP401" s="402"/>
      <c r="KSQ401" s="402"/>
      <c r="KSR401" s="402"/>
      <c r="KSS401" s="402"/>
      <c r="KST401" s="402"/>
      <c r="KSU401" s="402"/>
      <c r="KSV401" s="402"/>
      <c r="KSW401" s="402"/>
      <c r="KSX401" s="402"/>
      <c r="KSY401" s="402"/>
      <c r="KSZ401" s="402"/>
      <c r="KTA401" s="402"/>
      <c r="KTB401" s="402"/>
      <c r="KTC401" s="402"/>
      <c r="KTD401" s="402"/>
      <c r="KTE401" s="402"/>
      <c r="KTF401" s="402"/>
      <c r="KTG401" s="402"/>
      <c r="KTH401" s="402"/>
      <c r="KTI401" s="402"/>
      <c r="KTJ401" s="402"/>
      <c r="KTK401" s="402"/>
      <c r="KTL401" s="402"/>
      <c r="KTM401" s="402"/>
      <c r="KTN401" s="402"/>
      <c r="KTO401" s="402"/>
      <c r="KTP401" s="402"/>
      <c r="KTQ401" s="402"/>
      <c r="KTR401" s="402"/>
      <c r="KTS401" s="402"/>
      <c r="KTT401" s="402"/>
      <c r="KTU401" s="402"/>
      <c r="KTV401" s="402"/>
      <c r="KTW401" s="402"/>
      <c r="KTX401" s="402"/>
      <c r="KTY401" s="402"/>
      <c r="KTZ401" s="402"/>
      <c r="KUA401" s="402"/>
      <c r="KUB401" s="402"/>
      <c r="KUC401" s="402"/>
      <c r="KUD401" s="402"/>
      <c r="KUE401" s="402"/>
      <c r="KUF401" s="402"/>
      <c r="KUG401" s="402"/>
      <c r="KUH401" s="402"/>
      <c r="KUI401" s="402"/>
      <c r="KUJ401" s="402"/>
      <c r="KUK401" s="402"/>
      <c r="KUL401" s="402"/>
      <c r="KUM401" s="402"/>
      <c r="KUN401" s="402"/>
      <c r="KUO401" s="402"/>
      <c r="KUP401" s="402"/>
      <c r="KUQ401" s="402"/>
      <c r="KUR401" s="402"/>
      <c r="KUS401" s="402"/>
      <c r="KUT401" s="402"/>
      <c r="KUU401" s="402"/>
      <c r="KUV401" s="402"/>
      <c r="KUW401" s="402"/>
      <c r="KUX401" s="402"/>
      <c r="KUY401" s="402"/>
      <c r="KUZ401" s="402"/>
      <c r="KVA401" s="402"/>
      <c r="KVB401" s="402"/>
      <c r="KVC401" s="402"/>
      <c r="KVD401" s="402"/>
      <c r="KVE401" s="402"/>
      <c r="KVF401" s="402"/>
      <c r="KVG401" s="402"/>
      <c r="KVH401" s="402"/>
      <c r="KVI401" s="402"/>
      <c r="KVJ401" s="402"/>
      <c r="KVK401" s="402"/>
      <c r="KVL401" s="402"/>
      <c r="KVM401" s="402"/>
      <c r="KVN401" s="402"/>
      <c r="KVO401" s="402"/>
      <c r="KVP401" s="402"/>
      <c r="KVQ401" s="402"/>
      <c r="KVR401" s="402"/>
      <c r="KVS401" s="402"/>
      <c r="KVT401" s="402"/>
      <c r="KVU401" s="402"/>
      <c r="KVV401" s="402"/>
      <c r="KVW401" s="402"/>
      <c r="KVX401" s="402"/>
      <c r="KVY401" s="402"/>
      <c r="KVZ401" s="402"/>
      <c r="KWA401" s="402"/>
      <c r="KWB401" s="402"/>
      <c r="KWC401" s="402"/>
      <c r="KWD401" s="402"/>
      <c r="KWE401" s="402"/>
      <c r="KWF401" s="402"/>
      <c r="KWG401" s="402"/>
      <c r="KWH401" s="402"/>
      <c r="KWI401" s="402"/>
      <c r="KWJ401" s="402"/>
      <c r="KWK401" s="402"/>
      <c r="KWL401" s="402"/>
      <c r="KWM401" s="402"/>
      <c r="KWN401" s="402"/>
      <c r="KWO401" s="402"/>
      <c r="KWP401" s="402"/>
      <c r="KWQ401" s="402"/>
      <c r="KWR401" s="402"/>
      <c r="KWS401" s="402"/>
      <c r="KWT401" s="402"/>
      <c r="KWU401" s="402"/>
      <c r="KWV401" s="402"/>
      <c r="KWW401" s="402"/>
      <c r="KWX401" s="402"/>
      <c r="KWY401" s="402"/>
      <c r="KWZ401" s="402"/>
      <c r="KXA401" s="402"/>
      <c r="KXB401" s="402"/>
      <c r="KXC401" s="402"/>
      <c r="KXD401" s="402"/>
      <c r="KXE401" s="402"/>
      <c r="KXF401" s="402"/>
      <c r="KXG401" s="402"/>
      <c r="KXH401" s="402"/>
      <c r="KXI401" s="402"/>
      <c r="KXJ401" s="402"/>
      <c r="KXK401" s="402"/>
      <c r="KXL401" s="402"/>
      <c r="KXM401" s="402"/>
      <c r="KXN401" s="402"/>
      <c r="KXO401" s="402"/>
      <c r="KXP401" s="402"/>
      <c r="KXQ401" s="402"/>
      <c r="KXR401" s="402"/>
      <c r="KXS401" s="402"/>
      <c r="KXT401" s="402"/>
      <c r="KXU401" s="402"/>
      <c r="KXV401" s="402"/>
      <c r="KXW401" s="402"/>
      <c r="KXX401" s="402"/>
      <c r="KXY401" s="402"/>
      <c r="KXZ401" s="402"/>
      <c r="KYA401" s="402"/>
      <c r="KYB401" s="402"/>
      <c r="KYC401" s="402"/>
      <c r="KYD401" s="402"/>
      <c r="KYE401" s="402"/>
      <c r="KYF401" s="402"/>
      <c r="KYG401" s="402"/>
      <c r="KYH401" s="402"/>
      <c r="KYI401" s="402"/>
      <c r="KYJ401" s="402"/>
      <c r="KYK401" s="402"/>
      <c r="KYL401" s="402"/>
      <c r="KYM401" s="402"/>
      <c r="KYN401" s="402"/>
      <c r="KYO401" s="402"/>
      <c r="KYP401" s="402"/>
      <c r="KYQ401" s="402"/>
      <c r="KYR401" s="402"/>
      <c r="KYS401" s="402"/>
      <c r="KYT401" s="402"/>
      <c r="KYU401" s="402"/>
      <c r="KYV401" s="402"/>
      <c r="KYW401" s="402"/>
      <c r="KYX401" s="402"/>
      <c r="KYY401" s="402"/>
      <c r="KYZ401" s="402"/>
      <c r="KZA401" s="402"/>
      <c r="KZB401" s="402"/>
      <c r="KZC401" s="402"/>
      <c r="KZD401" s="402"/>
      <c r="KZE401" s="402"/>
      <c r="KZF401" s="402"/>
      <c r="KZG401" s="402"/>
      <c r="KZH401" s="402"/>
      <c r="KZI401" s="402"/>
      <c r="KZJ401" s="402"/>
      <c r="KZK401" s="402"/>
      <c r="KZL401" s="402"/>
      <c r="KZM401" s="402"/>
      <c r="KZN401" s="402"/>
      <c r="KZO401" s="402"/>
      <c r="KZP401" s="402"/>
      <c r="KZQ401" s="402"/>
      <c r="KZR401" s="402"/>
      <c r="KZS401" s="402"/>
      <c r="KZT401" s="402"/>
      <c r="KZU401" s="402"/>
      <c r="KZV401" s="402"/>
      <c r="KZW401" s="402"/>
      <c r="KZX401" s="402"/>
      <c r="KZY401" s="402"/>
      <c r="KZZ401" s="402"/>
      <c r="LAA401" s="402"/>
      <c r="LAB401" s="402"/>
      <c r="LAC401" s="402"/>
      <c r="LAD401" s="402"/>
      <c r="LAE401" s="402"/>
      <c r="LAF401" s="402"/>
      <c r="LAG401" s="402"/>
      <c r="LAH401" s="402"/>
      <c r="LAI401" s="402"/>
      <c r="LAJ401" s="402"/>
      <c r="LAK401" s="402"/>
      <c r="LAL401" s="402"/>
      <c r="LAM401" s="402"/>
      <c r="LAN401" s="402"/>
      <c r="LAO401" s="402"/>
      <c r="LAP401" s="402"/>
      <c r="LAQ401" s="402"/>
      <c r="LAR401" s="402"/>
      <c r="LAS401" s="402"/>
      <c r="LAT401" s="402"/>
      <c r="LAU401" s="402"/>
      <c r="LAV401" s="402"/>
      <c r="LAW401" s="402"/>
      <c r="LAX401" s="402"/>
      <c r="LAY401" s="402"/>
      <c r="LAZ401" s="402"/>
      <c r="LBA401" s="402"/>
      <c r="LBB401" s="402"/>
      <c r="LBC401" s="402"/>
      <c r="LBD401" s="402"/>
      <c r="LBE401" s="402"/>
      <c r="LBF401" s="402"/>
      <c r="LBG401" s="402"/>
      <c r="LBH401" s="402"/>
      <c r="LBI401" s="402"/>
      <c r="LBJ401" s="402"/>
      <c r="LBK401" s="402"/>
      <c r="LBL401" s="402"/>
      <c r="LBM401" s="402"/>
      <c r="LBN401" s="402"/>
      <c r="LBO401" s="402"/>
      <c r="LBP401" s="402"/>
      <c r="LBQ401" s="402"/>
      <c r="LBR401" s="402"/>
      <c r="LBS401" s="402"/>
      <c r="LBT401" s="402"/>
      <c r="LBU401" s="402"/>
      <c r="LBV401" s="402"/>
      <c r="LBW401" s="402"/>
      <c r="LBX401" s="402"/>
      <c r="LBY401" s="402"/>
      <c r="LBZ401" s="402"/>
      <c r="LCA401" s="402"/>
      <c r="LCB401" s="402"/>
      <c r="LCC401" s="402"/>
      <c r="LCD401" s="402"/>
      <c r="LCE401" s="402"/>
      <c r="LCF401" s="402"/>
      <c r="LCG401" s="402"/>
      <c r="LCH401" s="402"/>
      <c r="LCI401" s="402"/>
      <c r="LCJ401" s="402"/>
      <c r="LCK401" s="402"/>
      <c r="LCL401" s="402"/>
      <c r="LCM401" s="402"/>
      <c r="LCN401" s="402"/>
      <c r="LCO401" s="402"/>
      <c r="LCP401" s="402"/>
      <c r="LCQ401" s="402"/>
      <c r="LCR401" s="402"/>
      <c r="LCS401" s="402"/>
      <c r="LCT401" s="402"/>
      <c r="LCU401" s="402"/>
      <c r="LCV401" s="402"/>
      <c r="LCW401" s="402"/>
      <c r="LCX401" s="402"/>
      <c r="LCY401" s="402"/>
      <c r="LCZ401" s="402"/>
      <c r="LDA401" s="402"/>
      <c r="LDB401" s="402"/>
      <c r="LDC401" s="402"/>
      <c r="LDD401" s="402"/>
      <c r="LDE401" s="402"/>
      <c r="LDF401" s="402"/>
      <c r="LDG401" s="402"/>
      <c r="LDH401" s="402"/>
      <c r="LDI401" s="402"/>
      <c r="LDJ401" s="402"/>
      <c r="LDK401" s="402"/>
      <c r="LDL401" s="402"/>
      <c r="LDM401" s="402"/>
      <c r="LDN401" s="402"/>
      <c r="LDO401" s="402"/>
      <c r="LDP401" s="402"/>
      <c r="LDQ401" s="402"/>
      <c r="LDR401" s="402"/>
      <c r="LDS401" s="402"/>
      <c r="LDT401" s="402"/>
      <c r="LDU401" s="402"/>
      <c r="LDV401" s="402"/>
      <c r="LDW401" s="402"/>
      <c r="LDX401" s="402"/>
      <c r="LDY401" s="402"/>
      <c r="LDZ401" s="402"/>
      <c r="LEA401" s="402"/>
      <c r="LEB401" s="402"/>
      <c r="LEC401" s="402"/>
      <c r="LED401" s="402"/>
      <c r="LEE401" s="402"/>
      <c r="LEF401" s="402"/>
      <c r="LEG401" s="402"/>
      <c r="LEH401" s="402"/>
      <c r="LEI401" s="402"/>
      <c r="LEJ401" s="402"/>
      <c r="LEK401" s="402"/>
      <c r="LEL401" s="402"/>
      <c r="LEM401" s="402"/>
      <c r="LEN401" s="402"/>
      <c r="LEO401" s="402"/>
      <c r="LEP401" s="402"/>
      <c r="LEQ401" s="402"/>
      <c r="LER401" s="402"/>
      <c r="LES401" s="402"/>
      <c r="LET401" s="402"/>
      <c r="LEU401" s="402"/>
      <c r="LEV401" s="402"/>
      <c r="LEW401" s="402"/>
      <c r="LEX401" s="402"/>
      <c r="LEY401" s="402"/>
      <c r="LEZ401" s="402"/>
      <c r="LFA401" s="402"/>
      <c r="LFB401" s="402"/>
      <c r="LFC401" s="402"/>
      <c r="LFD401" s="402"/>
      <c r="LFE401" s="402"/>
      <c r="LFF401" s="402"/>
      <c r="LFG401" s="402"/>
      <c r="LFH401" s="402"/>
      <c r="LFI401" s="402"/>
      <c r="LFJ401" s="402"/>
      <c r="LFK401" s="402"/>
      <c r="LFL401" s="402"/>
      <c r="LFM401" s="402"/>
      <c r="LFN401" s="402"/>
      <c r="LFO401" s="402"/>
      <c r="LFP401" s="402"/>
      <c r="LFQ401" s="402"/>
      <c r="LFR401" s="402"/>
      <c r="LFS401" s="402"/>
      <c r="LFT401" s="402"/>
      <c r="LFU401" s="402"/>
      <c r="LFV401" s="402"/>
      <c r="LFW401" s="402"/>
      <c r="LFX401" s="402"/>
      <c r="LFY401" s="402"/>
      <c r="LFZ401" s="402"/>
      <c r="LGA401" s="402"/>
      <c r="LGB401" s="402"/>
      <c r="LGC401" s="402"/>
      <c r="LGD401" s="402"/>
      <c r="LGE401" s="402"/>
      <c r="LGF401" s="402"/>
      <c r="LGG401" s="402"/>
      <c r="LGH401" s="402"/>
      <c r="LGI401" s="402"/>
      <c r="LGJ401" s="402"/>
      <c r="LGK401" s="402"/>
      <c r="LGL401" s="402"/>
      <c r="LGM401" s="402"/>
      <c r="LGN401" s="402"/>
      <c r="LGO401" s="402"/>
      <c r="LGP401" s="402"/>
      <c r="LGQ401" s="402"/>
      <c r="LGR401" s="402"/>
      <c r="LGS401" s="402"/>
      <c r="LGT401" s="402"/>
      <c r="LGU401" s="402"/>
      <c r="LGV401" s="402"/>
      <c r="LGW401" s="402"/>
      <c r="LGX401" s="402"/>
      <c r="LGY401" s="402"/>
      <c r="LGZ401" s="402"/>
      <c r="LHA401" s="402"/>
      <c r="LHB401" s="402"/>
      <c r="LHC401" s="402"/>
      <c r="LHD401" s="402"/>
      <c r="LHE401" s="402"/>
      <c r="LHF401" s="402"/>
      <c r="LHG401" s="402"/>
      <c r="LHH401" s="402"/>
      <c r="LHI401" s="402"/>
      <c r="LHJ401" s="402"/>
      <c r="LHK401" s="402"/>
      <c r="LHL401" s="402"/>
      <c r="LHM401" s="402"/>
      <c r="LHN401" s="402"/>
      <c r="LHO401" s="402"/>
      <c r="LHP401" s="402"/>
      <c r="LHQ401" s="402"/>
      <c r="LHR401" s="402"/>
      <c r="LHS401" s="402"/>
      <c r="LHT401" s="402"/>
      <c r="LHU401" s="402"/>
      <c r="LHV401" s="402"/>
      <c r="LHW401" s="402"/>
      <c r="LHX401" s="402"/>
      <c r="LHY401" s="402"/>
      <c r="LHZ401" s="402"/>
      <c r="LIA401" s="402"/>
      <c r="LIB401" s="402"/>
      <c r="LIC401" s="402"/>
      <c r="LID401" s="402"/>
      <c r="LIE401" s="402"/>
      <c r="LIF401" s="402"/>
      <c r="LIG401" s="402"/>
      <c r="LIH401" s="402"/>
      <c r="LII401" s="402"/>
      <c r="LIJ401" s="402"/>
      <c r="LIK401" s="402"/>
      <c r="LIL401" s="402"/>
      <c r="LIM401" s="402"/>
      <c r="LIN401" s="402"/>
      <c r="LIO401" s="402"/>
      <c r="LIP401" s="402"/>
      <c r="LIQ401" s="402"/>
      <c r="LIR401" s="402"/>
      <c r="LIS401" s="402"/>
      <c r="LIT401" s="402"/>
      <c r="LIU401" s="402"/>
      <c r="LIV401" s="402"/>
      <c r="LIW401" s="402"/>
      <c r="LIX401" s="402"/>
      <c r="LIY401" s="402"/>
      <c r="LIZ401" s="402"/>
      <c r="LJA401" s="402"/>
      <c r="LJB401" s="402"/>
      <c r="LJC401" s="402"/>
      <c r="LJD401" s="402"/>
      <c r="LJE401" s="402"/>
      <c r="LJF401" s="402"/>
      <c r="LJG401" s="402"/>
      <c r="LJH401" s="402"/>
      <c r="LJI401" s="402"/>
      <c r="LJJ401" s="402"/>
      <c r="LJK401" s="402"/>
      <c r="LJL401" s="402"/>
      <c r="LJM401" s="402"/>
      <c r="LJN401" s="402"/>
      <c r="LJO401" s="402"/>
      <c r="LJP401" s="402"/>
      <c r="LJQ401" s="402"/>
      <c r="LJR401" s="402"/>
      <c r="LJS401" s="402"/>
      <c r="LJT401" s="402"/>
      <c r="LJU401" s="402"/>
      <c r="LJV401" s="402"/>
      <c r="LJW401" s="402"/>
      <c r="LJX401" s="402"/>
      <c r="LJY401" s="402"/>
      <c r="LJZ401" s="402"/>
      <c r="LKA401" s="402"/>
      <c r="LKB401" s="402"/>
      <c r="LKC401" s="402"/>
      <c r="LKD401" s="402"/>
      <c r="LKE401" s="402"/>
      <c r="LKF401" s="402"/>
      <c r="LKG401" s="402"/>
      <c r="LKH401" s="402"/>
      <c r="LKI401" s="402"/>
      <c r="LKJ401" s="402"/>
      <c r="LKK401" s="402"/>
      <c r="LKL401" s="402"/>
      <c r="LKM401" s="402"/>
      <c r="LKN401" s="402"/>
      <c r="LKO401" s="402"/>
      <c r="LKP401" s="402"/>
      <c r="LKQ401" s="402"/>
      <c r="LKR401" s="402"/>
      <c r="LKS401" s="402"/>
      <c r="LKT401" s="402"/>
      <c r="LKU401" s="402"/>
      <c r="LKV401" s="402"/>
      <c r="LKW401" s="402"/>
      <c r="LKX401" s="402"/>
      <c r="LKY401" s="402"/>
      <c r="LKZ401" s="402"/>
      <c r="LLA401" s="402"/>
      <c r="LLB401" s="402"/>
      <c r="LLC401" s="402"/>
      <c r="LLD401" s="402"/>
      <c r="LLE401" s="402"/>
      <c r="LLF401" s="402"/>
      <c r="LLG401" s="402"/>
      <c r="LLH401" s="402"/>
      <c r="LLI401" s="402"/>
      <c r="LLJ401" s="402"/>
      <c r="LLK401" s="402"/>
      <c r="LLL401" s="402"/>
      <c r="LLM401" s="402"/>
      <c r="LLN401" s="402"/>
      <c r="LLO401" s="402"/>
      <c r="LLP401" s="402"/>
      <c r="LLQ401" s="402"/>
      <c r="LLR401" s="402"/>
      <c r="LLS401" s="402"/>
      <c r="LLT401" s="402"/>
      <c r="LLU401" s="402"/>
      <c r="LLV401" s="402"/>
      <c r="LLW401" s="402"/>
      <c r="LLX401" s="402"/>
      <c r="LLY401" s="402"/>
      <c r="LLZ401" s="402"/>
      <c r="LMA401" s="402"/>
      <c r="LMB401" s="402"/>
      <c r="LMC401" s="402"/>
      <c r="LMD401" s="402"/>
      <c r="LME401" s="402"/>
      <c r="LMF401" s="402"/>
      <c r="LMG401" s="402"/>
      <c r="LMH401" s="402"/>
      <c r="LMI401" s="402"/>
      <c r="LMJ401" s="402"/>
      <c r="LMK401" s="402"/>
      <c r="LML401" s="402"/>
      <c r="LMM401" s="402"/>
      <c r="LMN401" s="402"/>
      <c r="LMO401" s="402"/>
      <c r="LMP401" s="402"/>
      <c r="LMQ401" s="402"/>
      <c r="LMR401" s="402"/>
      <c r="LMS401" s="402"/>
      <c r="LMT401" s="402"/>
      <c r="LMU401" s="402"/>
      <c r="LMV401" s="402"/>
      <c r="LMW401" s="402"/>
      <c r="LMX401" s="402"/>
      <c r="LMY401" s="402"/>
      <c r="LMZ401" s="402"/>
      <c r="LNA401" s="402"/>
      <c r="LNB401" s="402"/>
      <c r="LNC401" s="402"/>
      <c r="LND401" s="402"/>
      <c r="LNE401" s="402"/>
      <c r="LNF401" s="402"/>
      <c r="LNG401" s="402"/>
      <c r="LNH401" s="402"/>
      <c r="LNI401" s="402"/>
      <c r="LNJ401" s="402"/>
      <c r="LNK401" s="402"/>
      <c r="LNL401" s="402"/>
      <c r="LNM401" s="402"/>
      <c r="LNN401" s="402"/>
      <c r="LNO401" s="402"/>
      <c r="LNP401" s="402"/>
      <c r="LNQ401" s="402"/>
      <c r="LNR401" s="402"/>
      <c r="LNS401" s="402"/>
      <c r="LNT401" s="402"/>
      <c r="LNU401" s="402"/>
      <c r="LNV401" s="402"/>
      <c r="LNW401" s="402"/>
      <c r="LNX401" s="402"/>
      <c r="LNY401" s="402"/>
      <c r="LNZ401" s="402"/>
      <c r="LOA401" s="402"/>
      <c r="LOB401" s="402"/>
      <c r="LOC401" s="402"/>
      <c r="LOD401" s="402"/>
      <c r="LOE401" s="402"/>
      <c r="LOF401" s="402"/>
      <c r="LOG401" s="402"/>
      <c r="LOH401" s="402"/>
      <c r="LOI401" s="402"/>
      <c r="LOJ401" s="402"/>
      <c r="LOK401" s="402"/>
      <c r="LOL401" s="402"/>
      <c r="LOM401" s="402"/>
      <c r="LON401" s="402"/>
      <c r="LOO401" s="402"/>
      <c r="LOP401" s="402"/>
      <c r="LOQ401" s="402"/>
      <c r="LOR401" s="402"/>
      <c r="LOS401" s="402"/>
      <c r="LOT401" s="402"/>
      <c r="LOU401" s="402"/>
      <c r="LOV401" s="402"/>
      <c r="LOW401" s="402"/>
      <c r="LOX401" s="402"/>
      <c r="LOY401" s="402"/>
      <c r="LOZ401" s="402"/>
      <c r="LPA401" s="402"/>
      <c r="LPB401" s="402"/>
      <c r="LPC401" s="402"/>
      <c r="LPD401" s="402"/>
      <c r="LPE401" s="402"/>
      <c r="LPF401" s="402"/>
      <c r="LPG401" s="402"/>
      <c r="LPH401" s="402"/>
      <c r="LPI401" s="402"/>
      <c r="LPJ401" s="402"/>
      <c r="LPK401" s="402"/>
      <c r="LPL401" s="402"/>
      <c r="LPM401" s="402"/>
      <c r="LPN401" s="402"/>
      <c r="LPO401" s="402"/>
      <c r="LPP401" s="402"/>
      <c r="LPQ401" s="402"/>
      <c r="LPR401" s="402"/>
      <c r="LPS401" s="402"/>
      <c r="LPT401" s="402"/>
      <c r="LPU401" s="402"/>
      <c r="LPV401" s="402"/>
      <c r="LPW401" s="402"/>
      <c r="LPX401" s="402"/>
      <c r="LPY401" s="402"/>
      <c r="LPZ401" s="402"/>
      <c r="LQA401" s="402"/>
      <c r="LQB401" s="402"/>
      <c r="LQC401" s="402"/>
      <c r="LQD401" s="402"/>
      <c r="LQE401" s="402"/>
      <c r="LQF401" s="402"/>
      <c r="LQG401" s="402"/>
      <c r="LQH401" s="402"/>
      <c r="LQI401" s="402"/>
      <c r="LQJ401" s="402"/>
      <c r="LQK401" s="402"/>
      <c r="LQL401" s="402"/>
      <c r="LQM401" s="402"/>
      <c r="LQN401" s="402"/>
      <c r="LQO401" s="402"/>
      <c r="LQP401" s="402"/>
      <c r="LQQ401" s="402"/>
      <c r="LQR401" s="402"/>
      <c r="LQS401" s="402"/>
      <c r="LQT401" s="402"/>
      <c r="LQU401" s="402"/>
      <c r="LQV401" s="402"/>
      <c r="LQW401" s="402"/>
      <c r="LQX401" s="402"/>
      <c r="LQY401" s="402"/>
      <c r="LQZ401" s="402"/>
      <c r="LRA401" s="402"/>
      <c r="LRB401" s="402"/>
      <c r="LRC401" s="402"/>
      <c r="LRD401" s="402"/>
      <c r="LRE401" s="402"/>
      <c r="LRF401" s="402"/>
      <c r="LRG401" s="402"/>
      <c r="LRH401" s="402"/>
      <c r="LRI401" s="402"/>
      <c r="LRJ401" s="402"/>
      <c r="LRK401" s="402"/>
      <c r="LRL401" s="402"/>
      <c r="LRM401" s="402"/>
      <c r="LRN401" s="402"/>
      <c r="LRO401" s="402"/>
      <c r="LRP401" s="402"/>
      <c r="LRQ401" s="402"/>
      <c r="LRR401" s="402"/>
      <c r="LRS401" s="402"/>
      <c r="LRT401" s="402"/>
      <c r="LRU401" s="402"/>
      <c r="LRV401" s="402"/>
      <c r="LRW401" s="402"/>
      <c r="LRX401" s="402"/>
      <c r="LRY401" s="402"/>
      <c r="LRZ401" s="402"/>
      <c r="LSA401" s="402"/>
      <c r="LSB401" s="402"/>
      <c r="LSC401" s="402"/>
      <c r="LSD401" s="402"/>
      <c r="LSE401" s="402"/>
      <c r="LSF401" s="402"/>
      <c r="LSG401" s="402"/>
      <c r="LSH401" s="402"/>
      <c r="LSI401" s="402"/>
      <c r="LSJ401" s="402"/>
      <c r="LSK401" s="402"/>
      <c r="LSL401" s="402"/>
      <c r="LSM401" s="402"/>
      <c r="LSN401" s="402"/>
      <c r="LSO401" s="402"/>
      <c r="LSP401" s="402"/>
      <c r="LSQ401" s="402"/>
      <c r="LSR401" s="402"/>
      <c r="LSS401" s="402"/>
      <c r="LST401" s="402"/>
      <c r="LSU401" s="402"/>
      <c r="LSV401" s="402"/>
      <c r="LSW401" s="402"/>
      <c r="LSX401" s="402"/>
      <c r="LSY401" s="402"/>
      <c r="LSZ401" s="402"/>
      <c r="LTA401" s="402"/>
      <c r="LTB401" s="402"/>
      <c r="LTC401" s="402"/>
      <c r="LTD401" s="402"/>
      <c r="LTE401" s="402"/>
      <c r="LTF401" s="402"/>
      <c r="LTG401" s="402"/>
      <c r="LTH401" s="402"/>
      <c r="LTI401" s="402"/>
      <c r="LTJ401" s="402"/>
      <c r="LTK401" s="402"/>
      <c r="LTL401" s="402"/>
      <c r="LTM401" s="402"/>
      <c r="LTN401" s="402"/>
      <c r="LTO401" s="402"/>
      <c r="LTP401" s="402"/>
      <c r="LTQ401" s="402"/>
      <c r="LTR401" s="402"/>
      <c r="LTS401" s="402"/>
      <c r="LTT401" s="402"/>
      <c r="LTU401" s="402"/>
      <c r="LTV401" s="402"/>
      <c r="LTW401" s="402"/>
      <c r="LTX401" s="402"/>
      <c r="LTY401" s="402"/>
      <c r="LTZ401" s="402"/>
      <c r="LUA401" s="402"/>
      <c r="LUB401" s="402"/>
      <c r="LUC401" s="402"/>
      <c r="LUD401" s="402"/>
      <c r="LUE401" s="402"/>
      <c r="LUF401" s="402"/>
      <c r="LUG401" s="402"/>
      <c r="LUH401" s="402"/>
      <c r="LUI401" s="402"/>
      <c r="LUJ401" s="402"/>
      <c r="LUK401" s="402"/>
      <c r="LUL401" s="402"/>
      <c r="LUM401" s="402"/>
      <c r="LUN401" s="402"/>
      <c r="LUO401" s="402"/>
      <c r="LUP401" s="402"/>
      <c r="LUQ401" s="402"/>
      <c r="LUR401" s="402"/>
      <c r="LUS401" s="402"/>
      <c r="LUT401" s="402"/>
      <c r="LUU401" s="402"/>
      <c r="LUV401" s="402"/>
      <c r="LUW401" s="402"/>
      <c r="LUX401" s="402"/>
      <c r="LUY401" s="402"/>
      <c r="LUZ401" s="402"/>
      <c r="LVA401" s="402"/>
      <c r="LVB401" s="402"/>
      <c r="LVC401" s="402"/>
      <c r="LVD401" s="402"/>
      <c r="LVE401" s="402"/>
      <c r="LVF401" s="402"/>
      <c r="LVG401" s="402"/>
      <c r="LVH401" s="402"/>
      <c r="LVI401" s="402"/>
      <c r="LVJ401" s="402"/>
      <c r="LVK401" s="402"/>
      <c r="LVL401" s="402"/>
      <c r="LVM401" s="402"/>
      <c r="LVN401" s="402"/>
      <c r="LVO401" s="402"/>
      <c r="LVP401" s="402"/>
      <c r="LVQ401" s="402"/>
      <c r="LVR401" s="402"/>
      <c r="LVS401" s="402"/>
      <c r="LVT401" s="402"/>
      <c r="LVU401" s="402"/>
      <c r="LVV401" s="402"/>
      <c r="LVW401" s="402"/>
      <c r="LVX401" s="402"/>
      <c r="LVY401" s="402"/>
      <c r="LVZ401" s="402"/>
      <c r="LWA401" s="402"/>
      <c r="LWB401" s="402"/>
      <c r="LWC401" s="402"/>
      <c r="LWD401" s="402"/>
      <c r="LWE401" s="402"/>
      <c r="LWF401" s="402"/>
      <c r="LWG401" s="402"/>
      <c r="LWH401" s="402"/>
      <c r="LWI401" s="402"/>
      <c r="LWJ401" s="402"/>
      <c r="LWK401" s="402"/>
      <c r="LWL401" s="402"/>
      <c r="LWM401" s="402"/>
      <c r="LWN401" s="402"/>
      <c r="LWO401" s="402"/>
      <c r="LWP401" s="402"/>
      <c r="LWQ401" s="402"/>
      <c r="LWR401" s="402"/>
      <c r="LWS401" s="402"/>
      <c r="LWT401" s="402"/>
      <c r="LWU401" s="402"/>
      <c r="LWV401" s="402"/>
      <c r="LWW401" s="402"/>
      <c r="LWX401" s="402"/>
      <c r="LWY401" s="402"/>
      <c r="LWZ401" s="402"/>
      <c r="LXA401" s="402"/>
      <c r="LXB401" s="402"/>
      <c r="LXC401" s="402"/>
      <c r="LXD401" s="402"/>
      <c r="LXE401" s="402"/>
      <c r="LXF401" s="402"/>
      <c r="LXG401" s="402"/>
      <c r="LXH401" s="402"/>
      <c r="LXI401" s="402"/>
      <c r="LXJ401" s="402"/>
      <c r="LXK401" s="402"/>
      <c r="LXL401" s="402"/>
      <c r="LXM401" s="402"/>
      <c r="LXN401" s="402"/>
      <c r="LXO401" s="402"/>
      <c r="LXP401" s="402"/>
      <c r="LXQ401" s="402"/>
      <c r="LXR401" s="402"/>
      <c r="LXS401" s="402"/>
      <c r="LXT401" s="402"/>
      <c r="LXU401" s="402"/>
      <c r="LXV401" s="402"/>
      <c r="LXW401" s="402"/>
      <c r="LXX401" s="402"/>
      <c r="LXY401" s="402"/>
      <c r="LXZ401" s="402"/>
      <c r="LYA401" s="402"/>
      <c r="LYB401" s="402"/>
      <c r="LYC401" s="402"/>
      <c r="LYD401" s="402"/>
      <c r="LYE401" s="402"/>
      <c r="LYF401" s="402"/>
      <c r="LYG401" s="402"/>
      <c r="LYH401" s="402"/>
      <c r="LYI401" s="402"/>
      <c r="LYJ401" s="402"/>
      <c r="LYK401" s="402"/>
      <c r="LYL401" s="402"/>
      <c r="LYM401" s="402"/>
      <c r="LYN401" s="402"/>
      <c r="LYO401" s="402"/>
      <c r="LYP401" s="402"/>
      <c r="LYQ401" s="402"/>
      <c r="LYR401" s="402"/>
      <c r="LYS401" s="402"/>
      <c r="LYT401" s="402"/>
      <c r="LYU401" s="402"/>
      <c r="LYV401" s="402"/>
      <c r="LYW401" s="402"/>
      <c r="LYX401" s="402"/>
      <c r="LYY401" s="402"/>
      <c r="LYZ401" s="402"/>
      <c r="LZA401" s="402"/>
      <c r="LZB401" s="402"/>
      <c r="LZC401" s="402"/>
      <c r="LZD401" s="402"/>
      <c r="LZE401" s="402"/>
      <c r="LZF401" s="402"/>
      <c r="LZG401" s="402"/>
      <c r="LZH401" s="402"/>
      <c r="LZI401" s="402"/>
      <c r="LZJ401" s="402"/>
      <c r="LZK401" s="402"/>
      <c r="LZL401" s="402"/>
      <c r="LZM401" s="402"/>
      <c r="LZN401" s="402"/>
      <c r="LZO401" s="402"/>
      <c r="LZP401" s="402"/>
      <c r="LZQ401" s="402"/>
      <c r="LZR401" s="402"/>
      <c r="LZS401" s="402"/>
      <c r="LZT401" s="402"/>
      <c r="LZU401" s="402"/>
      <c r="LZV401" s="402"/>
      <c r="LZW401" s="402"/>
      <c r="LZX401" s="402"/>
      <c r="LZY401" s="402"/>
      <c r="LZZ401" s="402"/>
      <c r="MAA401" s="402"/>
      <c r="MAB401" s="402"/>
      <c r="MAC401" s="402"/>
      <c r="MAD401" s="402"/>
      <c r="MAE401" s="402"/>
      <c r="MAF401" s="402"/>
      <c r="MAG401" s="402"/>
      <c r="MAH401" s="402"/>
      <c r="MAI401" s="402"/>
      <c r="MAJ401" s="402"/>
      <c r="MAK401" s="402"/>
      <c r="MAL401" s="402"/>
      <c r="MAM401" s="402"/>
      <c r="MAN401" s="402"/>
      <c r="MAO401" s="402"/>
      <c r="MAP401" s="402"/>
      <c r="MAQ401" s="402"/>
      <c r="MAR401" s="402"/>
      <c r="MAS401" s="402"/>
      <c r="MAT401" s="402"/>
      <c r="MAU401" s="402"/>
      <c r="MAV401" s="402"/>
      <c r="MAW401" s="402"/>
      <c r="MAX401" s="402"/>
      <c r="MAY401" s="402"/>
      <c r="MAZ401" s="402"/>
      <c r="MBA401" s="402"/>
      <c r="MBB401" s="402"/>
      <c r="MBC401" s="402"/>
      <c r="MBD401" s="402"/>
      <c r="MBE401" s="402"/>
      <c r="MBF401" s="402"/>
      <c r="MBG401" s="402"/>
      <c r="MBH401" s="402"/>
      <c r="MBI401" s="402"/>
      <c r="MBJ401" s="402"/>
      <c r="MBK401" s="402"/>
      <c r="MBL401" s="402"/>
      <c r="MBM401" s="402"/>
      <c r="MBN401" s="402"/>
      <c r="MBO401" s="402"/>
      <c r="MBP401" s="402"/>
      <c r="MBQ401" s="402"/>
      <c r="MBR401" s="402"/>
      <c r="MBS401" s="402"/>
      <c r="MBT401" s="402"/>
      <c r="MBU401" s="402"/>
      <c r="MBV401" s="402"/>
      <c r="MBW401" s="402"/>
      <c r="MBX401" s="402"/>
      <c r="MBY401" s="402"/>
      <c r="MBZ401" s="402"/>
      <c r="MCA401" s="402"/>
      <c r="MCB401" s="402"/>
      <c r="MCC401" s="402"/>
      <c r="MCD401" s="402"/>
      <c r="MCE401" s="402"/>
      <c r="MCF401" s="402"/>
      <c r="MCG401" s="402"/>
      <c r="MCH401" s="402"/>
      <c r="MCI401" s="402"/>
      <c r="MCJ401" s="402"/>
      <c r="MCK401" s="402"/>
      <c r="MCL401" s="402"/>
      <c r="MCM401" s="402"/>
      <c r="MCN401" s="402"/>
      <c r="MCO401" s="402"/>
      <c r="MCP401" s="402"/>
      <c r="MCQ401" s="402"/>
      <c r="MCR401" s="402"/>
      <c r="MCS401" s="402"/>
      <c r="MCT401" s="402"/>
      <c r="MCU401" s="402"/>
      <c r="MCV401" s="402"/>
      <c r="MCW401" s="402"/>
      <c r="MCX401" s="402"/>
      <c r="MCY401" s="402"/>
      <c r="MCZ401" s="402"/>
      <c r="MDA401" s="402"/>
      <c r="MDB401" s="402"/>
      <c r="MDC401" s="402"/>
      <c r="MDD401" s="402"/>
      <c r="MDE401" s="402"/>
      <c r="MDF401" s="402"/>
      <c r="MDG401" s="402"/>
      <c r="MDH401" s="402"/>
      <c r="MDI401" s="402"/>
      <c r="MDJ401" s="402"/>
      <c r="MDK401" s="402"/>
      <c r="MDL401" s="402"/>
      <c r="MDM401" s="402"/>
      <c r="MDN401" s="402"/>
      <c r="MDO401" s="402"/>
      <c r="MDP401" s="402"/>
      <c r="MDQ401" s="402"/>
      <c r="MDR401" s="402"/>
      <c r="MDS401" s="402"/>
      <c r="MDT401" s="402"/>
      <c r="MDU401" s="402"/>
      <c r="MDV401" s="402"/>
      <c r="MDW401" s="402"/>
      <c r="MDX401" s="402"/>
      <c r="MDY401" s="402"/>
      <c r="MDZ401" s="402"/>
      <c r="MEA401" s="402"/>
      <c r="MEB401" s="402"/>
      <c r="MEC401" s="402"/>
      <c r="MED401" s="402"/>
      <c r="MEE401" s="402"/>
      <c r="MEF401" s="402"/>
      <c r="MEG401" s="402"/>
      <c r="MEH401" s="402"/>
      <c r="MEI401" s="402"/>
      <c r="MEJ401" s="402"/>
      <c r="MEK401" s="402"/>
      <c r="MEL401" s="402"/>
      <c r="MEM401" s="402"/>
      <c r="MEN401" s="402"/>
      <c r="MEO401" s="402"/>
      <c r="MEP401" s="402"/>
      <c r="MEQ401" s="402"/>
      <c r="MER401" s="402"/>
      <c r="MES401" s="402"/>
      <c r="MET401" s="402"/>
      <c r="MEU401" s="402"/>
      <c r="MEV401" s="402"/>
      <c r="MEW401" s="402"/>
      <c r="MEX401" s="402"/>
      <c r="MEY401" s="402"/>
      <c r="MEZ401" s="402"/>
      <c r="MFA401" s="402"/>
      <c r="MFB401" s="402"/>
      <c r="MFC401" s="402"/>
      <c r="MFD401" s="402"/>
      <c r="MFE401" s="402"/>
      <c r="MFF401" s="402"/>
      <c r="MFG401" s="402"/>
      <c r="MFH401" s="402"/>
      <c r="MFI401" s="402"/>
      <c r="MFJ401" s="402"/>
      <c r="MFK401" s="402"/>
      <c r="MFL401" s="402"/>
      <c r="MFM401" s="402"/>
      <c r="MFN401" s="402"/>
      <c r="MFO401" s="402"/>
      <c r="MFP401" s="402"/>
      <c r="MFQ401" s="402"/>
      <c r="MFR401" s="402"/>
      <c r="MFS401" s="402"/>
      <c r="MFT401" s="402"/>
      <c r="MFU401" s="402"/>
      <c r="MFV401" s="402"/>
      <c r="MFW401" s="402"/>
      <c r="MFX401" s="402"/>
      <c r="MFY401" s="402"/>
      <c r="MFZ401" s="402"/>
      <c r="MGA401" s="402"/>
      <c r="MGB401" s="402"/>
      <c r="MGC401" s="402"/>
      <c r="MGD401" s="402"/>
      <c r="MGE401" s="402"/>
      <c r="MGF401" s="402"/>
      <c r="MGG401" s="402"/>
      <c r="MGH401" s="402"/>
      <c r="MGI401" s="402"/>
      <c r="MGJ401" s="402"/>
      <c r="MGK401" s="402"/>
      <c r="MGL401" s="402"/>
      <c r="MGM401" s="402"/>
      <c r="MGN401" s="402"/>
      <c r="MGO401" s="402"/>
      <c r="MGP401" s="402"/>
      <c r="MGQ401" s="402"/>
      <c r="MGR401" s="402"/>
      <c r="MGS401" s="402"/>
      <c r="MGT401" s="402"/>
      <c r="MGU401" s="402"/>
      <c r="MGV401" s="402"/>
      <c r="MGW401" s="402"/>
      <c r="MGX401" s="402"/>
      <c r="MGY401" s="402"/>
      <c r="MGZ401" s="402"/>
      <c r="MHA401" s="402"/>
      <c r="MHB401" s="402"/>
      <c r="MHC401" s="402"/>
      <c r="MHD401" s="402"/>
      <c r="MHE401" s="402"/>
      <c r="MHF401" s="402"/>
      <c r="MHG401" s="402"/>
      <c r="MHH401" s="402"/>
      <c r="MHI401" s="402"/>
      <c r="MHJ401" s="402"/>
      <c r="MHK401" s="402"/>
      <c r="MHL401" s="402"/>
      <c r="MHM401" s="402"/>
      <c r="MHN401" s="402"/>
      <c r="MHO401" s="402"/>
      <c r="MHP401" s="402"/>
      <c r="MHQ401" s="402"/>
      <c r="MHR401" s="402"/>
      <c r="MHS401" s="402"/>
      <c r="MHT401" s="402"/>
      <c r="MHU401" s="402"/>
      <c r="MHV401" s="402"/>
      <c r="MHW401" s="402"/>
      <c r="MHX401" s="402"/>
      <c r="MHY401" s="402"/>
      <c r="MHZ401" s="402"/>
      <c r="MIA401" s="402"/>
      <c r="MIB401" s="402"/>
      <c r="MIC401" s="402"/>
      <c r="MID401" s="402"/>
      <c r="MIE401" s="402"/>
      <c r="MIF401" s="402"/>
      <c r="MIG401" s="402"/>
      <c r="MIH401" s="402"/>
      <c r="MII401" s="402"/>
      <c r="MIJ401" s="402"/>
      <c r="MIK401" s="402"/>
      <c r="MIL401" s="402"/>
      <c r="MIM401" s="402"/>
      <c r="MIN401" s="402"/>
      <c r="MIO401" s="402"/>
      <c r="MIP401" s="402"/>
      <c r="MIQ401" s="402"/>
      <c r="MIR401" s="402"/>
      <c r="MIS401" s="402"/>
      <c r="MIT401" s="402"/>
      <c r="MIU401" s="402"/>
      <c r="MIV401" s="402"/>
      <c r="MIW401" s="402"/>
      <c r="MIX401" s="402"/>
      <c r="MIY401" s="402"/>
      <c r="MIZ401" s="402"/>
      <c r="MJA401" s="402"/>
      <c r="MJB401" s="402"/>
      <c r="MJC401" s="402"/>
      <c r="MJD401" s="402"/>
      <c r="MJE401" s="402"/>
      <c r="MJF401" s="402"/>
      <c r="MJG401" s="402"/>
      <c r="MJH401" s="402"/>
      <c r="MJI401" s="402"/>
      <c r="MJJ401" s="402"/>
      <c r="MJK401" s="402"/>
      <c r="MJL401" s="402"/>
      <c r="MJM401" s="402"/>
      <c r="MJN401" s="402"/>
      <c r="MJO401" s="402"/>
      <c r="MJP401" s="402"/>
      <c r="MJQ401" s="402"/>
      <c r="MJR401" s="402"/>
      <c r="MJS401" s="402"/>
      <c r="MJT401" s="402"/>
      <c r="MJU401" s="402"/>
      <c r="MJV401" s="402"/>
      <c r="MJW401" s="402"/>
      <c r="MJX401" s="402"/>
      <c r="MJY401" s="402"/>
      <c r="MJZ401" s="402"/>
      <c r="MKA401" s="402"/>
      <c r="MKB401" s="402"/>
      <c r="MKC401" s="402"/>
      <c r="MKD401" s="402"/>
      <c r="MKE401" s="402"/>
      <c r="MKF401" s="402"/>
      <c r="MKG401" s="402"/>
      <c r="MKH401" s="402"/>
      <c r="MKI401" s="402"/>
      <c r="MKJ401" s="402"/>
      <c r="MKK401" s="402"/>
      <c r="MKL401" s="402"/>
      <c r="MKM401" s="402"/>
      <c r="MKN401" s="402"/>
      <c r="MKO401" s="402"/>
      <c r="MKP401" s="402"/>
      <c r="MKQ401" s="402"/>
      <c r="MKR401" s="402"/>
      <c r="MKS401" s="402"/>
      <c r="MKT401" s="402"/>
      <c r="MKU401" s="402"/>
      <c r="MKV401" s="402"/>
      <c r="MKW401" s="402"/>
      <c r="MKX401" s="402"/>
      <c r="MKY401" s="402"/>
      <c r="MKZ401" s="402"/>
      <c r="MLA401" s="402"/>
      <c r="MLB401" s="402"/>
      <c r="MLC401" s="402"/>
      <c r="MLD401" s="402"/>
      <c r="MLE401" s="402"/>
      <c r="MLF401" s="402"/>
      <c r="MLG401" s="402"/>
      <c r="MLH401" s="402"/>
      <c r="MLI401" s="402"/>
      <c r="MLJ401" s="402"/>
      <c r="MLK401" s="402"/>
      <c r="MLL401" s="402"/>
      <c r="MLM401" s="402"/>
      <c r="MLN401" s="402"/>
      <c r="MLO401" s="402"/>
      <c r="MLP401" s="402"/>
      <c r="MLQ401" s="402"/>
      <c r="MLR401" s="402"/>
      <c r="MLS401" s="402"/>
      <c r="MLT401" s="402"/>
      <c r="MLU401" s="402"/>
      <c r="MLV401" s="402"/>
      <c r="MLW401" s="402"/>
      <c r="MLX401" s="402"/>
      <c r="MLY401" s="402"/>
      <c r="MLZ401" s="402"/>
      <c r="MMA401" s="402"/>
      <c r="MMB401" s="402"/>
      <c r="MMC401" s="402"/>
      <c r="MMD401" s="402"/>
      <c r="MME401" s="402"/>
      <c r="MMF401" s="402"/>
      <c r="MMG401" s="402"/>
      <c r="MMH401" s="402"/>
      <c r="MMI401" s="402"/>
      <c r="MMJ401" s="402"/>
      <c r="MMK401" s="402"/>
      <c r="MML401" s="402"/>
      <c r="MMM401" s="402"/>
      <c r="MMN401" s="402"/>
      <c r="MMO401" s="402"/>
      <c r="MMP401" s="402"/>
      <c r="MMQ401" s="402"/>
      <c r="MMR401" s="402"/>
      <c r="MMS401" s="402"/>
      <c r="MMT401" s="402"/>
      <c r="MMU401" s="402"/>
      <c r="MMV401" s="402"/>
      <c r="MMW401" s="402"/>
      <c r="MMX401" s="402"/>
      <c r="MMY401" s="402"/>
      <c r="MMZ401" s="402"/>
      <c r="MNA401" s="402"/>
      <c r="MNB401" s="402"/>
      <c r="MNC401" s="402"/>
      <c r="MND401" s="402"/>
      <c r="MNE401" s="402"/>
      <c r="MNF401" s="402"/>
      <c r="MNG401" s="402"/>
      <c r="MNH401" s="402"/>
      <c r="MNI401" s="402"/>
      <c r="MNJ401" s="402"/>
      <c r="MNK401" s="402"/>
      <c r="MNL401" s="402"/>
      <c r="MNM401" s="402"/>
      <c r="MNN401" s="402"/>
      <c r="MNO401" s="402"/>
      <c r="MNP401" s="402"/>
      <c r="MNQ401" s="402"/>
      <c r="MNR401" s="402"/>
      <c r="MNS401" s="402"/>
      <c r="MNT401" s="402"/>
      <c r="MNU401" s="402"/>
      <c r="MNV401" s="402"/>
      <c r="MNW401" s="402"/>
      <c r="MNX401" s="402"/>
      <c r="MNY401" s="402"/>
      <c r="MNZ401" s="402"/>
      <c r="MOA401" s="402"/>
      <c r="MOB401" s="402"/>
      <c r="MOC401" s="402"/>
      <c r="MOD401" s="402"/>
      <c r="MOE401" s="402"/>
      <c r="MOF401" s="402"/>
      <c r="MOG401" s="402"/>
      <c r="MOH401" s="402"/>
      <c r="MOI401" s="402"/>
      <c r="MOJ401" s="402"/>
      <c r="MOK401" s="402"/>
      <c r="MOL401" s="402"/>
      <c r="MOM401" s="402"/>
      <c r="MON401" s="402"/>
      <c r="MOO401" s="402"/>
      <c r="MOP401" s="402"/>
      <c r="MOQ401" s="402"/>
      <c r="MOR401" s="402"/>
      <c r="MOS401" s="402"/>
      <c r="MOT401" s="402"/>
      <c r="MOU401" s="402"/>
      <c r="MOV401" s="402"/>
      <c r="MOW401" s="402"/>
      <c r="MOX401" s="402"/>
      <c r="MOY401" s="402"/>
      <c r="MOZ401" s="402"/>
      <c r="MPA401" s="402"/>
      <c r="MPB401" s="402"/>
      <c r="MPC401" s="402"/>
      <c r="MPD401" s="402"/>
      <c r="MPE401" s="402"/>
      <c r="MPF401" s="402"/>
      <c r="MPG401" s="402"/>
      <c r="MPH401" s="402"/>
      <c r="MPI401" s="402"/>
      <c r="MPJ401" s="402"/>
      <c r="MPK401" s="402"/>
      <c r="MPL401" s="402"/>
      <c r="MPM401" s="402"/>
      <c r="MPN401" s="402"/>
      <c r="MPO401" s="402"/>
      <c r="MPP401" s="402"/>
      <c r="MPQ401" s="402"/>
      <c r="MPR401" s="402"/>
      <c r="MPS401" s="402"/>
      <c r="MPT401" s="402"/>
      <c r="MPU401" s="402"/>
      <c r="MPV401" s="402"/>
      <c r="MPW401" s="402"/>
      <c r="MPX401" s="402"/>
      <c r="MPY401" s="402"/>
      <c r="MPZ401" s="402"/>
      <c r="MQA401" s="402"/>
      <c r="MQB401" s="402"/>
      <c r="MQC401" s="402"/>
      <c r="MQD401" s="402"/>
      <c r="MQE401" s="402"/>
      <c r="MQF401" s="402"/>
      <c r="MQG401" s="402"/>
      <c r="MQH401" s="402"/>
      <c r="MQI401" s="402"/>
      <c r="MQJ401" s="402"/>
      <c r="MQK401" s="402"/>
      <c r="MQL401" s="402"/>
      <c r="MQM401" s="402"/>
      <c r="MQN401" s="402"/>
      <c r="MQO401" s="402"/>
      <c r="MQP401" s="402"/>
      <c r="MQQ401" s="402"/>
      <c r="MQR401" s="402"/>
      <c r="MQS401" s="402"/>
      <c r="MQT401" s="402"/>
      <c r="MQU401" s="402"/>
      <c r="MQV401" s="402"/>
      <c r="MQW401" s="402"/>
      <c r="MQX401" s="402"/>
      <c r="MQY401" s="402"/>
      <c r="MQZ401" s="402"/>
      <c r="MRA401" s="402"/>
      <c r="MRB401" s="402"/>
      <c r="MRC401" s="402"/>
      <c r="MRD401" s="402"/>
      <c r="MRE401" s="402"/>
      <c r="MRF401" s="402"/>
      <c r="MRG401" s="402"/>
      <c r="MRH401" s="402"/>
      <c r="MRI401" s="402"/>
      <c r="MRJ401" s="402"/>
      <c r="MRK401" s="402"/>
      <c r="MRL401" s="402"/>
      <c r="MRM401" s="402"/>
      <c r="MRN401" s="402"/>
      <c r="MRO401" s="402"/>
      <c r="MRP401" s="402"/>
      <c r="MRQ401" s="402"/>
      <c r="MRR401" s="402"/>
      <c r="MRS401" s="402"/>
      <c r="MRT401" s="402"/>
      <c r="MRU401" s="402"/>
      <c r="MRV401" s="402"/>
      <c r="MRW401" s="402"/>
      <c r="MRX401" s="402"/>
      <c r="MRY401" s="402"/>
      <c r="MRZ401" s="402"/>
      <c r="MSA401" s="402"/>
      <c r="MSB401" s="402"/>
      <c r="MSC401" s="402"/>
      <c r="MSD401" s="402"/>
      <c r="MSE401" s="402"/>
      <c r="MSF401" s="402"/>
      <c r="MSG401" s="402"/>
      <c r="MSH401" s="402"/>
      <c r="MSI401" s="402"/>
      <c r="MSJ401" s="402"/>
      <c r="MSK401" s="402"/>
      <c r="MSL401" s="402"/>
      <c r="MSM401" s="402"/>
      <c r="MSN401" s="402"/>
      <c r="MSO401" s="402"/>
      <c r="MSP401" s="402"/>
      <c r="MSQ401" s="402"/>
      <c r="MSR401" s="402"/>
      <c r="MSS401" s="402"/>
      <c r="MST401" s="402"/>
      <c r="MSU401" s="402"/>
      <c r="MSV401" s="402"/>
      <c r="MSW401" s="402"/>
      <c r="MSX401" s="402"/>
      <c r="MSY401" s="402"/>
      <c r="MSZ401" s="402"/>
      <c r="MTA401" s="402"/>
      <c r="MTB401" s="402"/>
      <c r="MTC401" s="402"/>
      <c r="MTD401" s="402"/>
      <c r="MTE401" s="402"/>
      <c r="MTF401" s="402"/>
      <c r="MTG401" s="402"/>
      <c r="MTH401" s="402"/>
      <c r="MTI401" s="402"/>
      <c r="MTJ401" s="402"/>
      <c r="MTK401" s="402"/>
      <c r="MTL401" s="402"/>
      <c r="MTM401" s="402"/>
      <c r="MTN401" s="402"/>
      <c r="MTO401" s="402"/>
      <c r="MTP401" s="402"/>
      <c r="MTQ401" s="402"/>
      <c r="MTR401" s="402"/>
      <c r="MTS401" s="402"/>
      <c r="MTT401" s="402"/>
      <c r="MTU401" s="402"/>
      <c r="MTV401" s="402"/>
      <c r="MTW401" s="402"/>
      <c r="MTX401" s="402"/>
      <c r="MTY401" s="402"/>
      <c r="MTZ401" s="402"/>
      <c r="MUA401" s="402"/>
      <c r="MUB401" s="402"/>
      <c r="MUC401" s="402"/>
      <c r="MUD401" s="402"/>
      <c r="MUE401" s="402"/>
      <c r="MUF401" s="402"/>
      <c r="MUG401" s="402"/>
      <c r="MUH401" s="402"/>
      <c r="MUI401" s="402"/>
      <c r="MUJ401" s="402"/>
      <c r="MUK401" s="402"/>
      <c r="MUL401" s="402"/>
      <c r="MUM401" s="402"/>
      <c r="MUN401" s="402"/>
      <c r="MUO401" s="402"/>
      <c r="MUP401" s="402"/>
      <c r="MUQ401" s="402"/>
      <c r="MUR401" s="402"/>
      <c r="MUS401" s="402"/>
      <c r="MUT401" s="402"/>
      <c r="MUU401" s="402"/>
      <c r="MUV401" s="402"/>
      <c r="MUW401" s="402"/>
      <c r="MUX401" s="402"/>
      <c r="MUY401" s="402"/>
      <c r="MUZ401" s="402"/>
      <c r="MVA401" s="402"/>
      <c r="MVB401" s="402"/>
      <c r="MVC401" s="402"/>
      <c r="MVD401" s="402"/>
      <c r="MVE401" s="402"/>
      <c r="MVF401" s="402"/>
      <c r="MVG401" s="402"/>
      <c r="MVH401" s="402"/>
      <c r="MVI401" s="402"/>
      <c r="MVJ401" s="402"/>
      <c r="MVK401" s="402"/>
      <c r="MVL401" s="402"/>
      <c r="MVM401" s="402"/>
      <c r="MVN401" s="402"/>
      <c r="MVO401" s="402"/>
      <c r="MVP401" s="402"/>
      <c r="MVQ401" s="402"/>
      <c r="MVR401" s="402"/>
      <c r="MVS401" s="402"/>
      <c r="MVT401" s="402"/>
      <c r="MVU401" s="402"/>
      <c r="MVV401" s="402"/>
      <c r="MVW401" s="402"/>
      <c r="MVX401" s="402"/>
      <c r="MVY401" s="402"/>
      <c r="MVZ401" s="402"/>
      <c r="MWA401" s="402"/>
      <c r="MWB401" s="402"/>
      <c r="MWC401" s="402"/>
      <c r="MWD401" s="402"/>
      <c r="MWE401" s="402"/>
      <c r="MWF401" s="402"/>
      <c r="MWG401" s="402"/>
      <c r="MWH401" s="402"/>
      <c r="MWI401" s="402"/>
      <c r="MWJ401" s="402"/>
      <c r="MWK401" s="402"/>
      <c r="MWL401" s="402"/>
      <c r="MWM401" s="402"/>
      <c r="MWN401" s="402"/>
      <c r="MWO401" s="402"/>
      <c r="MWP401" s="402"/>
      <c r="MWQ401" s="402"/>
      <c r="MWR401" s="402"/>
      <c r="MWS401" s="402"/>
      <c r="MWT401" s="402"/>
      <c r="MWU401" s="402"/>
      <c r="MWV401" s="402"/>
      <c r="MWW401" s="402"/>
      <c r="MWX401" s="402"/>
      <c r="MWY401" s="402"/>
      <c r="MWZ401" s="402"/>
      <c r="MXA401" s="402"/>
      <c r="MXB401" s="402"/>
      <c r="MXC401" s="402"/>
      <c r="MXD401" s="402"/>
      <c r="MXE401" s="402"/>
      <c r="MXF401" s="402"/>
      <c r="MXG401" s="402"/>
      <c r="MXH401" s="402"/>
      <c r="MXI401" s="402"/>
      <c r="MXJ401" s="402"/>
      <c r="MXK401" s="402"/>
      <c r="MXL401" s="402"/>
      <c r="MXM401" s="402"/>
      <c r="MXN401" s="402"/>
      <c r="MXO401" s="402"/>
      <c r="MXP401" s="402"/>
      <c r="MXQ401" s="402"/>
      <c r="MXR401" s="402"/>
      <c r="MXS401" s="402"/>
      <c r="MXT401" s="402"/>
      <c r="MXU401" s="402"/>
      <c r="MXV401" s="402"/>
      <c r="MXW401" s="402"/>
      <c r="MXX401" s="402"/>
      <c r="MXY401" s="402"/>
      <c r="MXZ401" s="402"/>
      <c r="MYA401" s="402"/>
      <c r="MYB401" s="402"/>
      <c r="MYC401" s="402"/>
      <c r="MYD401" s="402"/>
      <c r="MYE401" s="402"/>
      <c r="MYF401" s="402"/>
      <c r="MYG401" s="402"/>
      <c r="MYH401" s="402"/>
      <c r="MYI401" s="402"/>
      <c r="MYJ401" s="402"/>
      <c r="MYK401" s="402"/>
      <c r="MYL401" s="402"/>
      <c r="MYM401" s="402"/>
      <c r="MYN401" s="402"/>
      <c r="MYO401" s="402"/>
      <c r="MYP401" s="402"/>
      <c r="MYQ401" s="402"/>
      <c r="MYR401" s="402"/>
      <c r="MYS401" s="402"/>
      <c r="MYT401" s="402"/>
      <c r="MYU401" s="402"/>
      <c r="MYV401" s="402"/>
      <c r="MYW401" s="402"/>
      <c r="MYX401" s="402"/>
      <c r="MYY401" s="402"/>
      <c r="MYZ401" s="402"/>
      <c r="MZA401" s="402"/>
      <c r="MZB401" s="402"/>
      <c r="MZC401" s="402"/>
      <c r="MZD401" s="402"/>
      <c r="MZE401" s="402"/>
      <c r="MZF401" s="402"/>
      <c r="MZG401" s="402"/>
      <c r="MZH401" s="402"/>
      <c r="MZI401" s="402"/>
      <c r="MZJ401" s="402"/>
      <c r="MZK401" s="402"/>
      <c r="MZL401" s="402"/>
      <c r="MZM401" s="402"/>
      <c r="MZN401" s="402"/>
      <c r="MZO401" s="402"/>
      <c r="MZP401" s="402"/>
      <c r="MZQ401" s="402"/>
      <c r="MZR401" s="402"/>
      <c r="MZS401" s="402"/>
      <c r="MZT401" s="402"/>
      <c r="MZU401" s="402"/>
      <c r="MZV401" s="402"/>
      <c r="MZW401" s="402"/>
      <c r="MZX401" s="402"/>
      <c r="MZY401" s="402"/>
      <c r="MZZ401" s="402"/>
      <c r="NAA401" s="402"/>
      <c r="NAB401" s="402"/>
      <c r="NAC401" s="402"/>
      <c r="NAD401" s="402"/>
      <c r="NAE401" s="402"/>
      <c r="NAF401" s="402"/>
      <c r="NAG401" s="402"/>
      <c r="NAH401" s="402"/>
      <c r="NAI401" s="402"/>
      <c r="NAJ401" s="402"/>
      <c r="NAK401" s="402"/>
      <c r="NAL401" s="402"/>
      <c r="NAM401" s="402"/>
      <c r="NAN401" s="402"/>
      <c r="NAO401" s="402"/>
      <c r="NAP401" s="402"/>
      <c r="NAQ401" s="402"/>
      <c r="NAR401" s="402"/>
      <c r="NAS401" s="402"/>
      <c r="NAT401" s="402"/>
      <c r="NAU401" s="402"/>
      <c r="NAV401" s="402"/>
      <c r="NAW401" s="402"/>
      <c r="NAX401" s="402"/>
      <c r="NAY401" s="402"/>
      <c r="NAZ401" s="402"/>
      <c r="NBA401" s="402"/>
      <c r="NBB401" s="402"/>
      <c r="NBC401" s="402"/>
      <c r="NBD401" s="402"/>
      <c r="NBE401" s="402"/>
      <c r="NBF401" s="402"/>
      <c r="NBG401" s="402"/>
      <c r="NBH401" s="402"/>
      <c r="NBI401" s="402"/>
      <c r="NBJ401" s="402"/>
      <c r="NBK401" s="402"/>
      <c r="NBL401" s="402"/>
      <c r="NBM401" s="402"/>
      <c r="NBN401" s="402"/>
      <c r="NBO401" s="402"/>
      <c r="NBP401" s="402"/>
      <c r="NBQ401" s="402"/>
      <c r="NBR401" s="402"/>
      <c r="NBS401" s="402"/>
      <c r="NBT401" s="402"/>
      <c r="NBU401" s="402"/>
      <c r="NBV401" s="402"/>
      <c r="NBW401" s="402"/>
      <c r="NBX401" s="402"/>
      <c r="NBY401" s="402"/>
      <c r="NBZ401" s="402"/>
      <c r="NCA401" s="402"/>
      <c r="NCB401" s="402"/>
      <c r="NCC401" s="402"/>
      <c r="NCD401" s="402"/>
      <c r="NCE401" s="402"/>
      <c r="NCF401" s="402"/>
      <c r="NCG401" s="402"/>
      <c r="NCH401" s="402"/>
      <c r="NCI401" s="402"/>
      <c r="NCJ401" s="402"/>
      <c r="NCK401" s="402"/>
      <c r="NCL401" s="402"/>
      <c r="NCM401" s="402"/>
      <c r="NCN401" s="402"/>
      <c r="NCO401" s="402"/>
      <c r="NCP401" s="402"/>
      <c r="NCQ401" s="402"/>
      <c r="NCR401" s="402"/>
      <c r="NCS401" s="402"/>
      <c r="NCT401" s="402"/>
      <c r="NCU401" s="402"/>
      <c r="NCV401" s="402"/>
      <c r="NCW401" s="402"/>
      <c r="NCX401" s="402"/>
      <c r="NCY401" s="402"/>
      <c r="NCZ401" s="402"/>
      <c r="NDA401" s="402"/>
      <c r="NDB401" s="402"/>
      <c r="NDC401" s="402"/>
      <c r="NDD401" s="402"/>
      <c r="NDE401" s="402"/>
      <c r="NDF401" s="402"/>
      <c r="NDG401" s="402"/>
      <c r="NDH401" s="402"/>
      <c r="NDI401" s="402"/>
      <c r="NDJ401" s="402"/>
      <c r="NDK401" s="402"/>
      <c r="NDL401" s="402"/>
      <c r="NDM401" s="402"/>
      <c r="NDN401" s="402"/>
      <c r="NDO401" s="402"/>
      <c r="NDP401" s="402"/>
      <c r="NDQ401" s="402"/>
      <c r="NDR401" s="402"/>
      <c r="NDS401" s="402"/>
      <c r="NDT401" s="402"/>
      <c r="NDU401" s="402"/>
      <c r="NDV401" s="402"/>
      <c r="NDW401" s="402"/>
      <c r="NDX401" s="402"/>
      <c r="NDY401" s="402"/>
      <c r="NDZ401" s="402"/>
      <c r="NEA401" s="402"/>
      <c r="NEB401" s="402"/>
      <c r="NEC401" s="402"/>
      <c r="NED401" s="402"/>
      <c r="NEE401" s="402"/>
      <c r="NEF401" s="402"/>
      <c r="NEG401" s="402"/>
      <c r="NEH401" s="402"/>
      <c r="NEI401" s="402"/>
      <c r="NEJ401" s="402"/>
      <c r="NEK401" s="402"/>
      <c r="NEL401" s="402"/>
      <c r="NEM401" s="402"/>
      <c r="NEN401" s="402"/>
      <c r="NEO401" s="402"/>
      <c r="NEP401" s="402"/>
      <c r="NEQ401" s="402"/>
      <c r="NER401" s="402"/>
      <c r="NES401" s="402"/>
      <c r="NET401" s="402"/>
      <c r="NEU401" s="402"/>
      <c r="NEV401" s="402"/>
      <c r="NEW401" s="402"/>
      <c r="NEX401" s="402"/>
      <c r="NEY401" s="402"/>
      <c r="NEZ401" s="402"/>
      <c r="NFA401" s="402"/>
      <c r="NFB401" s="402"/>
      <c r="NFC401" s="402"/>
      <c r="NFD401" s="402"/>
      <c r="NFE401" s="402"/>
      <c r="NFF401" s="402"/>
      <c r="NFG401" s="402"/>
      <c r="NFH401" s="402"/>
      <c r="NFI401" s="402"/>
      <c r="NFJ401" s="402"/>
      <c r="NFK401" s="402"/>
      <c r="NFL401" s="402"/>
      <c r="NFM401" s="402"/>
      <c r="NFN401" s="402"/>
      <c r="NFO401" s="402"/>
      <c r="NFP401" s="402"/>
      <c r="NFQ401" s="402"/>
      <c r="NFR401" s="402"/>
      <c r="NFS401" s="402"/>
      <c r="NFT401" s="402"/>
      <c r="NFU401" s="402"/>
      <c r="NFV401" s="402"/>
      <c r="NFW401" s="402"/>
      <c r="NFX401" s="402"/>
      <c r="NFY401" s="402"/>
      <c r="NFZ401" s="402"/>
      <c r="NGA401" s="402"/>
      <c r="NGB401" s="402"/>
      <c r="NGC401" s="402"/>
      <c r="NGD401" s="402"/>
      <c r="NGE401" s="402"/>
      <c r="NGF401" s="402"/>
      <c r="NGG401" s="402"/>
      <c r="NGH401" s="402"/>
      <c r="NGI401" s="402"/>
      <c r="NGJ401" s="402"/>
      <c r="NGK401" s="402"/>
      <c r="NGL401" s="402"/>
      <c r="NGM401" s="402"/>
      <c r="NGN401" s="402"/>
      <c r="NGO401" s="402"/>
      <c r="NGP401" s="402"/>
      <c r="NGQ401" s="402"/>
      <c r="NGR401" s="402"/>
      <c r="NGS401" s="402"/>
      <c r="NGT401" s="402"/>
      <c r="NGU401" s="402"/>
      <c r="NGV401" s="402"/>
      <c r="NGW401" s="402"/>
      <c r="NGX401" s="402"/>
      <c r="NGY401" s="402"/>
      <c r="NGZ401" s="402"/>
      <c r="NHA401" s="402"/>
      <c r="NHB401" s="402"/>
      <c r="NHC401" s="402"/>
      <c r="NHD401" s="402"/>
      <c r="NHE401" s="402"/>
      <c r="NHF401" s="402"/>
      <c r="NHG401" s="402"/>
      <c r="NHH401" s="402"/>
      <c r="NHI401" s="402"/>
      <c r="NHJ401" s="402"/>
      <c r="NHK401" s="402"/>
      <c r="NHL401" s="402"/>
      <c r="NHM401" s="402"/>
      <c r="NHN401" s="402"/>
      <c r="NHO401" s="402"/>
      <c r="NHP401" s="402"/>
      <c r="NHQ401" s="402"/>
      <c r="NHR401" s="402"/>
      <c r="NHS401" s="402"/>
      <c r="NHT401" s="402"/>
      <c r="NHU401" s="402"/>
      <c r="NHV401" s="402"/>
      <c r="NHW401" s="402"/>
      <c r="NHX401" s="402"/>
      <c r="NHY401" s="402"/>
      <c r="NHZ401" s="402"/>
      <c r="NIA401" s="402"/>
      <c r="NIB401" s="402"/>
      <c r="NIC401" s="402"/>
      <c r="NID401" s="402"/>
      <c r="NIE401" s="402"/>
      <c r="NIF401" s="402"/>
      <c r="NIG401" s="402"/>
      <c r="NIH401" s="402"/>
      <c r="NII401" s="402"/>
      <c r="NIJ401" s="402"/>
      <c r="NIK401" s="402"/>
      <c r="NIL401" s="402"/>
      <c r="NIM401" s="402"/>
      <c r="NIN401" s="402"/>
      <c r="NIO401" s="402"/>
      <c r="NIP401" s="402"/>
      <c r="NIQ401" s="402"/>
      <c r="NIR401" s="402"/>
      <c r="NIS401" s="402"/>
      <c r="NIT401" s="402"/>
      <c r="NIU401" s="402"/>
      <c r="NIV401" s="402"/>
      <c r="NIW401" s="402"/>
      <c r="NIX401" s="402"/>
      <c r="NIY401" s="402"/>
      <c r="NIZ401" s="402"/>
      <c r="NJA401" s="402"/>
      <c r="NJB401" s="402"/>
      <c r="NJC401" s="402"/>
      <c r="NJD401" s="402"/>
      <c r="NJE401" s="402"/>
      <c r="NJF401" s="402"/>
      <c r="NJG401" s="402"/>
      <c r="NJH401" s="402"/>
      <c r="NJI401" s="402"/>
      <c r="NJJ401" s="402"/>
      <c r="NJK401" s="402"/>
      <c r="NJL401" s="402"/>
      <c r="NJM401" s="402"/>
      <c r="NJN401" s="402"/>
      <c r="NJO401" s="402"/>
      <c r="NJP401" s="402"/>
      <c r="NJQ401" s="402"/>
      <c r="NJR401" s="402"/>
      <c r="NJS401" s="402"/>
      <c r="NJT401" s="402"/>
      <c r="NJU401" s="402"/>
      <c r="NJV401" s="402"/>
      <c r="NJW401" s="402"/>
      <c r="NJX401" s="402"/>
      <c r="NJY401" s="402"/>
      <c r="NJZ401" s="402"/>
      <c r="NKA401" s="402"/>
      <c r="NKB401" s="402"/>
      <c r="NKC401" s="402"/>
      <c r="NKD401" s="402"/>
      <c r="NKE401" s="402"/>
      <c r="NKF401" s="402"/>
      <c r="NKG401" s="402"/>
      <c r="NKH401" s="402"/>
      <c r="NKI401" s="402"/>
      <c r="NKJ401" s="402"/>
      <c r="NKK401" s="402"/>
      <c r="NKL401" s="402"/>
      <c r="NKM401" s="402"/>
      <c r="NKN401" s="402"/>
      <c r="NKO401" s="402"/>
      <c r="NKP401" s="402"/>
      <c r="NKQ401" s="402"/>
      <c r="NKR401" s="402"/>
      <c r="NKS401" s="402"/>
      <c r="NKT401" s="402"/>
      <c r="NKU401" s="402"/>
      <c r="NKV401" s="402"/>
      <c r="NKW401" s="402"/>
      <c r="NKX401" s="402"/>
      <c r="NKY401" s="402"/>
      <c r="NKZ401" s="402"/>
      <c r="NLA401" s="402"/>
      <c r="NLB401" s="402"/>
      <c r="NLC401" s="402"/>
      <c r="NLD401" s="402"/>
      <c r="NLE401" s="402"/>
      <c r="NLF401" s="402"/>
      <c r="NLG401" s="402"/>
      <c r="NLH401" s="402"/>
      <c r="NLI401" s="402"/>
      <c r="NLJ401" s="402"/>
      <c r="NLK401" s="402"/>
      <c r="NLL401" s="402"/>
      <c r="NLM401" s="402"/>
      <c r="NLN401" s="402"/>
      <c r="NLO401" s="402"/>
      <c r="NLP401" s="402"/>
      <c r="NLQ401" s="402"/>
      <c r="NLR401" s="402"/>
      <c r="NLS401" s="402"/>
      <c r="NLT401" s="402"/>
      <c r="NLU401" s="402"/>
      <c r="NLV401" s="402"/>
      <c r="NLW401" s="402"/>
      <c r="NLX401" s="402"/>
      <c r="NLY401" s="402"/>
      <c r="NLZ401" s="402"/>
      <c r="NMA401" s="402"/>
      <c r="NMB401" s="402"/>
      <c r="NMC401" s="402"/>
      <c r="NMD401" s="402"/>
      <c r="NME401" s="402"/>
      <c r="NMF401" s="402"/>
      <c r="NMG401" s="402"/>
      <c r="NMH401" s="402"/>
      <c r="NMI401" s="402"/>
      <c r="NMJ401" s="402"/>
      <c r="NMK401" s="402"/>
      <c r="NML401" s="402"/>
      <c r="NMM401" s="402"/>
      <c r="NMN401" s="402"/>
      <c r="NMO401" s="402"/>
      <c r="NMP401" s="402"/>
      <c r="NMQ401" s="402"/>
      <c r="NMR401" s="402"/>
      <c r="NMS401" s="402"/>
      <c r="NMT401" s="402"/>
      <c r="NMU401" s="402"/>
      <c r="NMV401" s="402"/>
      <c r="NMW401" s="402"/>
      <c r="NMX401" s="402"/>
      <c r="NMY401" s="402"/>
      <c r="NMZ401" s="402"/>
      <c r="NNA401" s="402"/>
      <c r="NNB401" s="402"/>
      <c r="NNC401" s="402"/>
      <c r="NND401" s="402"/>
      <c r="NNE401" s="402"/>
      <c r="NNF401" s="402"/>
      <c r="NNG401" s="402"/>
      <c r="NNH401" s="402"/>
      <c r="NNI401" s="402"/>
      <c r="NNJ401" s="402"/>
      <c r="NNK401" s="402"/>
      <c r="NNL401" s="402"/>
      <c r="NNM401" s="402"/>
      <c r="NNN401" s="402"/>
      <c r="NNO401" s="402"/>
      <c r="NNP401" s="402"/>
      <c r="NNQ401" s="402"/>
      <c r="NNR401" s="402"/>
      <c r="NNS401" s="402"/>
      <c r="NNT401" s="402"/>
      <c r="NNU401" s="402"/>
      <c r="NNV401" s="402"/>
      <c r="NNW401" s="402"/>
      <c r="NNX401" s="402"/>
      <c r="NNY401" s="402"/>
      <c r="NNZ401" s="402"/>
      <c r="NOA401" s="402"/>
      <c r="NOB401" s="402"/>
      <c r="NOC401" s="402"/>
      <c r="NOD401" s="402"/>
      <c r="NOE401" s="402"/>
      <c r="NOF401" s="402"/>
      <c r="NOG401" s="402"/>
      <c r="NOH401" s="402"/>
      <c r="NOI401" s="402"/>
      <c r="NOJ401" s="402"/>
      <c r="NOK401" s="402"/>
      <c r="NOL401" s="402"/>
      <c r="NOM401" s="402"/>
      <c r="NON401" s="402"/>
      <c r="NOO401" s="402"/>
      <c r="NOP401" s="402"/>
      <c r="NOQ401" s="402"/>
      <c r="NOR401" s="402"/>
      <c r="NOS401" s="402"/>
      <c r="NOT401" s="402"/>
      <c r="NOU401" s="402"/>
      <c r="NOV401" s="402"/>
      <c r="NOW401" s="402"/>
      <c r="NOX401" s="402"/>
      <c r="NOY401" s="402"/>
      <c r="NOZ401" s="402"/>
      <c r="NPA401" s="402"/>
      <c r="NPB401" s="402"/>
      <c r="NPC401" s="402"/>
      <c r="NPD401" s="402"/>
      <c r="NPE401" s="402"/>
      <c r="NPF401" s="402"/>
      <c r="NPG401" s="402"/>
      <c r="NPH401" s="402"/>
      <c r="NPI401" s="402"/>
      <c r="NPJ401" s="402"/>
      <c r="NPK401" s="402"/>
      <c r="NPL401" s="402"/>
      <c r="NPM401" s="402"/>
      <c r="NPN401" s="402"/>
      <c r="NPO401" s="402"/>
      <c r="NPP401" s="402"/>
      <c r="NPQ401" s="402"/>
      <c r="NPR401" s="402"/>
      <c r="NPS401" s="402"/>
      <c r="NPT401" s="402"/>
      <c r="NPU401" s="402"/>
      <c r="NPV401" s="402"/>
      <c r="NPW401" s="402"/>
      <c r="NPX401" s="402"/>
      <c r="NPY401" s="402"/>
      <c r="NPZ401" s="402"/>
      <c r="NQA401" s="402"/>
      <c r="NQB401" s="402"/>
      <c r="NQC401" s="402"/>
      <c r="NQD401" s="402"/>
      <c r="NQE401" s="402"/>
      <c r="NQF401" s="402"/>
      <c r="NQG401" s="402"/>
      <c r="NQH401" s="402"/>
      <c r="NQI401" s="402"/>
      <c r="NQJ401" s="402"/>
      <c r="NQK401" s="402"/>
      <c r="NQL401" s="402"/>
      <c r="NQM401" s="402"/>
      <c r="NQN401" s="402"/>
      <c r="NQO401" s="402"/>
      <c r="NQP401" s="402"/>
      <c r="NQQ401" s="402"/>
      <c r="NQR401" s="402"/>
      <c r="NQS401" s="402"/>
      <c r="NQT401" s="402"/>
      <c r="NQU401" s="402"/>
      <c r="NQV401" s="402"/>
      <c r="NQW401" s="402"/>
      <c r="NQX401" s="402"/>
      <c r="NQY401" s="402"/>
      <c r="NQZ401" s="402"/>
      <c r="NRA401" s="402"/>
      <c r="NRB401" s="402"/>
      <c r="NRC401" s="402"/>
      <c r="NRD401" s="402"/>
      <c r="NRE401" s="402"/>
      <c r="NRF401" s="402"/>
      <c r="NRG401" s="402"/>
      <c r="NRH401" s="402"/>
      <c r="NRI401" s="402"/>
      <c r="NRJ401" s="402"/>
      <c r="NRK401" s="402"/>
      <c r="NRL401" s="402"/>
      <c r="NRM401" s="402"/>
      <c r="NRN401" s="402"/>
      <c r="NRO401" s="402"/>
      <c r="NRP401" s="402"/>
      <c r="NRQ401" s="402"/>
      <c r="NRR401" s="402"/>
      <c r="NRS401" s="402"/>
      <c r="NRT401" s="402"/>
      <c r="NRU401" s="402"/>
      <c r="NRV401" s="402"/>
      <c r="NRW401" s="402"/>
      <c r="NRX401" s="402"/>
      <c r="NRY401" s="402"/>
      <c r="NRZ401" s="402"/>
      <c r="NSA401" s="402"/>
      <c r="NSB401" s="402"/>
      <c r="NSC401" s="402"/>
      <c r="NSD401" s="402"/>
      <c r="NSE401" s="402"/>
      <c r="NSF401" s="402"/>
      <c r="NSG401" s="402"/>
      <c r="NSH401" s="402"/>
      <c r="NSI401" s="402"/>
      <c r="NSJ401" s="402"/>
      <c r="NSK401" s="402"/>
      <c r="NSL401" s="402"/>
      <c r="NSM401" s="402"/>
      <c r="NSN401" s="402"/>
      <c r="NSO401" s="402"/>
      <c r="NSP401" s="402"/>
      <c r="NSQ401" s="402"/>
      <c r="NSR401" s="402"/>
      <c r="NSS401" s="402"/>
      <c r="NST401" s="402"/>
      <c r="NSU401" s="402"/>
      <c r="NSV401" s="402"/>
      <c r="NSW401" s="402"/>
      <c r="NSX401" s="402"/>
      <c r="NSY401" s="402"/>
      <c r="NSZ401" s="402"/>
      <c r="NTA401" s="402"/>
      <c r="NTB401" s="402"/>
      <c r="NTC401" s="402"/>
      <c r="NTD401" s="402"/>
      <c r="NTE401" s="402"/>
      <c r="NTF401" s="402"/>
      <c r="NTG401" s="402"/>
      <c r="NTH401" s="402"/>
      <c r="NTI401" s="402"/>
      <c r="NTJ401" s="402"/>
      <c r="NTK401" s="402"/>
      <c r="NTL401" s="402"/>
      <c r="NTM401" s="402"/>
      <c r="NTN401" s="402"/>
      <c r="NTO401" s="402"/>
      <c r="NTP401" s="402"/>
      <c r="NTQ401" s="402"/>
      <c r="NTR401" s="402"/>
      <c r="NTS401" s="402"/>
      <c r="NTT401" s="402"/>
      <c r="NTU401" s="402"/>
      <c r="NTV401" s="402"/>
      <c r="NTW401" s="402"/>
      <c r="NTX401" s="402"/>
      <c r="NTY401" s="402"/>
      <c r="NTZ401" s="402"/>
      <c r="NUA401" s="402"/>
      <c r="NUB401" s="402"/>
      <c r="NUC401" s="402"/>
      <c r="NUD401" s="402"/>
      <c r="NUE401" s="402"/>
      <c r="NUF401" s="402"/>
      <c r="NUG401" s="402"/>
      <c r="NUH401" s="402"/>
      <c r="NUI401" s="402"/>
      <c r="NUJ401" s="402"/>
      <c r="NUK401" s="402"/>
      <c r="NUL401" s="402"/>
      <c r="NUM401" s="402"/>
      <c r="NUN401" s="402"/>
      <c r="NUO401" s="402"/>
      <c r="NUP401" s="402"/>
      <c r="NUQ401" s="402"/>
      <c r="NUR401" s="402"/>
      <c r="NUS401" s="402"/>
      <c r="NUT401" s="402"/>
      <c r="NUU401" s="402"/>
      <c r="NUV401" s="402"/>
      <c r="NUW401" s="402"/>
      <c r="NUX401" s="402"/>
      <c r="NUY401" s="402"/>
      <c r="NUZ401" s="402"/>
      <c r="NVA401" s="402"/>
      <c r="NVB401" s="402"/>
      <c r="NVC401" s="402"/>
      <c r="NVD401" s="402"/>
      <c r="NVE401" s="402"/>
      <c r="NVF401" s="402"/>
      <c r="NVG401" s="402"/>
      <c r="NVH401" s="402"/>
      <c r="NVI401" s="402"/>
      <c r="NVJ401" s="402"/>
      <c r="NVK401" s="402"/>
      <c r="NVL401" s="402"/>
      <c r="NVM401" s="402"/>
      <c r="NVN401" s="402"/>
      <c r="NVO401" s="402"/>
      <c r="NVP401" s="402"/>
      <c r="NVQ401" s="402"/>
      <c r="NVR401" s="402"/>
      <c r="NVS401" s="402"/>
      <c r="NVT401" s="402"/>
      <c r="NVU401" s="402"/>
      <c r="NVV401" s="402"/>
      <c r="NVW401" s="402"/>
      <c r="NVX401" s="402"/>
      <c r="NVY401" s="402"/>
      <c r="NVZ401" s="402"/>
      <c r="NWA401" s="402"/>
      <c r="NWB401" s="402"/>
      <c r="NWC401" s="402"/>
      <c r="NWD401" s="402"/>
      <c r="NWE401" s="402"/>
      <c r="NWF401" s="402"/>
      <c r="NWG401" s="402"/>
      <c r="NWH401" s="402"/>
      <c r="NWI401" s="402"/>
      <c r="NWJ401" s="402"/>
      <c r="NWK401" s="402"/>
      <c r="NWL401" s="402"/>
      <c r="NWM401" s="402"/>
      <c r="NWN401" s="402"/>
      <c r="NWO401" s="402"/>
      <c r="NWP401" s="402"/>
      <c r="NWQ401" s="402"/>
      <c r="NWR401" s="402"/>
      <c r="NWS401" s="402"/>
      <c r="NWT401" s="402"/>
      <c r="NWU401" s="402"/>
      <c r="NWV401" s="402"/>
      <c r="NWW401" s="402"/>
      <c r="NWX401" s="402"/>
      <c r="NWY401" s="402"/>
      <c r="NWZ401" s="402"/>
      <c r="NXA401" s="402"/>
      <c r="NXB401" s="402"/>
      <c r="NXC401" s="402"/>
      <c r="NXD401" s="402"/>
      <c r="NXE401" s="402"/>
      <c r="NXF401" s="402"/>
      <c r="NXG401" s="402"/>
      <c r="NXH401" s="402"/>
      <c r="NXI401" s="402"/>
      <c r="NXJ401" s="402"/>
      <c r="NXK401" s="402"/>
      <c r="NXL401" s="402"/>
      <c r="NXM401" s="402"/>
      <c r="NXN401" s="402"/>
      <c r="NXO401" s="402"/>
      <c r="NXP401" s="402"/>
      <c r="NXQ401" s="402"/>
      <c r="NXR401" s="402"/>
      <c r="NXS401" s="402"/>
      <c r="NXT401" s="402"/>
      <c r="NXU401" s="402"/>
      <c r="NXV401" s="402"/>
      <c r="NXW401" s="402"/>
      <c r="NXX401" s="402"/>
      <c r="NXY401" s="402"/>
      <c r="NXZ401" s="402"/>
      <c r="NYA401" s="402"/>
      <c r="NYB401" s="402"/>
      <c r="NYC401" s="402"/>
      <c r="NYD401" s="402"/>
      <c r="NYE401" s="402"/>
      <c r="NYF401" s="402"/>
      <c r="NYG401" s="402"/>
      <c r="NYH401" s="402"/>
      <c r="NYI401" s="402"/>
      <c r="NYJ401" s="402"/>
      <c r="NYK401" s="402"/>
      <c r="NYL401" s="402"/>
      <c r="NYM401" s="402"/>
      <c r="NYN401" s="402"/>
      <c r="NYO401" s="402"/>
      <c r="NYP401" s="402"/>
      <c r="NYQ401" s="402"/>
      <c r="NYR401" s="402"/>
      <c r="NYS401" s="402"/>
      <c r="NYT401" s="402"/>
      <c r="NYU401" s="402"/>
      <c r="NYV401" s="402"/>
      <c r="NYW401" s="402"/>
      <c r="NYX401" s="402"/>
      <c r="NYY401" s="402"/>
      <c r="NYZ401" s="402"/>
      <c r="NZA401" s="402"/>
      <c r="NZB401" s="402"/>
      <c r="NZC401" s="402"/>
      <c r="NZD401" s="402"/>
      <c r="NZE401" s="402"/>
      <c r="NZF401" s="402"/>
      <c r="NZG401" s="402"/>
      <c r="NZH401" s="402"/>
      <c r="NZI401" s="402"/>
      <c r="NZJ401" s="402"/>
      <c r="NZK401" s="402"/>
      <c r="NZL401" s="402"/>
      <c r="NZM401" s="402"/>
      <c r="NZN401" s="402"/>
      <c r="NZO401" s="402"/>
      <c r="NZP401" s="402"/>
      <c r="NZQ401" s="402"/>
      <c r="NZR401" s="402"/>
      <c r="NZS401" s="402"/>
      <c r="NZT401" s="402"/>
      <c r="NZU401" s="402"/>
      <c r="NZV401" s="402"/>
      <c r="NZW401" s="402"/>
      <c r="NZX401" s="402"/>
      <c r="NZY401" s="402"/>
      <c r="NZZ401" s="402"/>
      <c r="OAA401" s="402"/>
      <c r="OAB401" s="402"/>
      <c r="OAC401" s="402"/>
      <c r="OAD401" s="402"/>
      <c r="OAE401" s="402"/>
      <c r="OAF401" s="402"/>
      <c r="OAG401" s="402"/>
      <c r="OAH401" s="402"/>
      <c r="OAI401" s="402"/>
      <c r="OAJ401" s="402"/>
      <c r="OAK401" s="402"/>
      <c r="OAL401" s="402"/>
      <c r="OAM401" s="402"/>
      <c r="OAN401" s="402"/>
      <c r="OAO401" s="402"/>
      <c r="OAP401" s="402"/>
      <c r="OAQ401" s="402"/>
      <c r="OAR401" s="402"/>
      <c r="OAS401" s="402"/>
      <c r="OAT401" s="402"/>
      <c r="OAU401" s="402"/>
      <c r="OAV401" s="402"/>
      <c r="OAW401" s="402"/>
      <c r="OAX401" s="402"/>
      <c r="OAY401" s="402"/>
      <c r="OAZ401" s="402"/>
      <c r="OBA401" s="402"/>
      <c r="OBB401" s="402"/>
      <c r="OBC401" s="402"/>
      <c r="OBD401" s="402"/>
      <c r="OBE401" s="402"/>
      <c r="OBF401" s="402"/>
      <c r="OBG401" s="402"/>
      <c r="OBH401" s="402"/>
      <c r="OBI401" s="402"/>
      <c r="OBJ401" s="402"/>
      <c r="OBK401" s="402"/>
      <c r="OBL401" s="402"/>
      <c r="OBM401" s="402"/>
      <c r="OBN401" s="402"/>
      <c r="OBO401" s="402"/>
      <c r="OBP401" s="402"/>
      <c r="OBQ401" s="402"/>
      <c r="OBR401" s="402"/>
      <c r="OBS401" s="402"/>
      <c r="OBT401" s="402"/>
      <c r="OBU401" s="402"/>
      <c r="OBV401" s="402"/>
      <c r="OBW401" s="402"/>
      <c r="OBX401" s="402"/>
      <c r="OBY401" s="402"/>
      <c r="OBZ401" s="402"/>
      <c r="OCA401" s="402"/>
      <c r="OCB401" s="402"/>
      <c r="OCC401" s="402"/>
      <c r="OCD401" s="402"/>
      <c r="OCE401" s="402"/>
      <c r="OCF401" s="402"/>
      <c r="OCG401" s="402"/>
      <c r="OCH401" s="402"/>
      <c r="OCI401" s="402"/>
      <c r="OCJ401" s="402"/>
      <c r="OCK401" s="402"/>
      <c r="OCL401" s="402"/>
      <c r="OCM401" s="402"/>
      <c r="OCN401" s="402"/>
      <c r="OCO401" s="402"/>
      <c r="OCP401" s="402"/>
      <c r="OCQ401" s="402"/>
      <c r="OCR401" s="402"/>
      <c r="OCS401" s="402"/>
      <c r="OCT401" s="402"/>
      <c r="OCU401" s="402"/>
      <c r="OCV401" s="402"/>
      <c r="OCW401" s="402"/>
      <c r="OCX401" s="402"/>
      <c r="OCY401" s="402"/>
      <c r="OCZ401" s="402"/>
      <c r="ODA401" s="402"/>
      <c r="ODB401" s="402"/>
      <c r="ODC401" s="402"/>
      <c r="ODD401" s="402"/>
      <c r="ODE401" s="402"/>
      <c r="ODF401" s="402"/>
      <c r="ODG401" s="402"/>
      <c r="ODH401" s="402"/>
      <c r="ODI401" s="402"/>
      <c r="ODJ401" s="402"/>
      <c r="ODK401" s="402"/>
      <c r="ODL401" s="402"/>
      <c r="ODM401" s="402"/>
      <c r="ODN401" s="402"/>
      <c r="ODO401" s="402"/>
      <c r="ODP401" s="402"/>
      <c r="ODQ401" s="402"/>
      <c r="ODR401" s="402"/>
      <c r="ODS401" s="402"/>
      <c r="ODT401" s="402"/>
      <c r="ODU401" s="402"/>
      <c r="ODV401" s="402"/>
      <c r="ODW401" s="402"/>
      <c r="ODX401" s="402"/>
      <c r="ODY401" s="402"/>
      <c r="ODZ401" s="402"/>
      <c r="OEA401" s="402"/>
      <c r="OEB401" s="402"/>
      <c r="OEC401" s="402"/>
      <c r="OED401" s="402"/>
      <c r="OEE401" s="402"/>
      <c r="OEF401" s="402"/>
      <c r="OEG401" s="402"/>
      <c r="OEH401" s="402"/>
      <c r="OEI401" s="402"/>
      <c r="OEJ401" s="402"/>
      <c r="OEK401" s="402"/>
      <c r="OEL401" s="402"/>
      <c r="OEM401" s="402"/>
      <c r="OEN401" s="402"/>
      <c r="OEO401" s="402"/>
      <c r="OEP401" s="402"/>
      <c r="OEQ401" s="402"/>
      <c r="OER401" s="402"/>
      <c r="OES401" s="402"/>
      <c r="OET401" s="402"/>
      <c r="OEU401" s="402"/>
      <c r="OEV401" s="402"/>
      <c r="OEW401" s="402"/>
      <c r="OEX401" s="402"/>
      <c r="OEY401" s="402"/>
      <c r="OEZ401" s="402"/>
      <c r="OFA401" s="402"/>
      <c r="OFB401" s="402"/>
      <c r="OFC401" s="402"/>
      <c r="OFD401" s="402"/>
      <c r="OFE401" s="402"/>
      <c r="OFF401" s="402"/>
      <c r="OFG401" s="402"/>
      <c r="OFH401" s="402"/>
      <c r="OFI401" s="402"/>
      <c r="OFJ401" s="402"/>
      <c r="OFK401" s="402"/>
      <c r="OFL401" s="402"/>
      <c r="OFM401" s="402"/>
      <c r="OFN401" s="402"/>
      <c r="OFO401" s="402"/>
      <c r="OFP401" s="402"/>
      <c r="OFQ401" s="402"/>
      <c r="OFR401" s="402"/>
      <c r="OFS401" s="402"/>
      <c r="OFT401" s="402"/>
      <c r="OFU401" s="402"/>
      <c r="OFV401" s="402"/>
      <c r="OFW401" s="402"/>
      <c r="OFX401" s="402"/>
      <c r="OFY401" s="402"/>
      <c r="OFZ401" s="402"/>
      <c r="OGA401" s="402"/>
      <c r="OGB401" s="402"/>
      <c r="OGC401" s="402"/>
      <c r="OGD401" s="402"/>
      <c r="OGE401" s="402"/>
      <c r="OGF401" s="402"/>
      <c r="OGG401" s="402"/>
      <c r="OGH401" s="402"/>
      <c r="OGI401" s="402"/>
      <c r="OGJ401" s="402"/>
      <c r="OGK401" s="402"/>
      <c r="OGL401" s="402"/>
      <c r="OGM401" s="402"/>
      <c r="OGN401" s="402"/>
      <c r="OGO401" s="402"/>
      <c r="OGP401" s="402"/>
      <c r="OGQ401" s="402"/>
      <c r="OGR401" s="402"/>
      <c r="OGS401" s="402"/>
      <c r="OGT401" s="402"/>
      <c r="OGU401" s="402"/>
      <c r="OGV401" s="402"/>
      <c r="OGW401" s="402"/>
      <c r="OGX401" s="402"/>
      <c r="OGY401" s="402"/>
      <c r="OGZ401" s="402"/>
      <c r="OHA401" s="402"/>
      <c r="OHB401" s="402"/>
      <c r="OHC401" s="402"/>
      <c r="OHD401" s="402"/>
      <c r="OHE401" s="402"/>
      <c r="OHF401" s="402"/>
      <c r="OHG401" s="402"/>
      <c r="OHH401" s="402"/>
      <c r="OHI401" s="402"/>
      <c r="OHJ401" s="402"/>
      <c r="OHK401" s="402"/>
      <c r="OHL401" s="402"/>
      <c r="OHM401" s="402"/>
      <c r="OHN401" s="402"/>
      <c r="OHO401" s="402"/>
      <c r="OHP401" s="402"/>
      <c r="OHQ401" s="402"/>
      <c r="OHR401" s="402"/>
      <c r="OHS401" s="402"/>
      <c r="OHT401" s="402"/>
      <c r="OHU401" s="402"/>
      <c r="OHV401" s="402"/>
      <c r="OHW401" s="402"/>
      <c r="OHX401" s="402"/>
      <c r="OHY401" s="402"/>
      <c r="OHZ401" s="402"/>
      <c r="OIA401" s="402"/>
      <c r="OIB401" s="402"/>
      <c r="OIC401" s="402"/>
      <c r="OID401" s="402"/>
      <c r="OIE401" s="402"/>
      <c r="OIF401" s="402"/>
      <c r="OIG401" s="402"/>
      <c r="OIH401" s="402"/>
      <c r="OII401" s="402"/>
      <c r="OIJ401" s="402"/>
      <c r="OIK401" s="402"/>
      <c r="OIL401" s="402"/>
      <c r="OIM401" s="402"/>
      <c r="OIN401" s="402"/>
      <c r="OIO401" s="402"/>
      <c r="OIP401" s="402"/>
      <c r="OIQ401" s="402"/>
      <c r="OIR401" s="402"/>
      <c r="OIS401" s="402"/>
      <c r="OIT401" s="402"/>
      <c r="OIU401" s="402"/>
      <c r="OIV401" s="402"/>
      <c r="OIW401" s="402"/>
      <c r="OIX401" s="402"/>
      <c r="OIY401" s="402"/>
      <c r="OIZ401" s="402"/>
      <c r="OJA401" s="402"/>
      <c r="OJB401" s="402"/>
      <c r="OJC401" s="402"/>
      <c r="OJD401" s="402"/>
      <c r="OJE401" s="402"/>
      <c r="OJF401" s="402"/>
      <c r="OJG401" s="402"/>
      <c r="OJH401" s="402"/>
      <c r="OJI401" s="402"/>
      <c r="OJJ401" s="402"/>
      <c r="OJK401" s="402"/>
      <c r="OJL401" s="402"/>
      <c r="OJM401" s="402"/>
      <c r="OJN401" s="402"/>
      <c r="OJO401" s="402"/>
      <c r="OJP401" s="402"/>
      <c r="OJQ401" s="402"/>
      <c r="OJR401" s="402"/>
      <c r="OJS401" s="402"/>
      <c r="OJT401" s="402"/>
      <c r="OJU401" s="402"/>
      <c r="OJV401" s="402"/>
      <c r="OJW401" s="402"/>
      <c r="OJX401" s="402"/>
      <c r="OJY401" s="402"/>
      <c r="OJZ401" s="402"/>
      <c r="OKA401" s="402"/>
      <c r="OKB401" s="402"/>
      <c r="OKC401" s="402"/>
      <c r="OKD401" s="402"/>
      <c r="OKE401" s="402"/>
      <c r="OKF401" s="402"/>
      <c r="OKG401" s="402"/>
      <c r="OKH401" s="402"/>
      <c r="OKI401" s="402"/>
      <c r="OKJ401" s="402"/>
      <c r="OKK401" s="402"/>
      <c r="OKL401" s="402"/>
      <c r="OKM401" s="402"/>
      <c r="OKN401" s="402"/>
      <c r="OKO401" s="402"/>
      <c r="OKP401" s="402"/>
      <c r="OKQ401" s="402"/>
      <c r="OKR401" s="402"/>
      <c r="OKS401" s="402"/>
      <c r="OKT401" s="402"/>
      <c r="OKU401" s="402"/>
      <c r="OKV401" s="402"/>
      <c r="OKW401" s="402"/>
      <c r="OKX401" s="402"/>
      <c r="OKY401" s="402"/>
      <c r="OKZ401" s="402"/>
      <c r="OLA401" s="402"/>
      <c r="OLB401" s="402"/>
      <c r="OLC401" s="402"/>
      <c r="OLD401" s="402"/>
      <c r="OLE401" s="402"/>
      <c r="OLF401" s="402"/>
      <c r="OLG401" s="402"/>
      <c r="OLH401" s="402"/>
      <c r="OLI401" s="402"/>
      <c r="OLJ401" s="402"/>
      <c r="OLK401" s="402"/>
      <c r="OLL401" s="402"/>
      <c r="OLM401" s="402"/>
      <c r="OLN401" s="402"/>
      <c r="OLO401" s="402"/>
      <c r="OLP401" s="402"/>
      <c r="OLQ401" s="402"/>
      <c r="OLR401" s="402"/>
      <c r="OLS401" s="402"/>
      <c r="OLT401" s="402"/>
      <c r="OLU401" s="402"/>
      <c r="OLV401" s="402"/>
      <c r="OLW401" s="402"/>
      <c r="OLX401" s="402"/>
      <c r="OLY401" s="402"/>
      <c r="OLZ401" s="402"/>
      <c r="OMA401" s="402"/>
      <c r="OMB401" s="402"/>
      <c r="OMC401" s="402"/>
      <c r="OMD401" s="402"/>
      <c r="OME401" s="402"/>
      <c r="OMF401" s="402"/>
      <c r="OMG401" s="402"/>
      <c r="OMH401" s="402"/>
      <c r="OMI401" s="402"/>
      <c r="OMJ401" s="402"/>
      <c r="OMK401" s="402"/>
      <c r="OML401" s="402"/>
      <c r="OMM401" s="402"/>
      <c r="OMN401" s="402"/>
      <c r="OMO401" s="402"/>
      <c r="OMP401" s="402"/>
      <c r="OMQ401" s="402"/>
      <c r="OMR401" s="402"/>
      <c r="OMS401" s="402"/>
      <c r="OMT401" s="402"/>
      <c r="OMU401" s="402"/>
      <c r="OMV401" s="402"/>
      <c r="OMW401" s="402"/>
      <c r="OMX401" s="402"/>
      <c r="OMY401" s="402"/>
      <c r="OMZ401" s="402"/>
      <c r="ONA401" s="402"/>
      <c r="ONB401" s="402"/>
      <c r="ONC401" s="402"/>
      <c r="OND401" s="402"/>
      <c r="ONE401" s="402"/>
      <c r="ONF401" s="402"/>
      <c r="ONG401" s="402"/>
      <c r="ONH401" s="402"/>
      <c r="ONI401" s="402"/>
      <c r="ONJ401" s="402"/>
      <c r="ONK401" s="402"/>
      <c r="ONL401" s="402"/>
      <c r="ONM401" s="402"/>
      <c r="ONN401" s="402"/>
      <c r="ONO401" s="402"/>
      <c r="ONP401" s="402"/>
      <c r="ONQ401" s="402"/>
      <c r="ONR401" s="402"/>
      <c r="ONS401" s="402"/>
      <c r="ONT401" s="402"/>
      <c r="ONU401" s="402"/>
      <c r="ONV401" s="402"/>
      <c r="ONW401" s="402"/>
      <c r="ONX401" s="402"/>
      <c r="ONY401" s="402"/>
      <c r="ONZ401" s="402"/>
      <c r="OOA401" s="402"/>
      <c r="OOB401" s="402"/>
      <c r="OOC401" s="402"/>
      <c r="OOD401" s="402"/>
      <c r="OOE401" s="402"/>
      <c r="OOF401" s="402"/>
      <c r="OOG401" s="402"/>
      <c r="OOH401" s="402"/>
      <c r="OOI401" s="402"/>
      <c r="OOJ401" s="402"/>
      <c r="OOK401" s="402"/>
      <c r="OOL401" s="402"/>
      <c r="OOM401" s="402"/>
      <c r="OON401" s="402"/>
      <c r="OOO401" s="402"/>
      <c r="OOP401" s="402"/>
      <c r="OOQ401" s="402"/>
      <c r="OOR401" s="402"/>
      <c r="OOS401" s="402"/>
      <c r="OOT401" s="402"/>
      <c r="OOU401" s="402"/>
      <c r="OOV401" s="402"/>
      <c r="OOW401" s="402"/>
      <c r="OOX401" s="402"/>
      <c r="OOY401" s="402"/>
      <c r="OOZ401" s="402"/>
      <c r="OPA401" s="402"/>
      <c r="OPB401" s="402"/>
      <c r="OPC401" s="402"/>
      <c r="OPD401" s="402"/>
      <c r="OPE401" s="402"/>
      <c r="OPF401" s="402"/>
      <c r="OPG401" s="402"/>
      <c r="OPH401" s="402"/>
      <c r="OPI401" s="402"/>
      <c r="OPJ401" s="402"/>
      <c r="OPK401" s="402"/>
      <c r="OPL401" s="402"/>
      <c r="OPM401" s="402"/>
      <c r="OPN401" s="402"/>
      <c r="OPO401" s="402"/>
      <c r="OPP401" s="402"/>
      <c r="OPQ401" s="402"/>
      <c r="OPR401" s="402"/>
      <c r="OPS401" s="402"/>
      <c r="OPT401" s="402"/>
      <c r="OPU401" s="402"/>
      <c r="OPV401" s="402"/>
      <c r="OPW401" s="402"/>
      <c r="OPX401" s="402"/>
      <c r="OPY401" s="402"/>
      <c r="OPZ401" s="402"/>
      <c r="OQA401" s="402"/>
      <c r="OQB401" s="402"/>
      <c r="OQC401" s="402"/>
      <c r="OQD401" s="402"/>
      <c r="OQE401" s="402"/>
      <c r="OQF401" s="402"/>
      <c r="OQG401" s="402"/>
      <c r="OQH401" s="402"/>
      <c r="OQI401" s="402"/>
      <c r="OQJ401" s="402"/>
      <c r="OQK401" s="402"/>
      <c r="OQL401" s="402"/>
      <c r="OQM401" s="402"/>
      <c r="OQN401" s="402"/>
      <c r="OQO401" s="402"/>
      <c r="OQP401" s="402"/>
      <c r="OQQ401" s="402"/>
      <c r="OQR401" s="402"/>
      <c r="OQS401" s="402"/>
      <c r="OQT401" s="402"/>
      <c r="OQU401" s="402"/>
      <c r="OQV401" s="402"/>
      <c r="OQW401" s="402"/>
      <c r="OQX401" s="402"/>
      <c r="OQY401" s="402"/>
      <c r="OQZ401" s="402"/>
      <c r="ORA401" s="402"/>
      <c r="ORB401" s="402"/>
      <c r="ORC401" s="402"/>
      <c r="ORD401" s="402"/>
      <c r="ORE401" s="402"/>
      <c r="ORF401" s="402"/>
      <c r="ORG401" s="402"/>
      <c r="ORH401" s="402"/>
      <c r="ORI401" s="402"/>
      <c r="ORJ401" s="402"/>
      <c r="ORK401" s="402"/>
      <c r="ORL401" s="402"/>
      <c r="ORM401" s="402"/>
      <c r="ORN401" s="402"/>
      <c r="ORO401" s="402"/>
      <c r="ORP401" s="402"/>
      <c r="ORQ401" s="402"/>
      <c r="ORR401" s="402"/>
      <c r="ORS401" s="402"/>
      <c r="ORT401" s="402"/>
      <c r="ORU401" s="402"/>
      <c r="ORV401" s="402"/>
      <c r="ORW401" s="402"/>
      <c r="ORX401" s="402"/>
      <c r="ORY401" s="402"/>
      <c r="ORZ401" s="402"/>
      <c r="OSA401" s="402"/>
      <c r="OSB401" s="402"/>
      <c r="OSC401" s="402"/>
      <c r="OSD401" s="402"/>
      <c r="OSE401" s="402"/>
      <c r="OSF401" s="402"/>
      <c r="OSG401" s="402"/>
      <c r="OSH401" s="402"/>
      <c r="OSI401" s="402"/>
      <c r="OSJ401" s="402"/>
      <c r="OSK401" s="402"/>
      <c r="OSL401" s="402"/>
      <c r="OSM401" s="402"/>
      <c r="OSN401" s="402"/>
      <c r="OSO401" s="402"/>
      <c r="OSP401" s="402"/>
      <c r="OSQ401" s="402"/>
      <c r="OSR401" s="402"/>
      <c r="OSS401" s="402"/>
      <c r="OST401" s="402"/>
      <c r="OSU401" s="402"/>
      <c r="OSV401" s="402"/>
      <c r="OSW401" s="402"/>
      <c r="OSX401" s="402"/>
      <c r="OSY401" s="402"/>
      <c r="OSZ401" s="402"/>
      <c r="OTA401" s="402"/>
      <c r="OTB401" s="402"/>
      <c r="OTC401" s="402"/>
      <c r="OTD401" s="402"/>
      <c r="OTE401" s="402"/>
      <c r="OTF401" s="402"/>
      <c r="OTG401" s="402"/>
      <c r="OTH401" s="402"/>
      <c r="OTI401" s="402"/>
      <c r="OTJ401" s="402"/>
      <c r="OTK401" s="402"/>
      <c r="OTL401" s="402"/>
      <c r="OTM401" s="402"/>
      <c r="OTN401" s="402"/>
      <c r="OTO401" s="402"/>
      <c r="OTP401" s="402"/>
      <c r="OTQ401" s="402"/>
      <c r="OTR401" s="402"/>
      <c r="OTS401" s="402"/>
      <c r="OTT401" s="402"/>
      <c r="OTU401" s="402"/>
      <c r="OTV401" s="402"/>
      <c r="OTW401" s="402"/>
      <c r="OTX401" s="402"/>
      <c r="OTY401" s="402"/>
      <c r="OTZ401" s="402"/>
      <c r="OUA401" s="402"/>
      <c r="OUB401" s="402"/>
      <c r="OUC401" s="402"/>
      <c r="OUD401" s="402"/>
      <c r="OUE401" s="402"/>
      <c r="OUF401" s="402"/>
      <c r="OUG401" s="402"/>
      <c r="OUH401" s="402"/>
      <c r="OUI401" s="402"/>
      <c r="OUJ401" s="402"/>
      <c r="OUK401" s="402"/>
      <c r="OUL401" s="402"/>
      <c r="OUM401" s="402"/>
      <c r="OUN401" s="402"/>
      <c r="OUO401" s="402"/>
      <c r="OUP401" s="402"/>
      <c r="OUQ401" s="402"/>
      <c r="OUR401" s="402"/>
      <c r="OUS401" s="402"/>
      <c r="OUT401" s="402"/>
      <c r="OUU401" s="402"/>
      <c r="OUV401" s="402"/>
      <c r="OUW401" s="402"/>
      <c r="OUX401" s="402"/>
      <c r="OUY401" s="402"/>
      <c r="OUZ401" s="402"/>
      <c r="OVA401" s="402"/>
      <c r="OVB401" s="402"/>
      <c r="OVC401" s="402"/>
      <c r="OVD401" s="402"/>
      <c r="OVE401" s="402"/>
      <c r="OVF401" s="402"/>
      <c r="OVG401" s="402"/>
      <c r="OVH401" s="402"/>
      <c r="OVI401" s="402"/>
      <c r="OVJ401" s="402"/>
      <c r="OVK401" s="402"/>
      <c r="OVL401" s="402"/>
      <c r="OVM401" s="402"/>
      <c r="OVN401" s="402"/>
      <c r="OVO401" s="402"/>
      <c r="OVP401" s="402"/>
      <c r="OVQ401" s="402"/>
      <c r="OVR401" s="402"/>
      <c r="OVS401" s="402"/>
      <c r="OVT401" s="402"/>
      <c r="OVU401" s="402"/>
      <c r="OVV401" s="402"/>
      <c r="OVW401" s="402"/>
      <c r="OVX401" s="402"/>
      <c r="OVY401" s="402"/>
      <c r="OVZ401" s="402"/>
      <c r="OWA401" s="402"/>
      <c r="OWB401" s="402"/>
      <c r="OWC401" s="402"/>
      <c r="OWD401" s="402"/>
      <c r="OWE401" s="402"/>
      <c r="OWF401" s="402"/>
      <c r="OWG401" s="402"/>
      <c r="OWH401" s="402"/>
      <c r="OWI401" s="402"/>
      <c r="OWJ401" s="402"/>
      <c r="OWK401" s="402"/>
      <c r="OWL401" s="402"/>
      <c r="OWM401" s="402"/>
      <c r="OWN401" s="402"/>
      <c r="OWO401" s="402"/>
      <c r="OWP401" s="402"/>
      <c r="OWQ401" s="402"/>
      <c r="OWR401" s="402"/>
      <c r="OWS401" s="402"/>
      <c r="OWT401" s="402"/>
      <c r="OWU401" s="402"/>
      <c r="OWV401" s="402"/>
      <c r="OWW401" s="402"/>
      <c r="OWX401" s="402"/>
      <c r="OWY401" s="402"/>
      <c r="OWZ401" s="402"/>
      <c r="OXA401" s="402"/>
      <c r="OXB401" s="402"/>
      <c r="OXC401" s="402"/>
      <c r="OXD401" s="402"/>
      <c r="OXE401" s="402"/>
      <c r="OXF401" s="402"/>
      <c r="OXG401" s="402"/>
      <c r="OXH401" s="402"/>
      <c r="OXI401" s="402"/>
      <c r="OXJ401" s="402"/>
      <c r="OXK401" s="402"/>
      <c r="OXL401" s="402"/>
      <c r="OXM401" s="402"/>
      <c r="OXN401" s="402"/>
      <c r="OXO401" s="402"/>
      <c r="OXP401" s="402"/>
      <c r="OXQ401" s="402"/>
      <c r="OXR401" s="402"/>
      <c r="OXS401" s="402"/>
      <c r="OXT401" s="402"/>
      <c r="OXU401" s="402"/>
      <c r="OXV401" s="402"/>
      <c r="OXW401" s="402"/>
      <c r="OXX401" s="402"/>
      <c r="OXY401" s="402"/>
      <c r="OXZ401" s="402"/>
      <c r="OYA401" s="402"/>
      <c r="OYB401" s="402"/>
      <c r="OYC401" s="402"/>
      <c r="OYD401" s="402"/>
      <c r="OYE401" s="402"/>
      <c r="OYF401" s="402"/>
      <c r="OYG401" s="402"/>
      <c r="OYH401" s="402"/>
      <c r="OYI401" s="402"/>
      <c r="OYJ401" s="402"/>
      <c r="OYK401" s="402"/>
      <c r="OYL401" s="402"/>
      <c r="OYM401" s="402"/>
      <c r="OYN401" s="402"/>
      <c r="OYO401" s="402"/>
      <c r="OYP401" s="402"/>
      <c r="OYQ401" s="402"/>
      <c r="OYR401" s="402"/>
      <c r="OYS401" s="402"/>
      <c r="OYT401" s="402"/>
      <c r="OYU401" s="402"/>
      <c r="OYV401" s="402"/>
      <c r="OYW401" s="402"/>
      <c r="OYX401" s="402"/>
      <c r="OYY401" s="402"/>
      <c r="OYZ401" s="402"/>
      <c r="OZA401" s="402"/>
      <c r="OZB401" s="402"/>
      <c r="OZC401" s="402"/>
      <c r="OZD401" s="402"/>
      <c r="OZE401" s="402"/>
      <c r="OZF401" s="402"/>
      <c r="OZG401" s="402"/>
      <c r="OZH401" s="402"/>
      <c r="OZI401" s="402"/>
      <c r="OZJ401" s="402"/>
      <c r="OZK401" s="402"/>
      <c r="OZL401" s="402"/>
      <c r="OZM401" s="402"/>
      <c r="OZN401" s="402"/>
      <c r="OZO401" s="402"/>
      <c r="OZP401" s="402"/>
      <c r="OZQ401" s="402"/>
      <c r="OZR401" s="402"/>
      <c r="OZS401" s="402"/>
      <c r="OZT401" s="402"/>
      <c r="OZU401" s="402"/>
      <c r="OZV401" s="402"/>
      <c r="OZW401" s="402"/>
      <c r="OZX401" s="402"/>
      <c r="OZY401" s="402"/>
      <c r="OZZ401" s="402"/>
      <c r="PAA401" s="402"/>
      <c r="PAB401" s="402"/>
      <c r="PAC401" s="402"/>
      <c r="PAD401" s="402"/>
      <c r="PAE401" s="402"/>
      <c r="PAF401" s="402"/>
      <c r="PAG401" s="402"/>
      <c r="PAH401" s="402"/>
      <c r="PAI401" s="402"/>
      <c r="PAJ401" s="402"/>
      <c r="PAK401" s="402"/>
      <c r="PAL401" s="402"/>
      <c r="PAM401" s="402"/>
      <c r="PAN401" s="402"/>
      <c r="PAO401" s="402"/>
      <c r="PAP401" s="402"/>
      <c r="PAQ401" s="402"/>
      <c r="PAR401" s="402"/>
      <c r="PAS401" s="402"/>
      <c r="PAT401" s="402"/>
      <c r="PAU401" s="402"/>
      <c r="PAV401" s="402"/>
      <c r="PAW401" s="402"/>
      <c r="PAX401" s="402"/>
      <c r="PAY401" s="402"/>
      <c r="PAZ401" s="402"/>
      <c r="PBA401" s="402"/>
      <c r="PBB401" s="402"/>
      <c r="PBC401" s="402"/>
      <c r="PBD401" s="402"/>
      <c r="PBE401" s="402"/>
      <c r="PBF401" s="402"/>
      <c r="PBG401" s="402"/>
      <c r="PBH401" s="402"/>
      <c r="PBI401" s="402"/>
      <c r="PBJ401" s="402"/>
      <c r="PBK401" s="402"/>
      <c r="PBL401" s="402"/>
      <c r="PBM401" s="402"/>
      <c r="PBN401" s="402"/>
      <c r="PBO401" s="402"/>
      <c r="PBP401" s="402"/>
      <c r="PBQ401" s="402"/>
      <c r="PBR401" s="402"/>
      <c r="PBS401" s="402"/>
      <c r="PBT401" s="402"/>
      <c r="PBU401" s="402"/>
      <c r="PBV401" s="402"/>
      <c r="PBW401" s="402"/>
      <c r="PBX401" s="402"/>
      <c r="PBY401" s="402"/>
      <c r="PBZ401" s="402"/>
      <c r="PCA401" s="402"/>
      <c r="PCB401" s="402"/>
      <c r="PCC401" s="402"/>
      <c r="PCD401" s="402"/>
      <c r="PCE401" s="402"/>
      <c r="PCF401" s="402"/>
      <c r="PCG401" s="402"/>
      <c r="PCH401" s="402"/>
      <c r="PCI401" s="402"/>
      <c r="PCJ401" s="402"/>
      <c r="PCK401" s="402"/>
      <c r="PCL401" s="402"/>
      <c r="PCM401" s="402"/>
      <c r="PCN401" s="402"/>
      <c r="PCO401" s="402"/>
      <c r="PCP401" s="402"/>
      <c r="PCQ401" s="402"/>
      <c r="PCR401" s="402"/>
      <c r="PCS401" s="402"/>
      <c r="PCT401" s="402"/>
      <c r="PCU401" s="402"/>
      <c r="PCV401" s="402"/>
      <c r="PCW401" s="402"/>
      <c r="PCX401" s="402"/>
      <c r="PCY401" s="402"/>
      <c r="PCZ401" s="402"/>
      <c r="PDA401" s="402"/>
      <c r="PDB401" s="402"/>
      <c r="PDC401" s="402"/>
      <c r="PDD401" s="402"/>
      <c r="PDE401" s="402"/>
      <c r="PDF401" s="402"/>
      <c r="PDG401" s="402"/>
      <c r="PDH401" s="402"/>
      <c r="PDI401" s="402"/>
      <c r="PDJ401" s="402"/>
      <c r="PDK401" s="402"/>
      <c r="PDL401" s="402"/>
      <c r="PDM401" s="402"/>
      <c r="PDN401" s="402"/>
      <c r="PDO401" s="402"/>
      <c r="PDP401" s="402"/>
      <c r="PDQ401" s="402"/>
      <c r="PDR401" s="402"/>
      <c r="PDS401" s="402"/>
      <c r="PDT401" s="402"/>
      <c r="PDU401" s="402"/>
      <c r="PDV401" s="402"/>
      <c r="PDW401" s="402"/>
      <c r="PDX401" s="402"/>
      <c r="PDY401" s="402"/>
      <c r="PDZ401" s="402"/>
      <c r="PEA401" s="402"/>
      <c r="PEB401" s="402"/>
      <c r="PEC401" s="402"/>
      <c r="PED401" s="402"/>
      <c r="PEE401" s="402"/>
      <c r="PEF401" s="402"/>
      <c r="PEG401" s="402"/>
      <c r="PEH401" s="402"/>
      <c r="PEI401" s="402"/>
      <c r="PEJ401" s="402"/>
      <c r="PEK401" s="402"/>
      <c r="PEL401" s="402"/>
      <c r="PEM401" s="402"/>
      <c r="PEN401" s="402"/>
      <c r="PEO401" s="402"/>
      <c r="PEP401" s="402"/>
      <c r="PEQ401" s="402"/>
      <c r="PER401" s="402"/>
      <c r="PES401" s="402"/>
      <c r="PET401" s="402"/>
      <c r="PEU401" s="402"/>
      <c r="PEV401" s="402"/>
      <c r="PEW401" s="402"/>
      <c r="PEX401" s="402"/>
      <c r="PEY401" s="402"/>
      <c r="PEZ401" s="402"/>
      <c r="PFA401" s="402"/>
      <c r="PFB401" s="402"/>
      <c r="PFC401" s="402"/>
      <c r="PFD401" s="402"/>
      <c r="PFE401" s="402"/>
      <c r="PFF401" s="402"/>
      <c r="PFG401" s="402"/>
      <c r="PFH401" s="402"/>
      <c r="PFI401" s="402"/>
      <c r="PFJ401" s="402"/>
      <c r="PFK401" s="402"/>
      <c r="PFL401" s="402"/>
      <c r="PFM401" s="402"/>
      <c r="PFN401" s="402"/>
      <c r="PFO401" s="402"/>
      <c r="PFP401" s="402"/>
      <c r="PFQ401" s="402"/>
      <c r="PFR401" s="402"/>
      <c r="PFS401" s="402"/>
      <c r="PFT401" s="402"/>
      <c r="PFU401" s="402"/>
      <c r="PFV401" s="402"/>
      <c r="PFW401" s="402"/>
      <c r="PFX401" s="402"/>
      <c r="PFY401" s="402"/>
      <c r="PFZ401" s="402"/>
      <c r="PGA401" s="402"/>
      <c r="PGB401" s="402"/>
      <c r="PGC401" s="402"/>
      <c r="PGD401" s="402"/>
      <c r="PGE401" s="402"/>
      <c r="PGF401" s="402"/>
      <c r="PGG401" s="402"/>
      <c r="PGH401" s="402"/>
      <c r="PGI401" s="402"/>
      <c r="PGJ401" s="402"/>
      <c r="PGK401" s="402"/>
      <c r="PGL401" s="402"/>
      <c r="PGM401" s="402"/>
      <c r="PGN401" s="402"/>
      <c r="PGO401" s="402"/>
      <c r="PGP401" s="402"/>
      <c r="PGQ401" s="402"/>
      <c r="PGR401" s="402"/>
      <c r="PGS401" s="402"/>
      <c r="PGT401" s="402"/>
      <c r="PGU401" s="402"/>
      <c r="PGV401" s="402"/>
      <c r="PGW401" s="402"/>
      <c r="PGX401" s="402"/>
      <c r="PGY401" s="402"/>
      <c r="PGZ401" s="402"/>
      <c r="PHA401" s="402"/>
      <c r="PHB401" s="402"/>
      <c r="PHC401" s="402"/>
      <c r="PHD401" s="402"/>
      <c r="PHE401" s="402"/>
      <c r="PHF401" s="402"/>
      <c r="PHG401" s="402"/>
      <c r="PHH401" s="402"/>
      <c r="PHI401" s="402"/>
      <c r="PHJ401" s="402"/>
      <c r="PHK401" s="402"/>
      <c r="PHL401" s="402"/>
      <c r="PHM401" s="402"/>
      <c r="PHN401" s="402"/>
      <c r="PHO401" s="402"/>
      <c r="PHP401" s="402"/>
      <c r="PHQ401" s="402"/>
      <c r="PHR401" s="402"/>
      <c r="PHS401" s="402"/>
      <c r="PHT401" s="402"/>
      <c r="PHU401" s="402"/>
      <c r="PHV401" s="402"/>
      <c r="PHW401" s="402"/>
      <c r="PHX401" s="402"/>
      <c r="PHY401" s="402"/>
      <c r="PHZ401" s="402"/>
      <c r="PIA401" s="402"/>
      <c r="PIB401" s="402"/>
      <c r="PIC401" s="402"/>
      <c r="PID401" s="402"/>
      <c r="PIE401" s="402"/>
      <c r="PIF401" s="402"/>
      <c r="PIG401" s="402"/>
      <c r="PIH401" s="402"/>
      <c r="PII401" s="402"/>
      <c r="PIJ401" s="402"/>
      <c r="PIK401" s="402"/>
      <c r="PIL401" s="402"/>
      <c r="PIM401" s="402"/>
      <c r="PIN401" s="402"/>
      <c r="PIO401" s="402"/>
      <c r="PIP401" s="402"/>
      <c r="PIQ401" s="402"/>
      <c r="PIR401" s="402"/>
      <c r="PIS401" s="402"/>
      <c r="PIT401" s="402"/>
      <c r="PIU401" s="402"/>
      <c r="PIV401" s="402"/>
      <c r="PIW401" s="402"/>
      <c r="PIX401" s="402"/>
      <c r="PIY401" s="402"/>
      <c r="PIZ401" s="402"/>
      <c r="PJA401" s="402"/>
      <c r="PJB401" s="402"/>
      <c r="PJC401" s="402"/>
      <c r="PJD401" s="402"/>
      <c r="PJE401" s="402"/>
      <c r="PJF401" s="402"/>
      <c r="PJG401" s="402"/>
      <c r="PJH401" s="402"/>
      <c r="PJI401" s="402"/>
      <c r="PJJ401" s="402"/>
      <c r="PJK401" s="402"/>
      <c r="PJL401" s="402"/>
      <c r="PJM401" s="402"/>
      <c r="PJN401" s="402"/>
      <c r="PJO401" s="402"/>
      <c r="PJP401" s="402"/>
      <c r="PJQ401" s="402"/>
      <c r="PJR401" s="402"/>
      <c r="PJS401" s="402"/>
      <c r="PJT401" s="402"/>
      <c r="PJU401" s="402"/>
      <c r="PJV401" s="402"/>
      <c r="PJW401" s="402"/>
      <c r="PJX401" s="402"/>
      <c r="PJY401" s="402"/>
      <c r="PJZ401" s="402"/>
      <c r="PKA401" s="402"/>
      <c r="PKB401" s="402"/>
      <c r="PKC401" s="402"/>
      <c r="PKD401" s="402"/>
      <c r="PKE401" s="402"/>
      <c r="PKF401" s="402"/>
      <c r="PKG401" s="402"/>
      <c r="PKH401" s="402"/>
      <c r="PKI401" s="402"/>
      <c r="PKJ401" s="402"/>
      <c r="PKK401" s="402"/>
      <c r="PKL401" s="402"/>
      <c r="PKM401" s="402"/>
      <c r="PKN401" s="402"/>
      <c r="PKO401" s="402"/>
      <c r="PKP401" s="402"/>
      <c r="PKQ401" s="402"/>
      <c r="PKR401" s="402"/>
      <c r="PKS401" s="402"/>
      <c r="PKT401" s="402"/>
      <c r="PKU401" s="402"/>
      <c r="PKV401" s="402"/>
      <c r="PKW401" s="402"/>
      <c r="PKX401" s="402"/>
      <c r="PKY401" s="402"/>
      <c r="PKZ401" s="402"/>
      <c r="PLA401" s="402"/>
      <c r="PLB401" s="402"/>
      <c r="PLC401" s="402"/>
      <c r="PLD401" s="402"/>
      <c r="PLE401" s="402"/>
      <c r="PLF401" s="402"/>
      <c r="PLG401" s="402"/>
      <c r="PLH401" s="402"/>
      <c r="PLI401" s="402"/>
      <c r="PLJ401" s="402"/>
      <c r="PLK401" s="402"/>
      <c r="PLL401" s="402"/>
      <c r="PLM401" s="402"/>
      <c r="PLN401" s="402"/>
      <c r="PLO401" s="402"/>
      <c r="PLP401" s="402"/>
      <c r="PLQ401" s="402"/>
      <c r="PLR401" s="402"/>
      <c r="PLS401" s="402"/>
      <c r="PLT401" s="402"/>
      <c r="PLU401" s="402"/>
      <c r="PLV401" s="402"/>
      <c r="PLW401" s="402"/>
      <c r="PLX401" s="402"/>
      <c r="PLY401" s="402"/>
      <c r="PLZ401" s="402"/>
      <c r="PMA401" s="402"/>
      <c r="PMB401" s="402"/>
      <c r="PMC401" s="402"/>
      <c r="PMD401" s="402"/>
      <c r="PME401" s="402"/>
      <c r="PMF401" s="402"/>
      <c r="PMG401" s="402"/>
      <c r="PMH401" s="402"/>
      <c r="PMI401" s="402"/>
      <c r="PMJ401" s="402"/>
      <c r="PMK401" s="402"/>
      <c r="PML401" s="402"/>
      <c r="PMM401" s="402"/>
      <c r="PMN401" s="402"/>
      <c r="PMO401" s="402"/>
      <c r="PMP401" s="402"/>
      <c r="PMQ401" s="402"/>
      <c r="PMR401" s="402"/>
      <c r="PMS401" s="402"/>
      <c r="PMT401" s="402"/>
      <c r="PMU401" s="402"/>
      <c r="PMV401" s="402"/>
      <c r="PMW401" s="402"/>
      <c r="PMX401" s="402"/>
      <c r="PMY401" s="402"/>
      <c r="PMZ401" s="402"/>
      <c r="PNA401" s="402"/>
      <c r="PNB401" s="402"/>
      <c r="PNC401" s="402"/>
      <c r="PND401" s="402"/>
      <c r="PNE401" s="402"/>
      <c r="PNF401" s="402"/>
      <c r="PNG401" s="402"/>
      <c r="PNH401" s="402"/>
      <c r="PNI401" s="402"/>
      <c r="PNJ401" s="402"/>
      <c r="PNK401" s="402"/>
      <c r="PNL401" s="402"/>
      <c r="PNM401" s="402"/>
      <c r="PNN401" s="402"/>
      <c r="PNO401" s="402"/>
      <c r="PNP401" s="402"/>
      <c r="PNQ401" s="402"/>
      <c r="PNR401" s="402"/>
      <c r="PNS401" s="402"/>
      <c r="PNT401" s="402"/>
      <c r="PNU401" s="402"/>
      <c r="PNV401" s="402"/>
      <c r="PNW401" s="402"/>
      <c r="PNX401" s="402"/>
      <c r="PNY401" s="402"/>
      <c r="PNZ401" s="402"/>
      <c r="POA401" s="402"/>
      <c r="POB401" s="402"/>
      <c r="POC401" s="402"/>
      <c r="POD401" s="402"/>
      <c r="POE401" s="402"/>
      <c r="POF401" s="402"/>
      <c r="POG401" s="402"/>
      <c r="POH401" s="402"/>
      <c r="POI401" s="402"/>
      <c r="POJ401" s="402"/>
      <c r="POK401" s="402"/>
      <c r="POL401" s="402"/>
      <c r="POM401" s="402"/>
      <c r="PON401" s="402"/>
      <c r="POO401" s="402"/>
      <c r="POP401" s="402"/>
      <c r="POQ401" s="402"/>
      <c r="POR401" s="402"/>
      <c r="POS401" s="402"/>
      <c r="POT401" s="402"/>
      <c r="POU401" s="402"/>
      <c r="POV401" s="402"/>
      <c r="POW401" s="402"/>
      <c r="POX401" s="402"/>
      <c r="POY401" s="402"/>
      <c r="POZ401" s="402"/>
      <c r="PPA401" s="402"/>
      <c r="PPB401" s="402"/>
      <c r="PPC401" s="402"/>
      <c r="PPD401" s="402"/>
      <c r="PPE401" s="402"/>
      <c r="PPF401" s="402"/>
      <c r="PPG401" s="402"/>
      <c r="PPH401" s="402"/>
      <c r="PPI401" s="402"/>
      <c r="PPJ401" s="402"/>
      <c r="PPK401" s="402"/>
      <c r="PPL401" s="402"/>
      <c r="PPM401" s="402"/>
      <c r="PPN401" s="402"/>
      <c r="PPO401" s="402"/>
      <c r="PPP401" s="402"/>
      <c r="PPQ401" s="402"/>
      <c r="PPR401" s="402"/>
      <c r="PPS401" s="402"/>
      <c r="PPT401" s="402"/>
      <c r="PPU401" s="402"/>
      <c r="PPV401" s="402"/>
      <c r="PPW401" s="402"/>
      <c r="PPX401" s="402"/>
      <c r="PPY401" s="402"/>
      <c r="PPZ401" s="402"/>
      <c r="PQA401" s="402"/>
      <c r="PQB401" s="402"/>
      <c r="PQC401" s="402"/>
      <c r="PQD401" s="402"/>
      <c r="PQE401" s="402"/>
      <c r="PQF401" s="402"/>
      <c r="PQG401" s="402"/>
      <c r="PQH401" s="402"/>
      <c r="PQI401" s="402"/>
      <c r="PQJ401" s="402"/>
      <c r="PQK401" s="402"/>
      <c r="PQL401" s="402"/>
      <c r="PQM401" s="402"/>
      <c r="PQN401" s="402"/>
      <c r="PQO401" s="402"/>
      <c r="PQP401" s="402"/>
      <c r="PQQ401" s="402"/>
      <c r="PQR401" s="402"/>
      <c r="PQS401" s="402"/>
      <c r="PQT401" s="402"/>
      <c r="PQU401" s="402"/>
      <c r="PQV401" s="402"/>
      <c r="PQW401" s="402"/>
      <c r="PQX401" s="402"/>
      <c r="PQY401" s="402"/>
      <c r="PQZ401" s="402"/>
      <c r="PRA401" s="402"/>
      <c r="PRB401" s="402"/>
      <c r="PRC401" s="402"/>
      <c r="PRD401" s="402"/>
      <c r="PRE401" s="402"/>
      <c r="PRF401" s="402"/>
      <c r="PRG401" s="402"/>
      <c r="PRH401" s="402"/>
      <c r="PRI401" s="402"/>
      <c r="PRJ401" s="402"/>
      <c r="PRK401" s="402"/>
      <c r="PRL401" s="402"/>
      <c r="PRM401" s="402"/>
      <c r="PRN401" s="402"/>
      <c r="PRO401" s="402"/>
      <c r="PRP401" s="402"/>
      <c r="PRQ401" s="402"/>
      <c r="PRR401" s="402"/>
      <c r="PRS401" s="402"/>
      <c r="PRT401" s="402"/>
      <c r="PRU401" s="402"/>
      <c r="PRV401" s="402"/>
      <c r="PRW401" s="402"/>
      <c r="PRX401" s="402"/>
      <c r="PRY401" s="402"/>
      <c r="PRZ401" s="402"/>
      <c r="PSA401" s="402"/>
      <c r="PSB401" s="402"/>
      <c r="PSC401" s="402"/>
      <c r="PSD401" s="402"/>
      <c r="PSE401" s="402"/>
      <c r="PSF401" s="402"/>
      <c r="PSG401" s="402"/>
      <c r="PSH401" s="402"/>
      <c r="PSI401" s="402"/>
      <c r="PSJ401" s="402"/>
      <c r="PSK401" s="402"/>
      <c r="PSL401" s="402"/>
      <c r="PSM401" s="402"/>
      <c r="PSN401" s="402"/>
      <c r="PSO401" s="402"/>
      <c r="PSP401" s="402"/>
      <c r="PSQ401" s="402"/>
      <c r="PSR401" s="402"/>
      <c r="PSS401" s="402"/>
      <c r="PST401" s="402"/>
      <c r="PSU401" s="402"/>
      <c r="PSV401" s="402"/>
      <c r="PSW401" s="402"/>
      <c r="PSX401" s="402"/>
      <c r="PSY401" s="402"/>
      <c r="PSZ401" s="402"/>
      <c r="PTA401" s="402"/>
      <c r="PTB401" s="402"/>
      <c r="PTC401" s="402"/>
      <c r="PTD401" s="402"/>
      <c r="PTE401" s="402"/>
      <c r="PTF401" s="402"/>
      <c r="PTG401" s="402"/>
      <c r="PTH401" s="402"/>
      <c r="PTI401" s="402"/>
      <c r="PTJ401" s="402"/>
      <c r="PTK401" s="402"/>
      <c r="PTL401" s="402"/>
      <c r="PTM401" s="402"/>
      <c r="PTN401" s="402"/>
      <c r="PTO401" s="402"/>
      <c r="PTP401" s="402"/>
      <c r="PTQ401" s="402"/>
      <c r="PTR401" s="402"/>
      <c r="PTS401" s="402"/>
      <c r="PTT401" s="402"/>
      <c r="PTU401" s="402"/>
      <c r="PTV401" s="402"/>
      <c r="PTW401" s="402"/>
      <c r="PTX401" s="402"/>
      <c r="PTY401" s="402"/>
      <c r="PTZ401" s="402"/>
      <c r="PUA401" s="402"/>
      <c r="PUB401" s="402"/>
      <c r="PUC401" s="402"/>
      <c r="PUD401" s="402"/>
      <c r="PUE401" s="402"/>
      <c r="PUF401" s="402"/>
      <c r="PUG401" s="402"/>
      <c r="PUH401" s="402"/>
      <c r="PUI401" s="402"/>
      <c r="PUJ401" s="402"/>
      <c r="PUK401" s="402"/>
      <c r="PUL401" s="402"/>
      <c r="PUM401" s="402"/>
      <c r="PUN401" s="402"/>
      <c r="PUO401" s="402"/>
      <c r="PUP401" s="402"/>
      <c r="PUQ401" s="402"/>
      <c r="PUR401" s="402"/>
      <c r="PUS401" s="402"/>
      <c r="PUT401" s="402"/>
      <c r="PUU401" s="402"/>
      <c r="PUV401" s="402"/>
      <c r="PUW401" s="402"/>
      <c r="PUX401" s="402"/>
      <c r="PUY401" s="402"/>
      <c r="PUZ401" s="402"/>
      <c r="PVA401" s="402"/>
      <c r="PVB401" s="402"/>
      <c r="PVC401" s="402"/>
      <c r="PVD401" s="402"/>
      <c r="PVE401" s="402"/>
      <c r="PVF401" s="402"/>
      <c r="PVG401" s="402"/>
      <c r="PVH401" s="402"/>
      <c r="PVI401" s="402"/>
      <c r="PVJ401" s="402"/>
      <c r="PVK401" s="402"/>
      <c r="PVL401" s="402"/>
      <c r="PVM401" s="402"/>
      <c r="PVN401" s="402"/>
      <c r="PVO401" s="402"/>
      <c r="PVP401" s="402"/>
      <c r="PVQ401" s="402"/>
      <c r="PVR401" s="402"/>
      <c r="PVS401" s="402"/>
      <c r="PVT401" s="402"/>
      <c r="PVU401" s="402"/>
      <c r="PVV401" s="402"/>
      <c r="PVW401" s="402"/>
      <c r="PVX401" s="402"/>
      <c r="PVY401" s="402"/>
      <c r="PVZ401" s="402"/>
      <c r="PWA401" s="402"/>
      <c r="PWB401" s="402"/>
      <c r="PWC401" s="402"/>
      <c r="PWD401" s="402"/>
      <c r="PWE401" s="402"/>
      <c r="PWF401" s="402"/>
      <c r="PWG401" s="402"/>
      <c r="PWH401" s="402"/>
      <c r="PWI401" s="402"/>
      <c r="PWJ401" s="402"/>
      <c r="PWK401" s="402"/>
      <c r="PWL401" s="402"/>
      <c r="PWM401" s="402"/>
      <c r="PWN401" s="402"/>
      <c r="PWO401" s="402"/>
      <c r="PWP401" s="402"/>
      <c r="PWQ401" s="402"/>
      <c r="PWR401" s="402"/>
      <c r="PWS401" s="402"/>
      <c r="PWT401" s="402"/>
      <c r="PWU401" s="402"/>
      <c r="PWV401" s="402"/>
      <c r="PWW401" s="402"/>
      <c r="PWX401" s="402"/>
      <c r="PWY401" s="402"/>
      <c r="PWZ401" s="402"/>
      <c r="PXA401" s="402"/>
      <c r="PXB401" s="402"/>
      <c r="PXC401" s="402"/>
      <c r="PXD401" s="402"/>
      <c r="PXE401" s="402"/>
      <c r="PXF401" s="402"/>
      <c r="PXG401" s="402"/>
      <c r="PXH401" s="402"/>
      <c r="PXI401" s="402"/>
      <c r="PXJ401" s="402"/>
      <c r="PXK401" s="402"/>
      <c r="PXL401" s="402"/>
      <c r="PXM401" s="402"/>
      <c r="PXN401" s="402"/>
      <c r="PXO401" s="402"/>
      <c r="PXP401" s="402"/>
      <c r="PXQ401" s="402"/>
      <c r="PXR401" s="402"/>
      <c r="PXS401" s="402"/>
      <c r="PXT401" s="402"/>
      <c r="PXU401" s="402"/>
      <c r="PXV401" s="402"/>
      <c r="PXW401" s="402"/>
      <c r="PXX401" s="402"/>
      <c r="PXY401" s="402"/>
      <c r="PXZ401" s="402"/>
      <c r="PYA401" s="402"/>
      <c r="PYB401" s="402"/>
      <c r="PYC401" s="402"/>
      <c r="PYD401" s="402"/>
      <c r="PYE401" s="402"/>
      <c r="PYF401" s="402"/>
      <c r="PYG401" s="402"/>
      <c r="PYH401" s="402"/>
      <c r="PYI401" s="402"/>
      <c r="PYJ401" s="402"/>
      <c r="PYK401" s="402"/>
      <c r="PYL401" s="402"/>
      <c r="PYM401" s="402"/>
      <c r="PYN401" s="402"/>
      <c r="PYO401" s="402"/>
      <c r="PYP401" s="402"/>
      <c r="PYQ401" s="402"/>
      <c r="PYR401" s="402"/>
      <c r="PYS401" s="402"/>
      <c r="PYT401" s="402"/>
      <c r="PYU401" s="402"/>
      <c r="PYV401" s="402"/>
      <c r="PYW401" s="402"/>
      <c r="PYX401" s="402"/>
      <c r="PYY401" s="402"/>
      <c r="PYZ401" s="402"/>
      <c r="PZA401" s="402"/>
      <c r="PZB401" s="402"/>
      <c r="PZC401" s="402"/>
      <c r="PZD401" s="402"/>
      <c r="PZE401" s="402"/>
      <c r="PZF401" s="402"/>
      <c r="PZG401" s="402"/>
      <c r="PZH401" s="402"/>
      <c r="PZI401" s="402"/>
      <c r="PZJ401" s="402"/>
      <c r="PZK401" s="402"/>
      <c r="PZL401" s="402"/>
      <c r="PZM401" s="402"/>
      <c r="PZN401" s="402"/>
      <c r="PZO401" s="402"/>
      <c r="PZP401" s="402"/>
      <c r="PZQ401" s="402"/>
      <c r="PZR401" s="402"/>
      <c r="PZS401" s="402"/>
      <c r="PZT401" s="402"/>
      <c r="PZU401" s="402"/>
      <c r="PZV401" s="402"/>
      <c r="PZW401" s="402"/>
      <c r="PZX401" s="402"/>
      <c r="PZY401" s="402"/>
      <c r="PZZ401" s="402"/>
      <c r="QAA401" s="402"/>
      <c r="QAB401" s="402"/>
      <c r="QAC401" s="402"/>
      <c r="QAD401" s="402"/>
      <c r="QAE401" s="402"/>
      <c r="QAF401" s="402"/>
      <c r="QAG401" s="402"/>
      <c r="QAH401" s="402"/>
      <c r="QAI401" s="402"/>
      <c r="QAJ401" s="402"/>
      <c r="QAK401" s="402"/>
      <c r="QAL401" s="402"/>
      <c r="QAM401" s="402"/>
      <c r="QAN401" s="402"/>
      <c r="QAO401" s="402"/>
      <c r="QAP401" s="402"/>
      <c r="QAQ401" s="402"/>
      <c r="QAR401" s="402"/>
      <c r="QAS401" s="402"/>
      <c r="QAT401" s="402"/>
      <c r="QAU401" s="402"/>
      <c r="QAV401" s="402"/>
      <c r="QAW401" s="402"/>
      <c r="QAX401" s="402"/>
      <c r="QAY401" s="402"/>
      <c r="QAZ401" s="402"/>
      <c r="QBA401" s="402"/>
      <c r="QBB401" s="402"/>
      <c r="QBC401" s="402"/>
      <c r="QBD401" s="402"/>
      <c r="QBE401" s="402"/>
      <c r="QBF401" s="402"/>
      <c r="QBG401" s="402"/>
      <c r="QBH401" s="402"/>
      <c r="QBI401" s="402"/>
      <c r="QBJ401" s="402"/>
      <c r="QBK401" s="402"/>
      <c r="QBL401" s="402"/>
      <c r="QBM401" s="402"/>
      <c r="QBN401" s="402"/>
      <c r="QBO401" s="402"/>
      <c r="QBP401" s="402"/>
      <c r="QBQ401" s="402"/>
      <c r="QBR401" s="402"/>
      <c r="QBS401" s="402"/>
      <c r="QBT401" s="402"/>
      <c r="QBU401" s="402"/>
      <c r="QBV401" s="402"/>
      <c r="QBW401" s="402"/>
      <c r="QBX401" s="402"/>
      <c r="QBY401" s="402"/>
      <c r="QBZ401" s="402"/>
      <c r="QCA401" s="402"/>
      <c r="QCB401" s="402"/>
      <c r="QCC401" s="402"/>
      <c r="QCD401" s="402"/>
      <c r="QCE401" s="402"/>
      <c r="QCF401" s="402"/>
      <c r="QCG401" s="402"/>
      <c r="QCH401" s="402"/>
      <c r="QCI401" s="402"/>
      <c r="QCJ401" s="402"/>
      <c r="QCK401" s="402"/>
      <c r="QCL401" s="402"/>
      <c r="QCM401" s="402"/>
      <c r="QCN401" s="402"/>
      <c r="QCO401" s="402"/>
      <c r="QCP401" s="402"/>
      <c r="QCQ401" s="402"/>
      <c r="QCR401" s="402"/>
      <c r="QCS401" s="402"/>
      <c r="QCT401" s="402"/>
      <c r="QCU401" s="402"/>
      <c r="QCV401" s="402"/>
      <c r="QCW401" s="402"/>
      <c r="QCX401" s="402"/>
      <c r="QCY401" s="402"/>
      <c r="QCZ401" s="402"/>
      <c r="QDA401" s="402"/>
      <c r="QDB401" s="402"/>
      <c r="QDC401" s="402"/>
      <c r="QDD401" s="402"/>
      <c r="QDE401" s="402"/>
      <c r="QDF401" s="402"/>
      <c r="QDG401" s="402"/>
      <c r="QDH401" s="402"/>
      <c r="QDI401" s="402"/>
      <c r="QDJ401" s="402"/>
      <c r="QDK401" s="402"/>
      <c r="QDL401" s="402"/>
      <c r="QDM401" s="402"/>
      <c r="QDN401" s="402"/>
      <c r="QDO401" s="402"/>
      <c r="QDP401" s="402"/>
      <c r="QDQ401" s="402"/>
      <c r="QDR401" s="402"/>
      <c r="QDS401" s="402"/>
      <c r="QDT401" s="402"/>
      <c r="QDU401" s="402"/>
      <c r="QDV401" s="402"/>
      <c r="QDW401" s="402"/>
      <c r="QDX401" s="402"/>
      <c r="QDY401" s="402"/>
      <c r="QDZ401" s="402"/>
      <c r="QEA401" s="402"/>
      <c r="QEB401" s="402"/>
      <c r="QEC401" s="402"/>
      <c r="QED401" s="402"/>
      <c r="QEE401" s="402"/>
      <c r="QEF401" s="402"/>
      <c r="QEG401" s="402"/>
      <c r="QEH401" s="402"/>
      <c r="QEI401" s="402"/>
      <c r="QEJ401" s="402"/>
      <c r="QEK401" s="402"/>
      <c r="QEL401" s="402"/>
      <c r="QEM401" s="402"/>
      <c r="QEN401" s="402"/>
      <c r="QEO401" s="402"/>
      <c r="QEP401" s="402"/>
      <c r="QEQ401" s="402"/>
      <c r="QER401" s="402"/>
      <c r="QES401" s="402"/>
      <c r="QET401" s="402"/>
      <c r="QEU401" s="402"/>
      <c r="QEV401" s="402"/>
      <c r="QEW401" s="402"/>
      <c r="QEX401" s="402"/>
      <c r="QEY401" s="402"/>
      <c r="QEZ401" s="402"/>
      <c r="QFA401" s="402"/>
      <c r="QFB401" s="402"/>
      <c r="QFC401" s="402"/>
      <c r="QFD401" s="402"/>
      <c r="QFE401" s="402"/>
      <c r="QFF401" s="402"/>
      <c r="QFG401" s="402"/>
      <c r="QFH401" s="402"/>
      <c r="QFI401" s="402"/>
      <c r="QFJ401" s="402"/>
      <c r="QFK401" s="402"/>
      <c r="QFL401" s="402"/>
      <c r="QFM401" s="402"/>
      <c r="QFN401" s="402"/>
      <c r="QFO401" s="402"/>
      <c r="QFP401" s="402"/>
      <c r="QFQ401" s="402"/>
      <c r="QFR401" s="402"/>
      <c r="QFS401" s="402"/>
      <c r="QFT401" s="402"/>
      <c r="QFU401" s="402"/>
      <c r="QFV401" s="402"/>
      <c r="QFW401" s="402"/>
      <c r="QFX401" s="402"/>
      <c r="QFY401" s="402"/>
      <c r="QFZ401" s="402"/>
      <c r="QGA401" s="402"/>
      <c r="QGB401" s="402"/>
      <c r="QGC401" s="402"/>
      <c r="QGD401" s="402"/>
      <c r="QGE401" s="402"/>
      <c r="QGF401" s="402"/>
      <c r="QGG401" s="402"/>
      <c r="QGH401" s="402"/>
      <c r="QGI401" s="402"/>
      <c r="QGJ401" s="402"/>
      <c r="QGK401" s="402"/>
      <c r="QGL401" s="402"/>
      <c r="QGM401" s="402"/>
      <c r="QGN401" s="402"/>
      <c r="QGO401" s="402"/>
      <c r="QGP401" s="402"/>
      <c r="QGQ401" s="402"/>
      <c r="QGR401" s="402"/>
      <c r="QGS401" s="402"/>
      <c r="QGT401" s="402"/>
      <c r="QGU401" s="402"/>
      <c r="QGV401" s="402"/>
      <c r="QGW401" s="402"/>
      <c r="QGX401" s="402"/>
      <c r="QGY401" s="402"/>
      <c r="QGZ401" s="402"/>
      <c r="QHA401" s="402"/>
      <c r="QHB401" s="402"/>
      <c r="QHC401" s="402"/>
      <c r="QHD401" s="402"/>
      <c r="QHE401" s="402"/>
      <c r="QHF401" s="402"/>
      <c r="QHG401" s="402"/>
      <c r="QHH401" s="402"/>
      <c r="QHI401" s="402"/>
      <c r="QHJ401" s="402"/>
      <c r="QHK401" s="402"/>
      <c r="QHL401" s="402"/>
      <c r="QHM401" s="402"/>
      <c r="QHN401" s="402"/>
      <c r="QHO401" s="402"/>
      <c r="QHP401" s="402"/>
      <c r="QHQ401" s="402"/>
      <c r="QHR401" s="402"/>
      <c r="QHS401" s="402"/>
      <c r="QHT401" s="402"/>
      <c r="QHU401" s="402"/>
      <c r="QHV401" s="402"/>
      <c r="QHW401" s="402"/>
      <c r="QHX401" s="402"/>
      <c r="QHY401" s="402"/>
      <c r="QHZ401" s="402"/>
      <c r="QIA401" s="402"/>
      <c r="QIB401" s="402"/>
      <c r="QIC401" s="402"/>
      <c r="QID401" s="402"/>
      <c r="QIE401" s="402"/>
      <c r="QIF401" s="402"/>
      <c r="QIG401" s="402"/>
      <c r="QIH401" s="402"/>
      <c r="QII401" s="402"/>
      <c r="QIJ401" s="402"/>
      <c r="QIK401" s="402"/>
      <c r="QIL401" s="402"/>
      <c r="QIM401" s="402"/>
      <c r="QIN401" s="402"/>
      <c r="QIO401" s="402"/>
      <c r="QIP401" s="402"/>
      <c r="QIQ401" s="402"/>
      <c r="QIR401" s="402"/>
      <c r="QIS401" s="402"/>
      <c r="QIT401" s="402"/>
      <c r="QIU401" s="402"/>
      <c r="QIV401" s="402"/>
      <c r="QIW401" s="402"/>
      <c r="QIX401" s="402"/>
      <c r="QIY401" s="402"/>
      <c r="QIZ401" s="402"/>
      <c r="QJA401" s="402"/>
      <c r="QJB401" s="402"/>
      <c r="QJC401" s="402"/>
      <c r="QJD401" s="402"/>
      <c r="QJE401" s="402"/>
      <c r="QJF401" s="402"/>
      <c r="QJG401" s="402"/>
      <c r="QJH401" s="402"/>
      <c r="QJI401" s="402"/>
      <c r="QJJ401" s="402"/>
      <c r="QJK401" s="402"/>
      <c r="QJL401" s="402"/>
      <c r="QJM401" s="402"/>
      <c r="QJN401" s="402"/>
      <c r="QJO401" s="402"/>
      <c r="QJP401" s="402"/>
      <c r="QJQ401" s="402"/>
      <c r="QJR401" s="402"/>
      <c r="QJS401" s="402"/>
      <c r="QJT401" s="402"/>
      <c r="QJU401" s="402"/>
      <c r="QJV401" s="402"/>
      <c r="QJW401" s="402"/>
      <c r="QJX401" s="402"/>
      <c r="QJY401" s="402"/>
      <c r="QJZ401" s="402"/>
      <c r="QKA401" s="402"/>
      <c r="QKB401" s="402"/>
      <c r="QKC401" s="402"/>
      <c r="QKD401" s="402"/>
      <c r="QKE401" s="402"/>
      <c r="QKF401" s="402"/>
      <c r="QKG401" s="402"/>
      <c r="QKH401" s="402"/>
      <c r="QKI401" s="402"/>
      <c r="QKJ401" s="402"/>
      <c r="QKK401" s="402"/>
      <c r="QKL401" s="402"/>
      <c r="QKM401" s="402"/>
      <c r="QKN401" s="402"/>
      <c r="QKO401" s="402"/>
      <c r="QKP401" s="402"/>
      <c r="QKQ401" s="402"/>
      <c r="QKR401" s="402"/>
      <c r="QKS401" s="402"/>
      <c r="QKT401" s="402"/>
      <c r="QKU401" s="402"/>
      <c r="QKV401" s="402"/>
      <c r="QKW401" s="402"/>
      <c r="QKX401" s="402"/>
      <c r="QKY401" s="402"/>
      <c r="QKZ401" s="402"/>
      <c r="QLA401" s="402"/>
      <c r="QLB401" s="402"/>
      <c r="QLC401" s="402"/>
      <c r="QLD401" s="402"/>
      <c r="QLE401" s="402"/>
      <c r="QLF401" s="402"/>
      <c r="QLG401" s="402"/>
      <c r="QLH401" s="402"/>
      <c r="QLI401" s="402"/>
      <c r="QLJ401" s="402"/>
      <c r="QLK401" s="402"/>
      <c r="QLL401" s="402"/>
      <c r="QLM401" s="402"/>
      <c r="QLN401" s="402"/>
      <c r="QLO401" s="402"/>
      <c r="QLP401" s="402"/>
      <c r="QLQ401" s="402"/>
      <c r="QLR401" s="402"/>
      <c r="QLS401" s="402"/>
      <c r="QLT401" s="402"/>
      <c r="QLU401" s="402"/>
      <c r="QLV401" s="402"/>
      <c r="QLW401" s="402"/>
      <c r="QLX401" s="402"/>
      <c r="QLY401" s="402"/>
      <c r="QLZ401" s="402"/>
      <c r="QMA401" s="402"/>
      <c r="QMB401" s="402"/>
      <c r="QMC401" s="402"/>
      <c r="QMD401" s="402"/>
      <c r="QME401" s="402"/>
      <c r="QMF401" s="402"/>
      <c r="QMG401" s="402"/>
      <c r="QMH401" s="402"/>
      <c r="QMI401" s="402"/>
      <c r="QMJ401" s="402"/>
      <c r="QMK401" s="402"/>
      <c r="QML401" s="402"/>
      <c r="QMM401" s="402"/>
      <c r="QMN401" s="402"/>
      <c r="QMO401" s="402"/>
      <c r="QMP401" s="402"/>
      <c r="QMQ401" s="402"/>
      <c r="QMR401" s="402"/>
      <c r="QMS401" s="402"/>
      <c r="QMT401" s="402"/>
      <c r="QMU401" s="402"/>
      <c r="QMV401" s="402"/>
      <c r="QMW401" s="402"/>
      <c r="QMX401" s="402"/>
      <c r="QMY401" s="402"/>
      <c r="QMZ401" s="402"/>
      <c r="QNA401" s="402"/>
      <c r="QNB401" s="402"/>
      <c r="QNC401" s="402"/>
      <c r="QND401" s="402"/>
      <c r="QNE401" s="402"/>
      <c r="QNF401" s="402"/>
      <c r="QNG401" s="402"/>
      <c r="QNH401" s="402"/>
      <c r="QNI401" s="402"/>
      <c r="QNJ401" s="402"/>
      <c r="QNK401" s="402"/>
      <c r="QNL401" s="402"/>
      <c r="QNM401" s="402"/>
      <c r="QNN401" s="402"/>
      <c r="QNO401" s="402"/>
      <c r="QNP401" s="402"/>
      <c r="QNQ401" s="402"/>
      <c r="QNR401" s="402"/>
      <c r="QNS401" s="402"/>
      <c r="QNT401" s="402"/>
      <c r="QNU401" s="402"/>
      <c r="QNV401" s="402"/>
      <c r="QNW401" s="402"/>
      <c r="QNX401" s="402"/>
      <c r="QNY401" s="402"/>
      <c r="QNZ401" s="402"/>
      <c r="QOA401" s="402"/>
      <c r="QOB401" s="402"/>
      <c r="QOC401" s="402"/>
      <c r="QOD401" s="402"/>
      <c r="QOE401" s="402"/>
      <c r="QOF401" s="402"/>
      <c r="QOG401" s="402"/>
      <c r="QOH401" s="402"/>
      <c r="QOI401" s="402"/>
      <c r="QOJ401" s="402"/>
      <c r="QOK401" s="402"/>
      <c r="QOL401" s="402"/>
      <c r="QOM401" s="402"/>
      <c r="QON401" s="402"/>
      <c r="QOO401" s="402"/>
      <c r="QOP401" s="402"/>
      <c r="QOQ401" s="402"/>
      <c r="QOR401" s="402"/>
      <c r="QOS401" s="402"/>
      <c r="QOT401" s="402"/>
      <c r="QOU401" s="402"/>
      <c r="QOV401" s="402"/>
      <c r="QOW401" s="402"/>
      <c r="QOX401" s="402"/>
      <c r="QOY401" s="402"/>
      <c r="QOZ401" s="402"/>
      <c r="QPA401" s="402"/>
      <c r="QPB401" s="402"/>
      <c r="QPC401" s="402"/>
      <c r="QPD401" s="402"/>
      <c r="QPE401" s="402"/>
      <c r="QPF401" s="402"/>
      <c r="QPG401" s="402"/>
      <c r="QPH401" s="402"/>
      <c r="QPI401" s="402"/>
      <c r="QPJ401" s="402"/>
      <c r="QPK401" s="402"/>
      <c r="QPL401" s="402"/>
      <c r="QPM401" s="402"/>
      <c r="QPN401" s="402"/>
      <c r="QPO401" s="402"/>
      <c r="QPP401" s="402"/>
      <c r="QPQ401" s="402"/>
      <c r="QPR401" s="402"/>
      <c r="QPS401" s="402"/>
      <c r="QPT401" s="402"/>
      <c r="QPU401" s="402"/>
      <c r="QPV401" s="402"/>
      <c r="QPW401" s="402"/>
      <c r="QPX401" s="402"/>
      <c r="QPY401" s="402"/>
      <c r="QPZ401" s="402"/>
      <c r="QQA401" s="402"/>
      <c r="QQB401" s="402"/>
      <c r="QQC401" s="402"/>
      <c r="QQD401" s="402"/>
      <c r="QQE401" s="402"/>
      <c r="QQF401" s="402"/>
      <c r="QQG401" s="402"/>
      <c r="QQH401" s="402"/>
      <c r="QQI401" s="402"/>
      <c r="QQJ401" s="402"/>
      <c r="QQK401" s="402"/>
      <c r="QQL401" s="402"/>
      <c r="QQM401" s="402"/>
      <c r="QQN401" s="402"/>
      <c r="QQO401" s="402"/>
      <c r="QQP401" s="402"/>
      <c r="QQQ401" s="402"/>
      <c r="QQR401" s="402"/>
      <c r="QQS401" s="402"/>
      <c r="QQT401" s="402"/>
      <c r="QQU401" s="402"/>
      <c r="QQV401" s="402"/>
      <c r="QQW401" s="402"/>
      <c r="QQX401" s="402"/>
      <c r="QQY401" s="402"/>
      <c r="QQZ401" s="402"/>
      <c r="QRA401" s="402"/>
      <c r="QRB401" s="402"/>
      <c r="QRC401" s="402"/>
      <c r="QRD401" s="402"/>
      <c r="QRE401" s="402"/>
      <c r="QRF401" s="402"/>
      <c r="QRG401" s="402"/>
      <c r="QRH401" s="402"/>
      <c r="QRI401" s="402"/>
      <c r="QRJ401" s="402"/>
      <c r="QRK401" s="402"/>
      <c r="QRL401" s="402"/>
      <c r="QRM401" s="402"/>
      <c r="QRN401" s="402"/>
      <c r="QRO401" s="402"/>
      <c r="QRP401" s="402"/>
      <c r="QRQ401" s="402"/>
      <c r="QRR401" s="402"/>
      <c r="QRS401" s="402"/>
      <c r="QRT401" s="402"/>
      <c r="QRU401" s="402"/>
      <c r="QRV401" s="402"/>
      <c r="QRW401" s="402"/>
      <c r="QRX401" s="402"/>
      <c r="QRY401" s="402"/>
      <c r="QRZ401" s="402"/>
      <c r="QSA401" s="402"/>
      <c r="QSB401" s="402"/>
      <c r="QSC401" s="402"/>
      <c r="QSD401" s="402"/>
      <c r="QSE401" s="402"/>
      <c r="QSF401" s="402"/>
      <c r="QSG401" s="402"/>
      <c r="QSH401" s="402"/>
      <c r="QSI401" s="402"/>
      <c r="QSJ401" s="402"/>
      <c r="QSK401" s="402"/>
      <c r="QSL401" s="402"/>
      <c r="QSM401" s="402"/>
      <c r="QSN401" s="402"/>
      <c r="QSO401" s="402"/>
      <c r="QSP401" s="402"/>
      <c r="QSQ401" s="402"/>
      <c r="QSR401" s="402"/>
      <c r="QSS401" s="402"/>
      <c r="QST401" s="402"/>
      <c r="QSU401" s="402"/>
      <c r="QSV401" s="402"/>
      <c r="QSW401" s="402"/>
      <c r="QSX401" s="402"/>
      <c r="QSY401" s="402"/>
      <c r="QSZ401" s="402"/>
      <c r="QTA401" s="402"/>
      <c r="QTB401" s="402"/>
      <c r="QTC401" s="402"/>
      <c r="QTD401" s="402"/>
      <c r="QTE401" s="402"/>
      <c r="QTF401" s="402"/>
      <c r="QTG401" s="402"/>
      <c r="QTH401" s="402"/>
      <c r="QTI401" s="402"/>
      <c r="QTJ401" s="402"/>
      <c r="QTK401" s="402"/>
      <c r="QTL401" s="402"/>
      <c r="QTM401" s="402"/>
      <c r="QTN401" s="402"/>
      <c r="QTO401" s="402"/>
      <c r="QTP401" s="402"/>
      <c r="QTQ401" s="402"/>
      <c r="QTR401" s="402"/>
      <c r="QTS401" s="402"/>
      <c r="QTT401" s="402"/>
      <c r="QTU401" s="402"/>
      <c r="QTV401" s="402"/>
      <c r="QTW401" s="402"/>
      <c r="QTX401" s="402"/>
      <c r="QTY401" s="402"/>
      <c r="QTZ401" s="402"/>
      <c r="QUA401" s="402"/>
      <c r="QUB401" s="402"/>
      <c r="QUC401" s="402"/>
      <c r="QUD401" s="402"/>
      <c r="QUE401" s="402"/>
      <c r="QUF401" s="402"/>
      <c r="QUG401" s="402"/>
      <c r="QUH401" s="402"/>
      <c r="QUI401" s="402"/>
      <c r="QUJ401" s="402"/>
      <c r="QUK401" s="402"/>
      <c r="QUL401" s="402"/>
      <c r="QUM401" s="402"/>
      <c r="QUN401" s="402"/>
      <c r="QUO401" s="402"/>
      <c r="QUP401" s="402"/>
      <c r="QUQ401" s="402"/>
      <c r="QUR401" s="402"/>
      <c r="QUS401" s="402"/>
      <c r="QUT401" s="402"/>
      <c r="QUU401" s="402"/>
      <c r="QUV401" s="402"/>
      <c r="QUW401" s="402"/>
      <c r="QUX401" s="402"/>
      <c r="QUY401" s="402"/>
      <c r="QUZ401" s="402"/>
      <c r="QVA401" s="402"/>
      <c r="QVB401" s="402"/>
      <c r="QVC401" s="402"/>
      <c r="QVD401" s="402"/>
      <c r="QVE401" s="402"/>
      <c r="QVF401" s="402"/>
      <c r="QVG401" s="402"/>
      <c r="QVH401" s="402"/>
      <c r="QVI401" s="402"/>
      <c r="QVJ401" s="402"/>
      <c r="QVK401" s="402"/>
      <c r="QVL401" s="402"/>
      <c r="QVM401" s="402"/>
      <c r="QVN401" s="402"/>
      <c r="QVO401" s="402"/>
      <c r="QVP401" s="402"/>
      <c r="QVQ401" s="402"/>
      <c r="QVR401" s="402"/>
      <c r="QVS401" s="402"/>
      <c r="QVT401" s="402"/>
      <c r="QVU401" s="402"/>
      <c r="QVV401" s="402"/>
      <c r="QVW401" s="402"/>
      <c r="QVX401" s="402"/>
      <c r="QVY401" s="402"/>
      <c r="QVZ401" s="402"/>
      <c r="QWA401" s="402"/>
      <c r="QWB401" s="402"/>
      <c r="QWC401" s="402"/>
      <c r="QWD401" s="402"/>
      <c r="QWE401" s="402"/>
      <c r="QWF401" s="402"/>
      <c r="QWG401" s="402"/>
      <c r="QWH401" s="402"/>
      <c r="QWI401" s="402"/>
      <c r="QWJ401" s="402"/>
      <c r="QWK401" s="402"/>
      <c r="QWL401" s="402"/>
      <c r="QWM401" s="402"/>
      <c r="QWN401" s="402"/>
      <c r="QWO401" s="402"/>
      <c r="QWP401" s="402"/>
      <c r="QWQ401" s="402"/>
      <c r="QWR401" s="402"/>
      <c r="QWS401" s="402"/>
      <c r="QWT401" s="402"/>
      <c r="QWU401" s="402"/>
      <c r="QWV401" s="402"/>
      <c r="QWW401" s="402"/>
      <c r="QWX401" s="402"/>
      <c r="QWY401" s="402"/>
      <c r="QWZ401" s="402"/>
      <c r="QXA401" s="402"/>
      <c r="QXB401" s="402"/>
      <c r="QXC401" s="402"/>
      <c r="QXD401" s="402"/>
      <c r="QXE401" s="402"/>
      <c r="QXF401" s="402"/>
      <c r="QXG401" s="402"/>
      <c r="QXH401" s="402"/>
      <c r="QXI401" s="402"/>
      <c r="QXJ401" s="402"/>
      <c r="QXK401" s="402"/>
      <c r="QXL401" s="402"/>
      <c r="QXM401" s="402"/>
      <c r="QXN401" s="402"/>
      <c r="QXO401" s="402"/>
      <c r="QXP401" s="402"/>
      <c r="QXQ401" s="402"/>
      <c r="QXR401" s="402"/>
      <c r="QXS401" s="402"/>
      <c r="QXT401" s="402"/>
      <c r="QXU401" s="402"/>
      <c r="QXV401" s="402"/>
      <c r="QXW401" s="402"/>
      <c r="QXX401" s="402"/>
      <c r="QXY401" s="402"/>
      <c r="QXZ401" s="402"/>
      <c r="QYA401" s="402"/>
      <c r="QYB401" s="402"/>
      <c r="QYC401" s="402"/>
      <c r="QYD401" s="402"/>
      <c r="QYE401" s="402"/>
      <c r="QYF401" s="402"/>
      <c r="QYG401" s="402"/>
      <c r="QYH401" s="402"/>
      <c r="QYI401" s="402"/>
      <c r="QYJ401" s="402"/>
      <c r="QYK401" s="402"/>
      <c r="QYL401" s="402"/>
      <c r="QYM401" s="402"/>
      <c r="QYN401" s="402"/>
      <c r="QYO401" s="402"/>
      <c r="QYP401" s="402"/>
      <c r="QYQ401" s="402"/>
      <c r="QYR401" s="402"/>
      <c r="QYS401" s="402"/>
      <c r="QYT401" s="402"/>
      <c r="QYU401" s="402"/>
      <c r="QYV401" s="402"/>
      <c r="QYW401" s="402"/>
      <c r="QYX401" s="402"/>
      <c r="QYY401" s="402"/>
      <c r="QYZ401" s="402"/>
      <c r="QZA401" s="402"/>
      <c r="QZB401" s="402"/>
      <c r="QZC401" s="402"/>
      <c r="QZD401" s="402"/>
      <c r="QZE401" s="402"/>
      <c r="QZF401" s="402"/>
      <c r="QZG401" s="402"/>
      <c r="QZH401" s="402"/>
      <c r="QZI401" s="402"/>
      <c r="QZJ401" s="402"/>
      <c r="QZK401" s="402"/>
      <c r="QZL401" s="402"/>
      <c r="QZM401" s="402"/>
      <c r="QZN401" s="402"/>
      <c r="QZO401" s="402"/>
      <c r="QZP401" s="402"/>
      <c r="QZQ401" s="402"/>
      <c r="QZR401" s="402"/>
      <c r="QZS401" s="402"/>
      <c r="QZT401" s="402"/>
      <c r="QZU401" s="402"/>
      <c r="QZV401" s="402"/>
      <c r="QZW401" s="402"/>
      <c r="QZX401" s="402"/>
      <c r="QZY401" s="402"/>
      <c r="QZZ401" s="402"/>
      <c r="RAA401" s="402"/>
      <c r="RAB401" s="402"/>
      <c r="RAC401" s="402"/>
      <c r="RAD401" s="402"/>
      <c r="RAE401" s="402"/>
      <c r="RAF401" s="402"/>
      <c r="RAG401" s="402"/>
      <c r="RAH401" s="402"/>
      <c r="RAI401" s="402"/>
      <c r="RAJ401" s="402"/>
      <c r="RAK401" s="402"/>
      <c r="RAL401" s="402"/>
      <c r="RAM401" s="402"/>
      <c r="RAN401" s="402"/>
      <c r="RAO401" s="402"/>
      <c r="RAP401" s="402"/>
      <c r="RAQ401" s="402"/>
      <c r="RAR401" s="402"/>
      <c r="RAS401" s="402"/>
      <c r="RAT401" s="402"/>
      <c r="RAU401" s="402"/>
      <c r="RAV401" s="402"/>
      <c r="RAW401" s="402"/>
      <c r="RAX401" s="402"/>
      <c r="RAY401" s="402"/>
      <c r="RAZ401" s="402"/>
      <c r="RBA401" s="402"/>
      <c r="RBB401" s="402"/>
      <c r="RBC401" s="402"/>
      <c r="RBD401" s="402"/>
      <c r="RBE401" s="402"/>
      <c r="RBF401" s="402"/>
      <c r="RBG401" s="402"/>
      <c r="RBH401" s="402"/>
      <c r="RBI401" s="402"/>
      <c r="RBJ401" s="402"/>
      <c r="RBK401" s="402"/>
      <c r="RBL401" s="402"/>
      <c r="RBM401" s="402"/>
      <c r="RBN401" s="402"/>
      <c r="RBO401" s="402"/>
      <c r="RBP401" s="402"/>
      <c r="RBQ401" s="402"/>
      <c r="RBR401" s="402"/>
      <c r="RBS401" s="402"/>
      <c r="RBT401" s="402"/>
      <c r="RBU401" s="402"/>
      <c r="RBV401" s="402"/>
      <c r="RBW401" s="402"/>
      <c r="RBX401" s="402"/>
      <c r="RBY401" s="402"/>
      <c r="RBZ401" s="402"/>
      <c r="RCA401" s="402"/>
      <c r="RCB401" s="402"/>
      <c r="RCC401" s="402"/>
      <c r="RCD401" s="402"/>
      <c r="RCE401" s="402"/>
      <c r="RCF401" s="402"/>
      <c r="RCG401" s="402"/>
      <c r="RCH401" s="402"/>
      <c r="RCI401" s="402"/>
      <c r="RCJ401" s="402"/>
      <c r="RCK401" s="402"/>
      <c r="RCL401" s="402"/>
      <c r="RCM401" s="402"/>
      <c r="RCN401" s="402"/>
      <c r="RCO401" s="402"/>
      <c r="RCP401" s="402"/>
      <c r="RCQ401" s="402"/>
      <c r="RCR401" s="402"/>
      <c r="RCS401" s="402"/>
      <c r="RCT401" s="402"/>
      <c r="RCU401" s="402"/>
      <c r="RCV401" s="402"/>
      <c r="RCW401" s="402"/>
      <c r="RCX401" s="402"/>
      <c r="RCY401" s="402"/>
      <c r="RCZ401" s="402"/>
      <c r="RDA401" s="402"/>
      <c r="RDB401" s="402"/>
      <c r="RDC401" s="402"/>
      <c r="RDD401" s="402"/>
      <c r="RDE401" s="402"/>
      <c r="RDF401" s="402"/>
      <c r="RDG401" s="402"/>
      <c r="RDH401" s="402"/>
      <c r="RDI401" s="402"/>
      <c r="RDJ401" s="402"/>
      <c r="RDK401" s="402"/>
      <c r="RDL401" s="402"/>
      <c r="RDM401" s="402"/>
      <c r="RDN401" s="402"/>
      <c r="RDO401" s="402"/>
      <c r="RDP401" s="402"/>
      <c r="RDQ401" s="402"/>
      <c r="RDR401" s="402"/>
      <c r="RDS401" s="402"/>
      <c r="RDT401" s="402"/>
      <c r="RDU401" s="402"/>
      <c r="RDV401" s="402"/>
      <c r="RDW401" s="402"/>
      <c r="RDX401" s="402"/>
      <c r="RDY401" s="402"/>
      <c r="RDZ401" s="402"/>
      <c r="REA401" s="402"/>
      <c r="REB401" s="402"/>
      <c r="REC401" s="402"/>
      <c r="RED401" s="402"/>
      <c r="REE401" s="402"/>
      <c r="REF401" s="402"/>
      <c r="REG401" s="402"/>
      <c r="REH401" s="402"/>
      <c r="REI401" s="402"/>
      <c r="REJ401" s="402"/>
      <c r="REK401" s="402"/>
      <c r="REL401" s="402"/>
      <c r="REM401" s="402"/>
      <c r="REN401" s="402"/>
      <c r="REO401" s="402"/>
      <c r="REP401" s="402"/>
      <c r="REQ401" s="402"/>
      <c r="RER401" s="402"/>
      <c r="RES401" s="402"/>
      <c r="RET401" s="402"/>
      <c r="REU401" s="402"/>
      <c r="REV401" s="402"/>
      <c r="REW401" s="402"/>
      <c r="REX401" s="402"/>
      <c r="REY401" s="402"/>
      <c r="REZ401" s="402"/>
      <c r="RFA401" s="402"/>
      <c r="RFB401" s="402"/>
      <c r="RFC401" s="402"/>
      <c r="RFD401" s="402"/>
      <c r="RFE401" s="402"/>
      <c r="RFF401" s="402"/>
      <c r="RFG401" s="402"/>
      <c r="RFH401" s="402"/>
      <c r="RFI401" s="402"/>
      <c r="RFJ401" s="402"/>
      <c r="RFK401" s="402"/>
      <c r="RFL401" s="402"/>
      <c r="RFM401" s="402"/>
      <c r="RFN401" s="402"/>
      <c r="RFO401" s="402"/>
      <c r="RFP401" s="402"/>
      <c r="RFQ401" s="402"/>
      <c r="RFR401" s="402"/>
      <c r="RFS401" s="402"/>
      <c r="RFT401" s="402"/>
      <c r="RFU401" s="402"/>
      <c r="RFV401" s="402"/>
      <c r="RFW401" s="402"/>
      <c r="RFX401" s="402"/>
      <c r="RFY401" s="402"/>
      <c r="RFZ401" s="402"/>
      <c r="RGA401" s="402"/>
      <c r="RGB401" s="402"/>
      <c r="RGC401" s="402"/>
      <c r="RGD401" s="402"/>
      <c r="RGE401" s="402"/>
      <c r="RGF401" s="402"/>
      <c r="RGG401" s="402"/>
      <c r="RGH401" s="402"/>
      <c r="RGI401" s="402"/>
      <c r="RGJ401" s="402"/>
      <c r="RGK401" s="402"/>
      <c r="RGL401" s="402"/>
      <c r="RGM401" s="402"/>
      <c r="RGN401" s="402"/>
      <c r="RGO401" s="402"/>
      <c r="RGP401" s="402"/>
      <c r="RGQ401" s="402"/>
      <c r="RGR401" s="402"/>
      <c r="RGS401" s="402"/>
      <c r="RGT401" s="402"/>
      <c r="RGU401" s="402"/>
      <c r="RGV401" s="402"/>
      <c r="RGW401" s="402"/>
      <c r="RGX401" s="402"/>
      <c r="RGY401" s="402"/>
      <c r="RGZ401" s="402"/>
      <c r="RHA401" s="402"/>
      <c r="RHB401" s="402"/>
      <c r="RHC401" s="402"/>
      <c r="RHD401" s="402"/>
      <c r="RHE401" s="402"/>
      <c r="RHF401" s="402"/>
      <c r="RHG401" s="402"/>
      <c r="RHH401" s="402"/>
      <c r="RHI401" s="402"/>
      <c r="RHJ401" s="402"/>
      <c r="RHK401" s="402"/>
      <c r="RHL401" s="402"/>
      <c r="RHM401" s="402"/>
      <c r="RHN401" s="402"/>
      <c r="RHO401" s="402"/>
      <c r="RHP401" s="402"/>
      <c r="RHQ401" s="402"/>
      <c r="RHR401" s="402"/>
      <c r="RHS401" s="402"/>
      <c r="RHT401" s="402"/>
      <c r="RHU401" s="402"/>
      <c r="RHV401" s="402"/>
      <c r="RHW401" s="402"/>
      <c r="RHX401" s="402"/>
      <c r="RHY401" s="402"/>
      <c r="RHZ401" s="402"/>
      <c r="RIA401" s="402"/>
      <c r="RIB401" s="402"/>
      <c r="RIC401" s="402"/>
      <c r="RID401" s="402"/>
      <c r="RIE401" s="402"/>
      <c r="RIF401" s="402"/>
      <c r="RIG401" s="402"/>
      <c r="RIH401" s="402"/>
      <c r="RII401" s="402"/>
      <c r="RIJ401" s="402"/>
      <c r="RIK401" s="402"/>
      <c r="RIL401" s="402"/>
      <c r="RIM401" s="402"/>
      <c r="RIN401" s="402"/>
      <c r="RIO401" s="402"/>
      <c r="RIP401" s="402"/>
      <c r="RIQ401" s="402"/>
      <c r="RIR401" s="402"/>
      <c r="RIS401" s="402"/>
      <c r="RIT401" s="402"/>
      <c r="RIU401" s="402"/>
      <c r="RIV401" s="402"/>
      <c r="RIW401" s="402"/>
      <c r="RIX401" s="402"/>
      <c r="RIY401" s="402"/>
      <c r="RIZ401" s="402"/>
      <c r="RJA401" s="402"/>
      <c r="RJB401" s="402"/>
      <c r="RJC401" s="402"/>
      <c r="RJD401" s="402"/>
      <c r="RJE401" s="402"/>
      <c r="RJF401" s="402"/>
      <c r="RJG401" s="402"/>
      <c r="RJH401" s="402"/>
      <c r="RJI401" s="402"/>
      <c r="RJJ401" s="402"/>
      <c r="RJK401" s="402"/>
      <c r="RJL401" s="402"/>
      <c r="RJM401" s="402"/>
      <c r="RJN401" s="402"/>
      <c r="RJO401" s="402"/>
      <c r="RJP401" s="402"/>
      <c r="RJQ401" s="402"/>
      <c r="RJR401" s="402"/>
      <c r="RJS401" s="402"/>
      <c r="RJT401" s="402"/>
      <c r="RJU401" s="402"/>
      <c r="RJV401" s="402"/>
      <c r="RJW401" s="402"/>
      <c r="RJX401" s="402"/>
      <c r="RJY401" s="402"/>
      <c r="RJZ401" s="402"/>
      <c r="RKA401" s="402"/>
      <c r="RKB401" s="402"/>
      <c r="RKC401" s="402"/>
      <c r="RKD401" s="402"/>
      <c r="RKE401" s="402"/>
      <c r="RKF401" s="402"/>
      <c r="RKG401" s="402"/>
      <c r="RKH401" s="402"/>
      <c r="RKI401" s="402"/>
      <c r="RKJ401" s="402"/>
      <c r="RKK401" s="402"/>
      <c r="RKL401" s="402"/>
      <c r="RKM401" s="402"/>
      <c r="RKN401" s="402"/>
      <c r="RKO401" s="402"/>
      <c r="RKP401" s="402"/>
      <c r="RKQ401" s="402"/>
      <c r="RKR401" s="402"/>
      <c r="RKS401" s="402"/>
      <c r="RKT401" s="402"/>
      <c r="RKU401" s="402"/>
      <c r="RKV401" s="402"/>
      <c r="RKW401" s="402"/>
      <c r="RKX401" s="402"/>
      <c r="RKY401" s="402"/>
      <c r="RKZ401" s="402"/>
      <c r="RLA401" s="402"/>
      <c r="RLB401" s="402"/>
      <c r="RLC401" s="402"/>
      <c r="RLD401" s="402"/>
      <c r="RLE401" s="402"/>
      <c r="RLF401" s="402"/>
      <c r="RLG401" s="402"/>
      <c r="RLH401" s="402"/>
      <c r="RLI401" s="402"/>
      <c r="RLJ401" s="402"/>
      <c r="RLK401" s="402"/>
      <c r="RLL401" s="402"/>
      <c r="RLM401" s="402"/>
      <c r="RLN401" s="402"/>
      <c r="RLO401" s="402"/>
      <c r="RLP401" s="402"/>
      <c r="RLQ401" s="402"/>
      <c r="RLR401" s="402"/>
      <c r="RLS401" s="402"/>
      <c r="RLT401" s="402"/>
      <c r="RLU401" s="402"/>
      <c r="RLV401" s="402"/>
      <c r="RLW401" s="402"/>
      <c r="RLX401" s="402"/>
      <c r="RLY401" s="402"/>
      <c r="RLZ401" s="402"/>
      <c r="RMA401" s="402"/>
      <c r="RMB401" s="402"/>
      <c r="RMC401" s="402"/>
      <c r="RMD401" s="402"/>
      <c r="RME401" s="402"/>
      <c r="RMF401" s="402"/>
      <c r="RMG401" s="402"/>
      <c r="RMH401" s="402"/>
      <c r="RMI401" s="402"/>
      <c r="RMJ401" s="402"/>
      <c r="RMK401" s="402"/>
      <c r="RML401" s="402"/>
      <c r="RMM401" s="402"/>
      <c r="RMN401" s="402"/>
      <c r="RMO401" s="402"/>
      <c r="RMP401" s="402"/>
      <c r="RMQ401" s="402"/>
      <c r="RMR401" s="402"/>
      <c r="RMS401" s="402"/>
      <c r="RMT401" s="402"/>
      <c r="RMU401" s="402"/>
      <c r="RMV401" s="402"/>
      <c r="RMW401" s="402"/>
      <c r="RMX401" s="402"/>
      <c r="RMY401" s="402"/>
      <c r="RMZ401" s="402"/>
      <c r="RNA401" s="402"/>
      <c r="RNB401" s="402"/>
      <c r="RNC401" s="402"/>
      <c r="RND401" s="402"/>
      <c r="RNE401" s="402"/>
      <c r="RNF401" s="402"/>
      <c r="RNG401" s="402"/>
      <c r="RNH401" s="402"/>
      <c r="RNI401" s="402"/>
      <c r="RNJ401" s="402"/>
      <c r="RNK401" s="402"/>
      <c r="RNL401" s="402"/>
      <c r="RNM401" s="402"/>
      <c r="RNN401" s="402"/>
      <c r="RNO401" s="402"/>
      <c r="RNP401" s="402"/>
      <c r="RNQ401" s="402"/>
      <c r="RNR401" s="402"/>
      <c r="RNS401" s="402"/>
      <c r="RNT401" s="402"/>
      <c r="RNU401" s="402"/>
      <c r="RNV401" s="402"/>
      <c r="RNW401" s="402"/>
      <c r="RNX401" s="402"/>
      <c r="RNY401" s="402"/>
      <c r="RNZ401" s="402"/>
      <c r="ROA401" s="402"/>
      <c r="ROB401" s="402"/>
      <c r="ROC401" s="402"/>
      <c r="ROD401" s="402"/>
      <c r="ROE401" s="402"/>
      <c r="ROF401" s="402"/>
      <c r="ROG401" s="402"/>
      <c r="ROH401" s="402"/>
      <c r="ROI401" s="402"/>
      <c r="ROJ401" s="402"/>
      <c r="ROK401" s="402"/>
      <c r="ROL401" s="402"/>
      <c r="ROM401" s="402"/>
      <c r="RON401" s="402"/>
      <c r="ROO401" s="402"/>
      <c r="ROP401" s="402"/>
      <c r="ROQ401" s="402"/>
      <c r="ROR401" s="402"/>
      <c r="ROS401" s="402"/>
      <c r="ROT401" s="402"/>
      <c r="ROU401" s="402"/>
      <c r="ROV401" s="402"/>
      <c r="ROW401" s="402"/>
      <c r="ROX401" s="402"/>
      <c r="ROY401" s="402"/>
      <c r="ROZ401" s="402"/>
      <c r="RPA401" s="402"/>
      <c r="RPB401" s="402"/>
      <c r="RPC401" s="402"/>
      <c r="RPD401" s="402"/>
      <c r="RPE401" s="402"/>
      <c r="RPF401" s="402"/>
      <c r="RPG401" s="402"/>
      <c r="RPH401" s="402"/>
      <c r="RPI401" s="402"/>
      <c r="RPJ401" s="402"/>
      <c r="RPK401" s="402"/>
      <c r="RPL401" s="402"/>
      <c r="RPM401" s="402"/>
      <c r="RPN401" s="402"/>
      <c r="RPO401" s="402"/>
      <c r="RPP401" s="402"/>
      <c r="RPQ401" s="402"/>
      <c r="RPR401" s="402"/>
      <c r="RPS401" s="402"/>
      <c r="RPT401" s="402"/>
      <c r="RPU401" s="402"/>
      <c r="RPV401" s="402"/>
      <c r="RPW401" s="402"/>
      <c r="RPX401" s="402"/>
      <c r="RPY401" s="402"/>
      <c r="RPZ401" s="402"/>
      <c r="RQA401" s="402"/>
      <c r="RQB401" s="402"/>
      <c r="RQC401" s="402"/>
      <c r="RQD401" s="402"/>
      <c r="RQE401" s="402"/>
      <c r="RQF401" s="402"/>
      <c r="RQG401" s="402"/>
      <c r="RQH401" s="402"/>
      <c r="RQI401" s="402"/>
      <c r="RQJ401" s="402"/>
      <c r="RQK401" s="402"/>
      <c r="RQL401" s="402"/>
      <c r="RQM401" s="402"/>
      <c r="RQN401" s="402"/>
      <c r="RQO401" s="402"/>
      <c r="RQP401" s="402"/>
      <c r="RQQ401" s="402"/>
      <c r="RQR401" s="402"/>
      <c r="RQS401" s="402"/>
      <c r="RQT401" s="402"/>
      <c r="RQU401" s="402"/>
      <c r="RQV401" s="402"/>
      <c r="RQW401" s="402"/>
      <c r="RQX401" s="402"/>
      <c r="RQY401" s="402"/>
      <c r="RQZ401" s="402"/>
      <c r="RRA401" s="402"/>
      <c r="RRB401" s="402"/>
      <c r="RRC401" s="402"/>
      <c r="RRD401" s="402"/>
      <c r="RRE401" s="402"/>
      <c r="RRF401" s="402"/>
      <c r="RRG401" s="402"/>
      <c r="RRH401" s="402"/>
      <c r="RRI401" s="402"/>
      <c r="RRJ401" s="402"/>
      <c r="RRK401" s="402"/>
      <c r="RRL401" s="402"/>
      <c r="RRM401" s="402"/>
      <c r="RRN401" s="402"/>
      <c r="RRO401" s="402"/>
      <c r="RRP401" s="402"/>
      <c r="RRQ401" s="402"/>
      <c r="RRR401" s="402"/>
      <c r="RRS401" s="402"/>
      <c r="RRT401" s="402"/>
      <c r="RRU401" s="402"/>
      <c r="RRV401" s="402"/>
      <c r="RRW401" s="402"/>
      <c r="RRX401" s="402"/>
      <c r="RRY401" s="402"/>
      <c r="RRZ401" s="402"/>
      <c r="RSA401" s="402"/>
      <c r="RSB401" s="402"/>
      <c r="RSC401" s="402"/>
      <c r="RSD401" s="402"/>
      <c r="RSE401" s="402"/>
      <c r="RSF401" s="402"/>
      <c r="RSG401" s="402"/>
      <c r="RSH401" s="402"/>
      <c r="RSI401" s="402"/>
      <c r="RSJ401" s="402"/>
      <c r="RSK401" s="402"/>
      <c r="RSL401" s="402"/>
      <c r="RSM401" s="402"/>
      <c r="RSN401" s="402"/>
      <c r="RSO401" s="402"/>
      <c r="RSP401" s="402"/>
      <c r="RSQ401" s="402"/>
      <c r="RSR401" s="402"/>
      <c r="RSS401" s="402"/>
      <c r="RST401" s="402"/>
      <c r="RSU401" s="402"/>
      <c r="RSV401" s="402"/>
      <c r="RSW401" s="402"/>
      <c r="RSX401" s="402"/>
      <c r="RSY401" s="402"/>
      <c r="RSZ401" s="402"/>
      <c r="RTA401" s="402"/>
      <c r="RTB401" s="402"/>
      <c r="RTC401" s="402"/>
      <c r="RTD401" s="402"/>
      <c r="RTE401" s="402"/>
      <c r="RTF401" s="402"/>
      <c r="RTG401" s="402"/>
      <c r="RTH401" s="402"/>
      <c r="RTI401" s="402"/>
      <c r="RTJ401" s="402"/>
      <c r="RTK401" s="402"/>
      <c r="RTL401" s="402"/>
      <c r="RTM401" s="402"/>
      <c r="RTN401" s="402"/>
      <c r="RTO401" s="402"/>
      <c r="RTP401" s="402"/>
      <c r="RTQ401" s="402"/>
      <c r="RTR401" s="402"/>
      <c r="RTS401" s="402"/>
      <c r="RTT401" s="402"/>
      <c r="RTU401" s="402"/>
      <c r="RTV401" s="402"/>
      <c r="RTW401" s="402"/>
      <c r="RTX401" s="402"/>
      <c r="RTY401" s="402"/>
      <c r="RTZ401" s="402"/>
      <c r="RUA401" s="402"/>
      <c r="RUB401" s="402"/>
      <c r="RUC401" s="402"/>
      <c r="RUD401" s="402"/>
      <c r="RUE401" s="402"/>
      <c r="RUF401" s="402"/>
      <c r="RUG401" s="402"/>
      <c r="RUH401" s="402"/>
      <c r="RUI401" s="402"/>
      <c r="RUJ401" s="402"/>
      <c r="RUK401" s="402"/>
      <c r="RUL401" s="402"/>
      <c r="RUM401" s="402"/>
      <c r="RUN401" s="402"/>
      <c r="RUO401" s="402"/>
      <c r="RUP401" s="402"/>
      <c r="RUQ401" s="402"/>
      <c r="RUR401" s="402"/>
      <c r="RUS401" s="402"/>
      <c r="RUT401" s="402"/>
      <c r="RUU401" s="402"/>
      <c r="RUV401" s="402"/>
      <c r="RUW401" s="402"/>
      <c r="RUX401" s="402"/>
      <c r="RUY401" s="402"/>
      <c r="RUZ401" s="402"/>
      <c r="RVA401" s="402"/>
      <c r="RVB401" s="402"/>
      <c r="RVC401" s="402"/>
      <c r="RVD401" s="402"/>
      <c r="RVE401" s="402"/>
      <c r="RVF401" s="402"/>
      <c r="RVG401" s="402"/>
      <c r="RVH401" s="402"/>
      <c r="RVI401" s="402"/>
      <c r="RVJ401" s="402"/>
      <c r="RVK401" s="402"/>
      <c r="RVL401" s="402"/>
      <c r="RVM401" s="402"/>
      <c r="RVN401" s="402"/>
      <c r="RVO401" s="402"/>
      <c r="RVP401" s="402"/>
      <c r="RVQ401" s="402"/>
      <c r="RVR401" s="402"/>
      <c r="RVS401" s="402"/>
      <c r="RVT401" s="402"/>
      <c r="RVU401" s="402"/>
      <c r="RVV401" s="402"/>
      <c r="RVW401" s="402"/>
      <c r="RVX401" s="402"/>
      <c r="RVY401" s="402"/>
      <c r="RVZ401" s="402"/>
      <c r="RWA401" s="402"/>
      <c r="RWB401" s="402"/>
      <c r="RWC401" s="402"/>
      <c r="RWD401" s="402"/>
      <c r="RWE401" s="402"/>
      <c r="RWF401" s="402"/>
      <c r="RWG401" s="402"/>
      <c r="RWH401" s="402"/>
      <c r="RWI401" s="402"/>
      <c r="RWJ401" s="402"/>
      <c r="RWK401" s="402"/>
      <c r="RWL401" s="402"/>
      <c r="RWM401" s="402"/>
      <c r="RWN401" s="402"/>
      <c r="RWO401" s="402"/>
      <c r="RWP401" s="402"/>
      <c r="RWQ401" s="402"/>
      <c r="RWR401" s="402"/>
      <c r="RWS401" s="402"/>
      <c r="RWT401" s="402"/>
      <c r="RWU401" s="402"/>
      <c r="RWV401" s="402"/>
      <c r="RWW401" s="402"/>
      <c r="RWX401" s="402"/>
      <c r="RWY401" s="402"/>
      <c r="RWZ401" s="402"/>
      <c r="RXA401" s="402"/>
      <c r="RXB401" s="402"/>
      <c r="RXC401" s="402"/>
      <c r="RXD401" s="402"/>
      <c r="RXE401" s="402"/>
      <c r="RXF401" s="402"/>
      <c r="RXG401" s="402"/>
      <c r="RXH401" s="402"/>
      <c r="RXI401" s="402"/>
      <c r="RXJ401" s="402"/>
      <c r="RXK401" s="402"/>
      <c r="RXL401" s="402"/>
      <c r="RXM401" s="402"/>
      <c r="RXN401" s="402"/>
      <c r="RXO401" s="402"/>
      <c r="RXP401" s="402"/>
      <c r="RXQ401" s="402"/>
      <c r="RXR401" s="402"/>
      <c r="RXS401" s="402"/>
      <c r="RXT401" s="402"/>
      <c r="RXU401" s="402"/>
      <c r="RXV401" s="402"/>
      <c r="RXW401" s="402"/>
      <c r="RXX401" s="402"/>
      <c r="RXY401" s="402"/>
      <c r="RXZ401" s="402"/>
      <c r="RYA401" s="402"/>
      <c r="RYB401" s="402"/>
      <c r="RYC401" s="402"/>
      <c r="RYD401" s="402"/>
      <c r="RYE401" s="402"/>
      <c r="RYF401" s="402"/>
      <c r="RYG401" s="402"/>
      <c r="RYH401" s="402"/>
      <c r="RYI401" s="402"/>
      <c r="RYJ401" s="402"/>
      <c r="RYK401" s="402"/>
      <c r="RYL401" s="402"/>
      <c r="RYM401" s="402"/>
      <c r="RYN401" s="402"/>
      <c r="RYO401" s="402"/>
      <c r="RYP401" s="402"/>
      <c r="RYQ401" s="402"/>
      <c r="RYR401" s="402"/>
      <c r="RYS401" s="402"/>
      <c r="RYT401" s="402"/>
      <c r="RYU401" s="402"/>
      <c r="RYV401" s="402"/>
      <c r="RYW401" s="402"/>
      <c r="RYX401" s="402"/>
      <c r="RYY401" s="402"/>
      <c r="RYZ401" s="402"/>
      <c r="RZA401" s="402"/>
      <c r="RZB401" s="402"/>
      <c r="RZC401" s="402"/>
      <c r="RZD401" s="402"/>
      <c r="RZE401" s="402"/>
      <c r="RZF401" s="402"/>
      <c r="RZG401" s="402"/>
      <c r="RZH401" s="402"/>
      <c r="RZI401" s="402"/>
      <c r="RZJ401" s="402"/>
      <c r="RZK401" s="402"/>
      <c r="RZL401" s="402"/>
      <c r="RZM401" s="402"/>
      <c r="RZN401" s="402"/>
      <c r="RZO401" s="402"/>
      <c r="RZP401" s="402"/>
      <c r="RZQ401" s="402"/>
      <c r="RZR401" s="402"/>
      <c r="RZS401" s="402"/>
      <c r="RZT401" s="402"/>
      <c r="RZU401" s="402"/>
      <c r="RZV401" s="402"/>
      <c r="RZW401" s="402"/>
      <c r="RZX401" s="402"/>
      <c r="RZY401" s="402"/>
      <c r="RZZ401" s="402"/>
      <c r="SAA401" s="402"/>
      <c r="SAB401" s="402"/>
      <c r="SAC401" s="402"/>
      <c r="SAD401" s="402"/>
      <c r="SAE401" s="402"/>
      <c r="SAF401" s="402"/>
      <c r="SAG401" s="402"/>
      <c r="SAH401" s="402"/>
      <c r="SAI401" s="402"/>
      <c r="SAJ401" s="402"/>
      <c r="SAK401" s="402"/>
      <c r="SAL401" s="402"/>
      <c r="SAM401" s="402"/>
      <c r="SAN401" s="402"/>
      <c r="SAO401" s="402"/>
      <c r="SAP401" s="402"/>
      <c r="SAQ401" s="402"/>
      <c r="SAR401" s="402"/>
      <c r="SAS401" s="402"/>
      <c r="SAT401" s="402"/>
      <c r="SAU401" s="402"/>
      <c r="SAV401" s="402"/>
      <c r="SAW401" s="402"/>
      <c r="SAX401" s="402"/>
      <c r="SAY401" s="402"/>
      <c r="SAZ401" s="402"/>
      <c r="SBA401" s="402"/>
      <c r="SBB401" s="402"/>
      <c r="SBC401" s="402"/>
      <c r="SBD401" s="402"/>
      <c r="SBE401" s="402"/>
      <c r="SBF401" s="402"/>
      <c r="SBG401" s="402"/>
      <c r="SBH401" s="402"/>
      <c r="SBI401" s="402"/>
      <c r="SBJ401" s="402"/>
      <c r="SBK401" s="402"/>
      <c r="SBL401" s="402"/>
      <c r="SBM401" s="402"/>
      <c r="SBN401" s="402"/>
      <c r="SBO401" s="402"/>
      <c r="SBP401" s="402"/>
      <c r="SBQ401" s="402"/>
      <c r="SBR401" s="402"/>
      <c r="SBS401" s="402"/>
      <c r="SBT401" s="402"/>
      <c r="SBU401" s="402"/>
      <c r="SBV401" s="402"/>
      <c r="SBW401" s="402"/>
      <c r="SBX401" s="402"/>
      <c r="SBY401" s="402"/>
      <c r="SBZ401" s="402"/>
      <c r="SCA401" s="402"/>
      <c r="SCB401" s="402"/>
      <c r="SCC401" s="402"/>
      <c r="SCD401" s="402"/>
      <c r="SCE401" s="402"/>
      <c r="SCF401" s="402"/>
      <c r="SCG401" s="402"/>
      <c r="SCH401" s="402"/>
      <c r="SCI401" s="402"/>
      <c r="SCJ401" s="402"/>
      <c r="SCK401" s="402"/>
      <c r="SCL401" s="402"/>
      <c r="SCM401" s="402"/>
      <c r="SCN401" s="402"/>
      <c r="SCO401" s="402"/>
      <c r="SCP401" s="402"/>
      <c r="SCQ401" s="402"/>
      <c r="SCR401" s="402"/>
      <c r="SCS401" s="402"/>
      <c r="SCT401" s="402"/>
      <c r="SCU401" s="402"/>
      <c r="SCV401" s="402"/>
      <c r="SCW401" s="402"/>
      <c r="SCX401" s="402"/>
      <c r="SCY401" s="402"/>
      <c r="SCZ401" s="402"/>
      <c r="SDA401" s="402"/>
      <c r="SDB401" s="402"/>
      <c r="SDC401" s="402"/>
      <c r="SDD401" s="402"/>
      <c r="SDE401" s="402"/>
      <c r="SDF401" s="402"/>
      <c r="SDG401" s="402"/>
      <c r="SDH401" s="402"/>
      <c r="SDI401" s="402"/>
      <c r="SDJ401" s="402"/>
      <c r="SDK401" s="402"/>
      <c r="SDL401" s="402"/>
      <c r="SDM401" s="402"/>
      <c r="SDN401" s="402"/>
      <c r="SDO401" s="402"/>
      <c r="SDP401" s="402"/>
      <c r="SDQ401" s="402"/>
      <c r="SDR401" s="402"/>
      <c r="SDS401" s="402"/>
      <c r="SDT401" s="402"/>
      <c r="SDU401" s="402"/>
      <c r="SDV401" s="402"/>
      <c r="SDW401" s="402"/>
      <c r="SDX401" s="402"/>
      <c r="SDY401" s="402"/>
      <c r="SDZ401" s="402"/>
      <c r="SEA401" s="402"/>
      <c r="SEB401" s="402"/>
      <c r="SEC401" s="402"/>
      <c r="SED401" s="402"/>
      <c r="SEE401" s="402"/>
      <c r="SEF401" s="402"/>
      <c r="SEG401" s="402"/>
      <c r="SEH401" s="402"/>
      <c r="SEI401" s="402"/>
      <c r="SEJ401" s="402"/>
      <c r="SEK401" s="402"/>
      <c r="SEL401" s="402"/>
      <c r="SEM401" s="402"/>
      <c r="SEN401" s="402"/>
      <c r="SEO401" s="402"/>
      <c r="SEP401" s="402"/>
      <c r="SEQ401" s="402"/>
      <c r="SER401" s="402"/>
      <c r="SES401" s="402"/>
      <c r="SET401" s="402"/>
      <c r="SEU401" s="402"/>
      <c r="SEV401" s="402"/>
      <c r="SEW401" s="402"/>
      <c r="SEX401" s="402"/>
      <c r="SEY401" s="402"/>
      <c r="SEZ401" s="402"/>
      <c r="SFA401" s="402"/>
      <c r="SFB401" s="402"/>
      <c r="SFC401" s="402"/>
      <c r="SFD401" s="402"/>
      <c r="SFE401" s="402"/>
      <c r="SFF401" s="402"/>
      <c r="SFG401" s="402"/>
      <c r="SFH401" s="402"/>
      <c r="SFI401" s="402"/>
      <c r="SFJ401" s="402"/>
      <c r="SFK401" s="402"/>
      <c r="SFL401" s="402"/>
      <c r="SFM401" s="402"/>
      <c r="SFN401" s="402"/>
      <c r="SFO401" s="402"/>
      <c r="SFP401" s="402"/>
      <c r="SFQ401" s="402"/>
      <c r="SFR401" s="402"/>
      <c r="SFS401" s="402"/>
      <c r="SFT401" s="402"/>
      <c r="SFU401" s="402"/>
      <c r="SFV401" s="402"/>
      <c r="SFW401" s="402"/>
      <c r="SFX401" s="402"/>
      <c r="SFY401" s="402"/>
      <c r="SFZ401" s="402"/>
      <c r="SGA401" s="402"/>
      <c r="SGB401" s="402"/>
      <c r="SGC401" s="402"/>
      <c r="SGD401" s="402"/>
      <c r="SGE401" s="402"/>
      <c r="SGF401" s="402"/>
      <c r="SGG401" s="402"/>
      <c r="SGH401" s="402"/>
      <c r="SGI401" s="402"/>
      <c r="SGJ401" s="402"/>
      <c r="SGK401" s="402"/>
      <c r="SGL401" s="402"/>
      <c r="SGM401" s="402"/>
      <c r="SGN401" s="402"/>
      <c r="SGO401" s="402"/>
      <c r="SGP401" s="402"/>
      <c r="SGQ401" s="402"/>
      <c r="SGR401" s="402"/>
      <c r="SGS401" s="402"/>
      <c r="SGT401" s="402"/>
      <c r="SGU401" s="402"/>
      <c r="SGV401" s="402"/>
      <c r="SGW401" s="402"/>
      <c r="SGX401" s="402"/>
      <c r="SGY401" s="402"/>
      <c r="SGZ401" s="402"/>
      <c r="SHA401" s="402"/>
      <c r="SHB401" s="402"/>
      <c r="SHC401" s="402"/>
      <c r="SHD401" s="402"/>
      <c r="SHE401" s="402"/>
      <c r="SHF401" s="402"/>
      <c r="SHG401" s="402"/>
      <c r="SHH401" s="402"/>
      <c r="SHI401" s="402"/>
      <c r="SHJ401" s="402"/>
      <c r="SHK401" s="402"/>
      <c r="SHL401" s="402"/>
      <c r="SHM401" s="402"/>
      <c r="SHN401" s="402"/>
      <c r="SHO401" s="402"/>
      <c r="SHP401" s="402"/>
      <c r="SHQ401" s="402"/>
      <c r="SHR401" s="402"/>
      <c r="SHS401" s="402"/>
      <c r="SHT401" s="402"/>
      <c r="SHU401" s="402"/>
      <c r="SHV401" s="402"/>
      <c r="SHW401" s="402"/>
      <c r="SHX401" s="402"/>
      <c r="SHY401" s="402"/>
      <c r="SHZ401" s="402"/>
      <c r="SIA401" s="402"/>
      <c r="SIB401" s="402"/>
      <c r="SIC401" s="402"/>
      <c r="SID401" s="402"/>
      <c r="SIE401" s="402"/>
      <c r="SIF401" s="402"/>
      <c r="SIG401" s="402"/>
      <c r="SIH401" s="402"/>
      <c r="SII401" s="402"/>
      <c r="SIJ401" s="402"/>
      <c r="SIK401" s="402"/>
      <c r="SIL401" s="402"/>
      <c r="SIM401" s="402"/>
      <c r="SIN401" s="402"/>
      <c r="SIO401" s="402"/>
      <c r="SIP401" s="402"/>
      <c r="SIQ401" s="402"/>
      <c r="SIR401" s="402"/>
      <c r="SIS401" s="402"/>
      <c r="SIT401" s="402"/>
      <c r="SIU401" s="402"/>
      <c r="SIV401" s="402"/>
      <c r="SIW401" s="402"/>
      <c r="SIX401" s="402"/>
      <c r="SIY401" s="402"/>
      <c r="SIZ401" s="402"/>
      <c r="SJA401" s="402"/>
      <c r="SJB401" s="402"/>
      <c r="SJC401" s="402"/>
      <c r="SJD401" s="402"/>
      <c r="SJE401" s="402"/>
      <c r="SJF401" s="402"/>
      <c r="SJG401" s="402"/>
      <c r="SJH401" s="402"/>
      <c r="SJI401" s="402"/>
      <c r="SJJ401" s="402"/>
      <c r="SJK401" s="402"/>
      <c r="SJL401" s="402"/>
      <c r="SJM401" s="402"/>
      <c r="SJN401" s="402"/>
      <c r="SJO401" s="402"/>
      <c r="SJP401" s="402"/>
      <c r="SJQ401" s="402"/>
      <c r="SJR401" s="402"/>
      <c r="SJS401" s="402"/>
      <c r="SJT401" s="402"/>
      <c r="SJU401" s="402"/>
      <c r="SJV401" s="402"/>
      <c r="SJW401" s="402"/>
      <c r="SJX401" s="402"/>
      <c r="SJY401" s="402"/>
      <c r="SJZ401" s="402"/>
      <c r="SKA401" s="402"/>
      <c r="SKB401" s="402"/>
      <c r="SKC401" s="402"/>
      <c r="SKD401" s="402"/>
      <c r="SKE401" s="402"/>
      <c r="SKF401" s="402"/>
      <c r="SKG401" s="402"/>
      <c r="SKH401" s="402"/>
      <c r="SKI401" s="402"/>
      <c r="SKJ401" s="402"/>
      <c r="SKK401" s="402"/>
      <c r="SKL401" s="402"/>
      <c r="SKM401" s="402"/>
      <c r="SKN401" s="402"/>
      <c r="SKO401" s="402"/>
      <c r="SKP401" s="402"/>
      <c r="SKQ401" s="402"/>
      <c r="SKR401" s="402"/>
      <c r="SKS401" s="402"/>
      <c r="SKT401" s="402"/>
      <c r="SKU401" s="402"/>
      <c r="SKV401" s="402"/>
      <c r="SKW401" s="402"/>
      <c r="SKX401" s="402"/>
      <c r="SKY401" s="402"/>
      <c r="SKZ401" s="402"/>
      <c r="SLA401" s="402"/>
      <c r="SLB401" s="402"/>
      <c r="SLC401" s="402"/>
      <c r="SLD401" s="402"/>
      <c r="SLE401" s="402"/>
      <c r="SLF401" s="402"/>
      <c r="SLG401" s="402"/>
      <c r="SLH401" s="402"/>
      <c r="SLI401" s="402"/>
      <c r="SLJ401" s="402"/>
      <c r="SLK401" s="402"/>
      <c r="SLL401" s="402"/>
      <c r="SLM401" s="402"/>
      <c r="SLN401" s="402"/>
      <c r="SLO401" s="402"/>
      <c r="SLP401" s="402"/>
      <c r="SLQ401" s="402"/>
      <c r="SLR401" s="402"/>
      <c r="SLS401" s="402"/>
      <c r="SLT401" s="402"/>
      <c r="SLU401" s="402"/>
      <c r="SLV401" s="402"/>
      <c r="SLW401" s="402"/>
      <c r="SLX401" s="402"/>
      <c r="SLY401" s="402"/>
      <c r="SLZ401" s="402"/>
      <c r="SMA401" s="402"/>
      <c r="SMB401" s="402"/>
      <c r="SMC401" s="402"/>
      <c r="SMD401" s="402"/>
      <c r="SME401" s="402"/>
      <c r="SMF401" s="402"/>
      <c r="SMG401" s="402"/>
      <c r="SMH401" s="402"/>
      <c r="SMI401" s="402"/>
      <c r="SMJ401" s="402"/>
      <c r="SMK401" s="402"/>
      <c r="SML401" s="402"/>
      <c r="SMM401" s="402"/>
      <c r="SMN401" s="402"/>
      <c r="SMO401" s="402"/>
      <c r="SMP401" s="402"/>
      <c r="SMQ401" s="402"/>
      <c r="SMR401" s="402"/>
      <c r="SMS401" s="402"/>
      <c r="SMT401" s="402"/>
      <c r="SMU401" s="402"/>
      <c r="SMV401" s="402"/>
      <c r="SMW401" s="402"/>
      <c r="SMX401" s="402"/>
      <c r="SMY401" s="402"/>
      <c r="SMZ401" s="402"/>
      <c r="SNA401" s="402"/>
      <c r="SNB401" s="402"/>
      <c r="SNC401" s="402"/>
      <c r="SND401" s="402"/>
      <c r="SNE401" s="402"/>
      <c r="SNF401" s="402"/>
      <c r="SNG401" s="402"/>
      <c r="SNH401" s="402"/>
      <c r="SNI401" s="402"/>
      <c r="SNJ401" s="402"/>
      <c r="SNK401" s="402"/>
      <c r="SNL401" s="402"/>
      <c r="SNM401" s="402"/>
      <c r="SNN401" s="402"/>
      <c r="SNO401" s="402"/>
      <c r="SNP401" s="402"/>
      <c r="SNQ401" s="402"/>
      <c r="SNR401" s="402"/>
      <c r="SNS401" s="402"/>
      <c r="SNT401" s="402"/>
      <c r="SNU401" s="402"/>
      <c r="SNV401" s="402"/>
      <c r="SNW401" s="402"/>
      <c r="SNX401" s="402"/>
      <c r="SNY401" s="402"/>
      <c r="SNZ401" s="402"/>
      <c r="SOA401" s="402"/>
      <c r="SOB401" s="402"/>
      <c r="SOC401" s="402"/>
      <c r="SOD401" s="402"/>
      <c r="SOE401" s="402"/>
      <c r="SOF401" s="402"/>
      <c r="SOG401" s="402"/>
      <c r="SOH401" s="402"/>
      <c r="SOI401" s="402"/>
      <c r="SOJ401" s="402"/>
      <c r="SOK401" s="402"/>
      <c r="SOL401" s="402"/>
      <c r="SOM401" s="402"/>
      <c r="SON401" s="402"/>
      <c r="SOO401" s="402"/>
      <c r="SOP401" s="402"/>
      <c r="SOQ401" s="402"/>
      <c r="SOR401" s="402"/>
      <c r="SOS401" s="402"/>
      <c r="SOT401" s="402"/>
      <c r="SOU401" s="402"/>
      <c r="SOV401" s="402"/>
      <c r="SOW401" s="402"/>
      <c r="SOX401" s="402"/>
      <c r="SOY401" s="402"/>
      <c r="SOZ401" s="402"/>
      <c r="SPA401" s="402"/>
      <c r="SPB401" s="402"/>
      <c r="SPC401" s="402"/>
      <c r="SPD401" s="402"/>
      <c r="SPE401" s="402"/>
      <c r="SPF401" s="402"/>
      <c r="SPG401" s="402"/>
      <c r="SPH401" s="402"/>
      <c r="SPI401" s="402"/>
      <c r="SPJ401" s="402"/>
      <c r="SPK401" s="402"/>
      <c r="SPL401" s="402"/>
      <c r="SPM401" s="402"/>
      <c r="SPN401" s="402"/>
      <c r="SPO401" s="402"/>
      <c r="SPP401" s="402"/>
      <c r="SPQ401" s="402"/>
      <c r="SPR401" s="402"/>
      <c r="SPS401" s="402"/>
      <c r="SPT401" s="402"/>
      <c r="SPU401" s="402"/>
      <c r="SPV401" s="402"/>
      <c r="SPW401" s="402"/>
      <c r="SPX401" s="402"/>
      <c r="SPY401" s="402"/>
      <c r="SPZ401" s="402"/>
      <c r="SQA401" s="402"/>
      <c r="SQB401" s="402"/>
      <c r="SQC401" s="402"/>
      <c r="SQD401" s="402"/>
      <c r="SQE401" s="402"/>
      <c r="SQF401" s="402"/>
      <c r="SQG401" s="402"/>
      <c r="SQH401" s="402"/>
      <c r="SQI401" s="402"/>
      <c r="SQJ401" s="402"/>
      <c r="SQK401" s="402"/>
      <c r="SQL401" s="402"/>
      <c r="SQM401" s="402"/>
      <c r="SQN401" s="402"/>
      <c r="SQO401" s="402"/>
      <c r="SQP401" s="402"/>
      <c r="SQQ401" s="402"/>
      <c r="SQR401" s="402"/>
      <c r="SQS401" s="402"/>
      <c r="SQT401" s="402"/>
      <c r="SQU401" s="402"/>
      <c r="SQV401" s="402"/>
      <c r="SQW401" s="402"/>
      <c r="SQX401" s="402"/>
      <c r="SQY401" s="402"/>
      <c r="SQZ401" s="402"/>
      <c r="SRA401" s="402"/>
      <c r="SRB401" s="402"/>
      <c r="SRC401" s="402"/>
      <c r="SRD401" s="402"/>
      <c r="SRE401" s="402"/>
      <c r="SRF401" s="402"/>
      <c r="SRG401" s="402"/>
      <c r="SRH401" s="402"/>
      <c r="SRI401" s="402"/>
      <c r="SRJ401" s="402"/>
      <c r="SRK401" s="402"/>
      <c r="SRL401" s="402"/>
      <c r="SRM401" s="402"/>
      <c r="SRN401" s="402"/>
      <c r="SRO401" s="402"/>
      <c r="SRP401" s="402"/>
      <c r="SRQ401" s="402"/>
      <c r="SRR401" s="402"/>
      <c r="SRS401" s="402"/>
      <c r="SRT401" s="402"/>
      <c r="SRU401" s="402"/>
      <c r="SRV401" s="402"/>
      <c r="SRW401" s="402"/>
      <c r="SRX401" s="402"/>
      <c r="SRY401" s="402"/>
      <c r="SRZ401" s="402"/>
      <c r="SSA401" s="402"/>
      <c r="SSB401" s="402"/>
      <c r="SSC401" s="402"/>
      <c r="SSD401" s="402"/>
      <c r="SSE401" s="402"/>
      <c r="SSF401" s="402"/>
      <c r="SSG401" s="402"/>
      <c r="SSH401" s="402"/>
      <c r="SSI401" s="402"/>
      <c r="SSJ401" s="402"/>
      <c r="SSK401" s="402"/>
      <c r="SSL401" s="402"/>
      <c r="SSM401" s="402"/>
      <c r="SSN401" s="402"/>
      <c r="SSO401" s="402"/>
      <c r="SSP401" s="402"/>
      <c r="SSQ401" s="402"/>
      <c r="SSR401" s="402"/>
      <c r="SSS401" s="402"/>
      <c r="SST401" s="402"/>
      <c r="SSU401" s="402"/>
      <c r="SSV401" s="402"/>
      <c r="SSW401" s="402"/>
      <c r="SSX401" s="402"/>
      <c r="SSY401" s="402"/>
      <c r="SSZ401" s="402"/>
      <c r="STA401" s="402"/>
      <c r="STB401" s="402"/>
      <c r="STC401" s="402"/>
      <c r="STD401" s="402"/>
      <c r="STE401" s="402"/>
      <c r="STF401" s="402"/>
      <c r="STG401" s="402"/>
      <c r="STH401" s="402"/>
      <c r="STI401" s="402"/>
      <c r="STJ401" s="402"/>
      <c r="STK401" s="402"/>
      <c r="STL401" s="402"/>
      <c r="STM401" s="402"/>
      <c r="STN401" s="402"/>
      <c r="STO401" s="402"/>
      <c r="STP401" s="402"/>
      <c r="STQ401" s="402"/>
      <c r="STR401" s="402"/>
      <c r="STS401" s="402"/>
      <c r="STT401" s="402"/>
      <c r="STU401" s="402"/>
      <c r="STV401" s="402"/>
      <c r="STW401" s="402"/>
      <c r="STX401" s="402"/>
      <c r="STY401" s="402"/>
      <c r="STZ401" s="402"/>
      <c r="SUA401" s="402"/>
      <c r="SUB401" s="402"/>
      <c r="SUC401" s="402"/>
      <c r="SUD401" s="402"/>
      <c r="SUE401" s="402"/>
      <c r="SUF401" s="402"/>
      <c r="SUG401" s="402"/>
      <c r="SUH401" s="402"/>
      <c r="SUI401" s="402"/>
      <c r="SUJ401" s="402"/>
      <c r="SUK401" s="402"/>
      <c r="SUL401" s="402"/>
      <c r="SUM401" s="402"/>
      <c r="SUN401" s="402"/>
      <c r="SUO401" s="402"/>
      <c r="SUP401" s="402"/>
      <c r="SUQ401" s="402"/>
      <c r="SUR401" s="402"/>
      <c r="SUS401" s="402"/>
      <c r="SUT401" s="402"/>
      <c r="SUU401" s="402"/>
      <c r="SUV401" s="402"/>
      <c r="SUW401" s="402"/>
      <c r="SUX401" s="402"/>
      <c r="SUY401" s="402"/>
      <c r="SUZ401" s="402"/>
      <c r="SVA401" s="402"/>
      <c r="SVB401" s="402"/>
      <c r="SVC401" s="402"/>
      <c r="SVD401" s="402"/>
      <c r="SVE401" s="402"/>
      <c r="SVF401" s="402"/>
      <c r="SVG401" s="402"/>
      <c r="SVH401" s="402"/>
      <c r="SVI401" s="402"/>
      <c r="SVJ401" s="402"/>
      <c r="SVK401" s="402"/>
      <c r="SVL401" s="402"/>
      <c r="SVM401" s="402"/>
      <c r="SVN401" s="402"/>
      <c r="SVO401" s="402"/>
      <c r="SVP401" s="402"/>
      <c r="SVQ401" s="402"/>
      <c r="SVR401" s="402"/>
      <c r="SVS401" s="402"/>
      <c r="SVT401" s="402"/>
      <c r="SVU401" s="402"/>
      <c r="SVV401" s="402"/>
      <c r="SVW401" s="402"/>
      <c r="SVX401" s="402"/>
      <c r="SVY401" s="402"/>
      <c r="SVZ401" s="402"/>
      <c r="SWA401" s="402"/>
      <c r="SWB401" s="402"/>
      <c r="SWC401" s="402"/>
      <c r="SWD401" s="402"/>
      <c r="SWE401" s="402"/>
      <c r="SWF401" s="402"/>
      <c r="SWG401" s="402"/>
      <c r="SWH401" s="402"/>
      <c r="SWI401" s="402"/>
      <c r="SWJ401" s="402"/>
      <c r="SWK401" s="402"/>
      <c r="SWL401" s="402"/>
      <c r="SWM401" s="402"/>
      <c r="SWN401" s="402"/>
      <c r="SWO401" s="402"/>
      <c r="SWP401" s="402"/>
      <c r="SWQ401" s="402"/>
      <c r="SWR401" s="402"/>
      <c r="SWS401" s="402"/>
      <c r="SWT401" s="402"/>
      <c r="SWU401" s="402"/>
      <c r="SWV401" s="402"/>
      <c r="SWW401" s="402"/>
      <c r="SWX401" s="402"/>
      <c r="SWY401" s="402"/>
      <c r="SWZ401" s="402"/>
      <c r="SXA401" s="402"/>
      <c r="SXB401" s="402"/>
      <c r="SXC401" s="402"/>
      <c r="SXD401" s="402"/>
      <c r="SXE401" s="402"/>
      <c r="SXF401" s="402"/>
      <c r="SXG401" s="402"/>
      <c r="SXH401" s="402"/>
      <c r="SXI401" s="402"/>
      <c r="SXJ401" s="402"/>
      <c r="SXK401" s="402"/>
      <c r="SXL401" s="402"/>
      <c r="SXM401" s="402"/>
      <c r="SXN401" s="402"/>
      <c r="SXO401" s="402"/>
      <c r="SXP401" s="402"/>
      <c r="SXQ401" s="402"/>
      <c r="SXR401" s="402"/>
      <c r="SXS401" s="402"/>
      <c r="SXT401" s="402"/>
      <c r="SXU401" s="402"/>
      <c r="SXV401" s="402"/>
      <c r="SXW401" s="402"/>
      <c r="SXX401" s="402"/>
      <c r="SXY401" s="402"/>
      <c r="SXZ401" s="402"/>
      <c r="SYA401" s="402"/>
      <c r="SYB401" s="402"/>
      <c r="SYC401" s="402"/>
      <c r="SYD401" s="402"/>
      <c r="SYE401" s="402"/>
      <c r="SYF401" s="402"/>
      <c r="SYG401" s="402"/>
      <c r="SYH401" s="402"/>
      <c r="SYI401" s="402"/>
      <c r="SYJ401" s="402"/>
      <c r="SYK401" s="402"/>
      <c r="SYL401" s="402"/>
      <c r="SYM401" s="402"/>
      <c r="SYN401" s="402"/>
      <c r="SYO401" s="402"/>
      <c r="SYP401" s="402"/>
      <c r="SYQ401" s="402"/>
      <c r="SYR401" s="402"/>
      <c r="SYS401" s="402"/>
      <c r="SYT401" s="402"/>
      <c r="SYU401" s="402"/>
      <c r="SYV401" s="402"/>
      <c r="SYW401" s="402"/>
      <c r="SYX401" s="402"/>
      <c r="SYY401" s="402"/>
      <c r="SYZ401" s="402"/>
      <c r="SZA401" s="402"/>
      <c r="SZB401" s="402"/>
      <c r="SZC401" s="402"/>
      <c r="SZD401" s="402"/>
      <c r="SZE401" s="402"/>
      <c r="SZF401" s="402"/>
      <c r="SZG401" s="402"/>
      <c r="SZH401" s="402"/>
      <c r="SZI401" s="402"/>
      <c r="SZJ401" s="402"/>
      <c r="SZK401" s="402"/>
      <c r="SZL401" s="402"/>
      <c r="SZM401" s="402"/>
      <c r="SZN401" s="402"/>
      <c r="SZO401" s="402"/>
      <c r="SZP401" s="402"/>
      <c r="SZQ401" s="402"/>
      <c r="SZR401" s="402"/>
      <c r="SZS401" s="402"/>
      <c r="SZT401" s="402"/>
      <c r="SZU401" s="402"/>
      <c r="SZV401" s="402"/>
      <c r="SZW401" s="402"/>
      <c r="SZX401" s="402"/>
      <c r="SZY401" s="402"/>
      <c r="SZZ401" s="402"/>
      <c r="TAA401" s="402"/>
      <c r="TAB401" s="402"/>
      <c r="TAC401" s="402"/>
      <c r="TAD401" s="402"/>
      <c r="TAE401" s="402"/>
      <c r="TAF401" s="402"/>
      <c r="TAG401" s="402"/>
      <c r="TAH401" s="402"/>
      <c r="TAI401" s="402"/>
      <c r="TAJ401" s="402"/>
      <c r="TAK401" s="402"/>
      <c r="TAL401" s="402"/>
      <c r="TAM401" s="402"/>
      <c r="TAN401" s="402"/>
      <c r="TAO401" s="402"/>
      <c r="TAP401" s="402"/>
      <c r="TAQ401" s="402"/>
      <c r="TAR401" s="402"/>
      <c r="TAS401" s="402"/>
      <c r="TAT401" s="402"/>
      <c r="TAU401" s="402"/>
      <c r="TAV401" s="402"/>
      <c r="TAW401" s="402"/>
      <c r="TAX401" s="402"/>
      <c r="TAY401" s="402"/>
      <c r="TAZ401" s="402"/>
      <c r="TBA401" s="402"/>
      <c r="TBB401" s="402"/>
      <c r="TBC401" s="402"/>
      <c r="TBD401" s="402"/>
      <c r="TBE401" s="402"/>
      <c r="TBF401" s="402"/>
      <c r="TBG401" s="402"/>
      <c r="TBH401" s="402"/>
      <c r="TBI401" s="402"/>
      <c r="TBJ401" s="402"/>
      <c r="TBK401" s="402"/>
      <c r="TBL401" s="402"/>
      <c r="TBM401" s="402"/>
      <c r="TBN401" s="402"/>
      <c r="TBO401" s="402"/>
      <c r="TBP401" s="402"/>
      <c r="TBQ401" s="402"/>
      <c r="TBR401" s="402"/>
      <c r="TBS401" s="402"/>
      <c r="TBT401" s="402"/>
      <c r="TBU401" s="402"/>
      <c r="TBV401" s="402"/>
      <c r="TBW401" s="402"/>
      <c r="TBX401" s="402"/>
      <c r="TBY401" s="402"/>
      <c r="TBZ401" s="402"/>
      <c r="TCA401" s="402"/>
      <c r="TCB401" s="402"/>
      <c r="TCC401" s="402"/>
      <c r="TCD401" s="402"/>
      <c r="TCE401" s="402"/>
      <c r="TCF401" s="402"/>
      <c r="TCG401" s="402"/>
      <c r="TCH401" s="402"/>
      <c r="TCI401" s="402"/>
      <c r="TCJ401" s="402"/>
      <c r="TCK401" s="402"/>
      <c r="TCL401" s="402"/>
      <c r="TCM401" s="402"/>
      <c r="TCN401" s="402"/>
      <c r="TCO401" s="402"/>
      <c r="TCP401" s="402"/>
      <c r="TCQ401" s="402"/>
      <c r="TCR401" s="402"/>
      <c r="TCS401" s="402"/>
      <c r="TCT401" s="402"/>
      <c r="TCU401" s="402"/>
      <c r="TCV401" s="402"/>
      <c r="TCW401" s="402"/>
      <c r="TCX401" s="402"/>
      <c r="TCY401" s="402"/>
      <c r="TCZ401" s="402"/>
      <c r="TDA401" s="402"/>
      <c r="TDB401" s="402"/>
      <c r="TDC401" s="402"/>
      <c r="TDD401" s="402"/>
      <c r="TDE401" s="402"/>
      <c r="TDF401" s="402"/>
      <c r="TDG401" s="402"/>
      <c r="TDH401" s="402"/>
      <c r="TDI401" s="402"/>
      <c r="TDJ401" s="402"/>
      <c r="TDK401" s="402"/>
      <c r="TDL401" s="402"/>
      <c r="TDM401" s="402"/>
      <c r="TDN401" s="402"/>
      <c r="TDO401" s="402"/>
      <c r="TDP401" s="402"/>
      <c r="TDQ401" s="402"/>
      <c r="TDR401" s="402"/>
      <c r="TDS401" s="402"/>
      <c r="TDT401" s="402"/>
      <c r="TDU401" s="402"/>
      <c r="TDV401" s="402"/>
      <c r="TDW401" s="402"/>
      <c r="TDX401" s="402"/>
      <c r="TDY401" s="402"/>
      <c r="TDZ401" s="402"/>
      <c r="TEA401" s="402"/>
      <c r="TEB401" s="402"/>
      <c r="TEC401" s="402"/>
      <c r="TED401" s="402"/>
      <c r="TEE401" s="402"/>
      <c r="TEF401" s="402"/>
      <c r="TEG401" s="402"/>
      <c r="TEH401" s="402"/>
      <c r="TEI401" s="402"/>
      <c r="TEJ401" s="402"/>
      <c r="TEK401" s="402"/>
      <c r="TEL401" s="402"/>
      <c r="TEM401" s="402"/>
      <c r="TEN401" s="402"/>
      <c r="TEO401" s="402"/>
      <c r="TEP401" s="402"/>
      <c r="TEQ401" s="402"/>
      <c r="TER401" s="402"/>
      <c r="TES401" s="402"/>
      <c r="TET401" s="402"/>
      <c r="TEU401" s="402"/>
      <c r="TEV401" s="402"/>
      <c r="TEW401" s="402"/>
      <c r="TEX401" s="402"/>
      <c r="TEY401" s="402"/>
      <c r="TEZ401" s="402"/>
      <c r="TFA401" s="402"/>
      <c r="TFB401" s="402"/>
      <c r="TFC401" s="402"/>
      <c r="TFD401" s="402"/>
      <c r="TFE401" s="402"/>
      <c r="TFF401" s="402"/>
      <c r="TFG401" s="402"/>
      <c r="TFH401" s="402"/>
      <c r="TFI401" s="402"/>
      <c r="TFJ401" s="402"/>
      <c r="TFK401" s="402"/>
      <c r="TFL401" s="402"/>
      <c r="TFM401" s="402"/>
      <c r="TFN401" s="402"/>
      <c r="TFO401" s="402"/>
      <c r="TFP401" s="402"/>
      <c r="TFQ401" s="402"/>
      <c r="TFR401" s="402"/>
      <c r="TFS401" s="402"/>
      <c r="TFT401" s="402"/>
      <c r="TFU401" s="402"/>
      <c r="TFV401" s="402"/>
      <c r="TFW401" s="402"/>
      <c r="TFX401" s="402"/>
      <c r="TFY401" s="402"/>
      <c r="TFZ401" s="402"/>
      <c r="TGA401" s="402"/>
      <c r="TGB401" s="402"/>
      <c r="TGC401" s="402"/>
      <c r="TGD401" s="402"/>
      <c r="TGE401" s="402"/>
      <c r="TGF401" s="402"/>
      <c r="TGG401" s="402"/>
      <c r="TGH401" s="402"/>
      <c r="TGI401" s="402"/>
      <c r="TGJ401" s="402"/>
      <c r="TGK401" s="402"/>
      <c r="TGL401" s="402"/>
      <c r="TGM401" s="402"/>
      <c r="TGN401" s="402"/>
      <c r="TGO401" s="402"/>
      <c r="TGP401" s="402"/>
      <c r="TGQ401" s="402"/>
      <c r="TGR401" s="402"/>
      <c r="TGS401" s="402"/>
      <c r="TGT401" s="402"/>
      <c r="TGU401" s="402"/>
      <c r="TGV401" s="402"/>
      <c r="TGW401" s="402"/>
      <c r="TGX401" s="402"/>
      <c r="TGY401" s="402"/>
      <c r="TGZ401" s="402"/>
      <c r="THA401" s="402"/>
      <c r="THB401" s="402"/>
      <c r="THC401" s="402"/>
      <c r="THD401" s="402"/>
      <c r="THE401" s="402"/>
      <c r="THF401" s="402"/>
      <c r="THG401" s="402"/>
      <c r="THH401" s="402"/>
      <c r="THI401" s="402"/>
      <c r="THJ401" s="402"/>
      <c r="THK401" s="402"/>
      <c r="THL401" s="402"/>
      <c r="THM401" s="402"/>
      <c r="THN401" s="402"/>
      <c r="THO401" s="402"/>
      <c r="THP401" s="402"/>
      <c r="THQ401" s="402"/>
      <c r="THR401" s="402"/>
      <c r="THS401" s="402"/>
      <c r="THT401" s="402"/>
      <c r="THU401" s="402"/>
      <c r="THV401" s="402"/>
      <c r="THW401" s="402"/>
      <c r="THX401" s="402"/>
      <c r="THY401" s="402"/>
      <c r="THZ401" s="402"/>
      <c r="TIA401" s="402"/>
      <c r="TIB401" s="402"/>
      <c r="TIC401" s="402"/>
      <c r="TID401" s="402"/>
      <c r="TIE401" s="402"/>
      <c r="TIF401" s="402"/>
      <c r="TIG401" s="402"/>
      <c r="TIH401" s="402"/>
      <c r="TII401" s="402"/>
      <c r="TIJ401" s="402"/>
      <c r="TIK401" s="402"/>
      <c r="TIL401" s="402"/>
      <c r="TIM401" s="402"/>
      <c r="TIN401" s="402"/>
      <c r="TIO401" s="402"/>
      <c r="TIP401" s="402"/>
      <c r="TIQ401" s="402"/>
      <c r="TIR401" s="402"/>
      <c r="TIS401" s="402"/>
      <c r="TIT401" s="402"/>
      <c r="TIU401" s="402"/>
      <c r="TIV401" s="402"/>
      <c r="TIW401" s="402"/>
      <c r="TIX401" s="402"/>
      <c r="TIY401" s="402"/>
      <c r="TIZ401" s="402"/>
      <c r="TJA401" s="402"/>
      <c r="TJB401" s="402"/>
      <c r="TJC401" s="402"/>
      <c r="TJD401" s="402"/>
      <c r="TJE401" s="402"/>
      <c r="TJF401" s="402"/>
      <c r="TJG401" s="402"/>
      <c r="TJH401" s="402"/>
      <c r="TJI401" s="402"/>
      <c r="TJJ401" s="402"/>
      <c r="TJK401" s="402"/>
      <c r="TJL401" s="402"/>
      <c r="TJM401" s="402"/>
      <c r="TJN401" s="402"/>
      <c r="TJO401" s="402"/>
      <c r="TJP401" s="402"/>
      <c r="TJQ401" s="402"/>
      <c r="TJR401" s="402"/>
      <c r="TJS401" s="402"/>
      <c r="TJT401" s="402"/>
      <c r="TJU401" s="402"/>
      <c r="TJV401" s="402"/>
      <c r="TJW401" s="402"/>
      <c r="TJX401" s="402"/>
      <c r="TJY401" s="402"/>
      <c r="TJZ401" s="402"/>
      <c r="TKA401" s="402"/>
      <c r="TKB401" s="402"/>
      <c r="TKC401" s="402"/>
      <c r="TKD401" s="402"/>
      <c r="TKE401" s="402"/>
      <c r="TKF401" s="402"/>
      <c r="TKG401" s="402"/>
      <c r="TKH401" s="402"/>
      <c r="TKI401" s="402"/>
      <c r="TKJ401" s="402"/>
      <c r="TKK401" s="402"/>
      <c r="TKL401" s="402"/>
      <c r="TKM401" s="402"/>
      <c r="TKN401" s="402"/>
      <c r="TKO401" s="402"/>
      <c r="TKP401" s="402"/>
      <c r="TKQ401" s="402"/>
      <c r="TKR401" s="402"/>
      <c r="TKS401" s="402"/>
      <c r="TKT401" s="402"/>
      <c r="TKU401" s="402"/>
      <c r="TKV401" s="402"/>
      <c r="TKW401" s="402"/>
      <c r="TKX401" s="402"/>
      <c r="TKY401" s="402"/>
      <c r="TKZ401" s="402"/>
      <c r="TLA401" s="402"/>
      <c r="TLB401" s="402"/>
      <c r="TLC401" s="402"/>
      <c r="TLD401" s="402"/>
      <c r="TLE401" s="402"/>
      <c r="TLF401" s="402"/>
      <c r="TLG401" s="402"/>
      <c r="TLH401" s="402"/>
      <c r="TLI401" s="402"/>
      <c r="TLJ401" s="402"/>
      <c r="TLK401" s="402"/>
      <c r="TLL401" s="402"/>
      <c r="TLM401" s="402"/>
      <c r="TLN401" s="402"/>
      <c r="TLO401" s="402"/>
      <c r="TLP401" s="402"/>
      <c r="TLQ401" s="402"/>
      <c r="TLR401" s="402"/>
      <c r="TLS401" s="402"/>
      <c r="TLT401" s="402"/>
      <c r="TLU401" s="402"/>
      <c r="TLV401" s="402"/>
      <c r="TLW401" s="402"/>
      <c r="TLX401" s="402"/>
      <c r="TLY401" s="402"/>
      <c r="TLZ401" s="402"/>
      <c r="TMA401" s="402"/>
      <c r="TMB401" s="402"/>
      <c r="TMC401" s="402"/>
      <c r="TMD401" s="402"/>
      <c r="TME401" s="402"/>
      <c r="TMF401" s="402"/>
      <c r="TMG401" s="402"/>
      <c r="TMH401" s="402"/>
      <c r="TMI401" s="402"/>
      <c r="TMJ401" s="402"/>
      <c r="TMK401" s="402"/>
      <c r="TML401" s="402"/>
      <c r="TMM401" s="402"/>
      <c r="TMN401" s="402"/>
      <c r="TMO401" s="402"/>
      <c r="TMP401" s="402"/>
      <c r="TMQ401" s="402"/>
      <c r="TMR401" s="402"/>
      <c r="TMS401" s="402"/>
      <c r="TMT401" s="402"/>
      <c r="TMU401" s="402"/>
      <c r="TMV401" s="402"/>
      <c r="TMW401" s="402"/>
      <c r="TMX401" s="402"/>
      <c r="TMY401" s="402"/>
      <c r="TMZ401" s="402"/>
      <c r="TNA401" s="402"/>
      <c r="TNB401" s="402"/>
      <c r="TNC401" s="402"/>
      <c r="TND401" s="402"/>
      <c r="TNE401" s="402"/>
      <c r="TNF401" s="402"/>
      <c r="TNG401" s="402"/>
      <c r="TNH401" s="402"/>
      <c r="TNI401" s="402"/>
      <c r="TNJ401" s="402"/>
      <c r="TNK401" s="402"/>
      <c r="TNL401" s="402"/>
      <c r="TNM401" s="402"/>
      <c r="TNN401" s="402"/>
      <c r="TNO401" s="402"/>
      <c r="TNP401" s="402"/>
      <c r="TNQ401" s="402"/>
      <c r="TNR401" s="402"/>
      <c r="TNS401" s="402"/>
      <c r="TNT401" s="402"/>
      <c r="TNU401" s="402"/>
      <c r="TNV401" s="402"/>
      <c r="TNW401" s="402"/>
      <c r="TNX401" s="402"/>
      <c r="TNY401" s="402"/>
      <c r="TNZ401" s="402"/>
      <c r="TOA401" s="402"/>
      <c r="TOB401" s="402"/>
      <c r="TOC401" s="402"/>
      <c r="TOD401" s="402"/>
      <c r="TOE401" s="402"/>
      <c r="TOF401" s="402"/>
      <c r="TOG401" s="402"/>
      <c r="TOH401" s="402"/>
      <c r="TOI401" s="402"/>
      <c r="TOJ401" s="402"/>
      <c r="TOK401" s="402"/>
      <c r="TOL401" s="402"/>
      <c r="TOM401" s="402"/>
      <c r="TON401" s="402"/>
      <c r="TOO401" s="402"/>
      <c r="TOP401" s="402"/>
      <c r="TOQ401" s="402"/>
      <c r="TOR401" s="402"/>
      <c r="TOS401" s="402"/>
      <c r="TOT401" s="402"/>
      <c r="TOU401" s="402"/>
      <c r="TOV401" s="402"/>
      <c r="TOW401" s="402"/>
      <c r="TOX401" s="402"/>
      <c r="TOY401" s="402"/>
      <c r="TOZ401" s="402"/>
      <c r="TPA401" s="402"/>
      <c r="TPB401" s="402"/>
      <c r="TPC401" s="402"/>
      <c r="TPD401" s="402"/>
      <c r="TPE401" s="402"/>
      <c r="TPF401" s="402"/>
      <c r="TPG401" s="402"/>
      <c r="TPH401" s="402"/>
      <c r="TPI401" s="402"/>
      <c r="TPJ401" s="402"/>
      <c r="TPK401" s="402"/>
      <c r="TPL401" s="402"/>
      <c r="TPM401" s="402"/>
      <c r="TPN401" s="402"/>
      <c r="TPO401" s="402"/>
      <c r="TPP401" s="402"/>
      <c r="TPQ401" s="402"/>
      <c r="TPR401" s="402"/>
      <c r="TPS401" s="402"/>
      <c r="TPT401" s="402"/>
      <c r="TPU401" s="402"/>
      <c r="TPV401" s="402"/>
      <c r="TPW401" s="402"/>
      <c r="TPX401" s="402"/>
      <c r="TPY401" s="402"/>
      <c r="TPZ401" s="402"/>
      <c r="TQA401" s="402"/>
      <c r="TQB401" s="402"/>
      <c r="TQC401" s="402"/>
      <c r="TQD401" s="402"/>
      <c r="TQE401" s="402"/>
      <c r="TQF401" s="402"/>
      <c r="TQG401" s="402"/>
      <c r="TQH401" s="402"/>
      <c r="TQI401" s="402"/>
      <c r="TQJ401" s="402"/>
      <c r="TQK401" s="402"/>
      <c r="TQL401" s="402"/>
      <c r="TQM401" s="402"/>
      <c r="TQN401" s="402"/>
      <c r="TQO401" s="402"/>
      <c r="TQP401" s="402"/>
      <c r="TQQ401" s="402"/>
      <c r="TQR401" s="402"/>
      <c r="TQS401" s="402"/>
      <c r="TQT401" s="402"/>
      <c r="TQU401" s="402"/>
      <c r="TQV401" s="402"/>
      <c r="TQW401" s="402"/>
      <c r="TQX401" s="402"/>
      <c r="TQY401" s="402"/>
      <c r="TQZ401" s="402"/>
      <c r="TRA401" s="402"/>
      <c r="TRB401" s="402"/>
      <c r="TRC401" s="402"/>
      <c r="TRD401" s="402"/>
      <c r="TRE401" s="402"/>
      <c r="TRF401" s="402"/>
      <c r="TRG401" s="402"/>
      <c r="TRH401" s="402"/>
      <c r="TRI401" s="402"/>
      <c r="TRJ401" s="402"/>
      <c r="TRK401" s="402"/>
      <c r="TRL401" s="402"/>
      <c r="TRM401" s="402"/>
      <c r="TRN401" s="402"/>
      <c r="TRO401" s="402"/>
      <c r="TRP401" s="402"/>
      <c r="TRQ401" s="402"/>
      <c r="TRR401" s="402"/>
      <c r="TRS401" s="402"/>
      <c r="TRT401" s="402"/>
      <c r="TRU401" s="402"/>
      <c r="TRV401" s="402"/>
      <c r="TRW401" s="402"/>
      <c r="TRX401" s="402"/>
      <c r="TRY401" s="402"/>
      <c r="TRZ401" s="402"/>
      <c r="TSA401" s="402"/>
      <c r="TSB401" s="402"/>
      <c r="TSC401" s="402"/>
      <c r="TSD401" s="402"/>
      <c r="TSE401" s="402"/>
      <c r="TSF401" s="402"/>
      <c r="TSG401" s="402"/>
      <c r="TSH401" s="402"/>
      <c r="TSI401" s="402"/>
      <c r="TSJ401" s="402"/>
      <c r="TSK401" s="402"/>
      <c r="TSL401" s="402"/>
      <c r="TSM401" s="402"/>
      <c r="TSN401" s="402"/>
      <c r="TSO401" s="402"/>
      <c r="TSP401" s="402"/>
      <c r="TSQ401" s="402"/>
      <c r="TSR401" s="402"/>
      <c r="TSS401" s="402"/>
      <c r="TST401" s="402"/>
      <c r="TSU401" s="402"/>
      <c r="TSV401" s="402"/>
      <c r="TSW401" s="402"/>
      <c r="TSX401" s="402"/>
      <c r="TSY401" s="402"/>
      <c r="TSZ401" s="402"/>
      <c r="TTA401" s="402"/>
      <c r="TTB401" s="402"/>
      <c r="TTC401" s="402"/>
      <c r="TTD401" s="402"/>
      <c r="TTE401" s="402"/>
      <c r="TTF401" s="402"/>
      <c r="TTG401" s="402"/>
      <c r="TTH401" s="402"/>
      <c r="TTI401" s="402"/>
      <c r="TTJ401" s="402"/>
      <c r="TTK401" s="402"/>
      <c r="TTL401" s="402"/>
      <c r="TTM401" s="402"/>
      <c r="TTN401" s="402"/>
      <c r="TTO401" s="402"/>
      <c r="TTP401" s="402"/>
      <c r="TTQ401" s="402"/>
      <c r="TTR401" s="402"/>
      <c r="TTS401" s="402"/>
      <c r="TTT401" s="402"/>
      <c r="TTU401" s="402"/>
      <c r="TTV401" s="402"/>
      <c r="TTW401" s="402"/>
      <c r="TTX401" s="402"/>
      <c r="TTY401" s="402"/>
      <c r="TTZ401" s="402"/>
      <c r="TUA401" s="402"/>
      <c r="TUB401" s="402"/>
      <c r="TUC401" s="402"/>
      <c r="TUD401" s="402"/>
      <c r="TUE401" s="402"/>
      <c r="TUF401" s="402"/>
      <c r="TUG401" s="402"/>
      <c r="TUH401" s="402"/>
      <c r="TUI401" s="402"/>
      <c r="TUJ401" s="402"/>
      <c r="TUK401" s="402"/>
      <c r="TUL401" s="402"/>
      <c r="TUM401" s="402"/>
      <c r="TUN401" s="402"/>
      <c r="TUO401" s="402"/>
      <c r="TUP401" s="402"/>
      <c r="TUQ401" s="402"/>
      <c r="TUR401" s="402"/>
      <c r="TUS401" s="402"/>
      <c r="TUT401" s="402"/>
      <c r="TUU401" s="402"/>
      <c r="TUV401" s="402"/>
      <c r="TUW401" s="402"/>
      <c r="TUX401" s="402"/>
      <c r="TUY401" s="402"/>
      <c r="TUZ401" s="402"/>
      <c r="TVA401" s="402"/>
      <c r="TVB401" s="402"/>
      <c r="TVC401" s="402"/>
      <c r="TVD401" s="402"/>
      <c r="TVE401" s="402"/>
      <c r="TVF401" s="402"/>
      <c r="TVG401" s="402"/>
      <c r="TVH401" s="402"/>
      <c r="TVI401" s="402"/>
      <c r="TVJ401" s="402"/>
      <c r="TVK401" s="402"/>
      <c r="TVL401" s="402"/>
      <c r="TVM401" s="402"/>
      <c r="TVN401" s="402"/>
      <c r="TVO401" s="402"/>
      <c r="TVP401" s="402"/>
      <c r="TVQ401" s="402"/>
      <c r="TVR401" s="402"/>
      <c r="TVS401" s="402"/>
      <c r="TVT401" s="402"/>
      <c r="TVU401" s="402"/>
      <c r="TVV401" s="402"/>
      <c r="TVW401" s="402"/>
      <c r="TVX401" s="402"/>
      <c r="TVY401" s="402"/>
      <c r="TVZ401" s="402"/>
      <c r="TWA401" s="402"/>
      <c r="TWB401" s="402"/>
      <c r="TWC401" s="402"/>
      <c r="TWD401" s="402"/>
      <c r="TWE401" s="402"/>
      <c r="TWF401" s="402"/>
      <c r="TWG401" s="402"/>
      <c r="TWH401" s="402"/>
      <c r="TWI401" s="402"/>
      <c r="TWJ401" s="402"/>
      <c r="TWK401" s="402"/>
      <c r="TWL401" s="402"/>
      <c r="TWM401" s="402"/>
      <c r="TWN401" s="402"/>
      <c r="TWO401" s="402"/>
      <c r="TWP401" s="402"/>
      <c r="TWQ401" s="402"/>
      <c r="TWR401" s="402"/>
      <c r="TWS401" s="402"/>
      <c r="TWT401" s="402"/>
      <c r="TWU401" s="402"/>
      <c r="TWV401" s="402"/>
      <c r="TWW401" s="402"/>
      <c r="TWX401" s="402"/>
      <c r="TWY401" s="402"/>
      <c r="TWZ401" s="402"/>
      <c r="TXA401" s="402"/>
      <c r="TXB401" s="402"/>
      <c r="TXC401" s="402"/>
      <c r="TXD401" s="402"/>
      <c r="TXE401" s="402"/>
      <c r="TXF401" s="402"/>
      <c r="TXG401" s="402"/>
      <c r="TXH401" s="402"/>
      <c r="TXI401" s="402"/>
      <c r="TXJ401" s="402"/>
      <c r="TXK401" s="402"/>
      <c r="TXL401" s="402"/>
      <c r="TXM401" s="402"/>
      <c r="TXN401" s="402"/>
      <c r="TXO401" s="402"/>
      <c r="TXP401" s="402"/>
      <c r="TXQ401" s="402"/>
      <c r="TXR401" s="402"/>
      <c r="TXS401" s="402"/>
      <c r="TXT401" s="402"/>
      <c r="TXU401" s="402"/>
      <c r="TXV401" s="402"/>
      <c r="TXW401" s="402"/>
      <c r="TXX401" s="402"/>
      <c r="TXY401" s="402"/>
      <c r="TXZ401" s="402"/>
      <c r="TYA401" s="402"/>
      <c r="TYB401" s="402"/>
      <c r="TYC401" s="402"/>
      <c r="TYD401" s="402"/>
      <c r="TYE401" s="402"/>
      <c r="TYF401" s="402"/>
      <c r="TYG401" s="402"/>
      <c r="TYH401" s="402"/>
      <c r="TYI401" s="402"/>
      <c r="TYJ401" s="402"/>
      <c r="TYK401" s="402"/>
      <c r="TYL401" s="402"/>
      <c r="TYM401" s="402"/>
      <c r="TYN401" s="402"/>
      <c r="TYO401" s="402"/>
      <c r="TYP401" s="402"/>
      <c r="TYQ401" s="402"/>
      <c r="TYR401" s="402"/>
      <c r="TYS401" s="402"/>
      <c r="TYT401" s="402"/>
      <c r="TYU401" s="402"/>
      <c r="TYV401" s="402"/>
      <c r="TYW401" s="402"/>
      <c r="TYX401" s="402"/>
      <c r="TYY401" s="402"/>
      <c r="TYZ401" s="402"/>
      <c r="TZA401" s="402"/>
      <c r="TZB401" s="402"/>
      <c r="TZC401" s="402"/>
      <c r="TZD401" s="402"/>
      <c r="TZE401" s="402"/>
      <c r="TZF401" s="402"/>
      <c r="TZG401" s="402"/>
      <c r="TZH401" s="402"/>
      <c r="TZI401" s="402"/>
      <c r="TZJ401" s="402"/>
      <c r="TZK401" s="402"/>
      <c r="TZL401" s="402"/>
      <c r="TZM401" s="402"/>
      <c r="TZN401" s="402"/>
      <c r="TZO401" s="402"/>
      <c r="TZP401" s="402"/>
      <c r="TZQ401" s="402"/>
      <c r="TZR401" s="402"/>
      <c r="TZS401" s="402"/>
      <c r="TZT401" s="402"/>
      <c r="TZU401" s="402"/>
      <c r="TZV401" s="402"/>
      <c r="TZW401" s="402"/>
      <c r="TZX401" s="402"/>
      <c r="TZY401" s="402"/>
      <c r="TZZ401" s="402"/>
      <c r="UAA401" s="402"/>
      <c r="UAB401" s="402"/>
      <c r="UAC401" s="402"/>
      <c r="UAD401" s="402"/>
      <c r="UAE401" s="402"/>
      <c r="UAF401" s="402"/>
      <c r="UAG401" s="402"/>
      <c r="UAH401" s="402"/>
      <c r="UAI401" s="402"/>
      <c r="UAJ401" s="402"/>
      <c r="UAK401" s="402"/>
      <c r="UAL401" s="402"/>
      <c r="UAM401" s="402"/>
      <c r="UAN401" s="402"/>
      <c r="UAO401" s="402"/>
      <c r="UAP401" s="402"/>
      <c r="UAQ401" s="402"/>
      <c r="UAR401" s="402"/>
      <c r="UAS401" s="402"/>
      <c r="UAT401" s="402"/>
      <c r="UAU401" s="402"/>
      <c r="UAV401" s="402"/>
      <c r="UAW401" s="402"/>
      <c r="UAX401" s="402"/>
      <c r="UAY401" s="402"/>
      <c r="UAZ401" s="402"/>
      <c r="UBA401" s="402"/>
      <c r="UBB401" s="402"/>
      <c r="UBC401" s="402"/>
      <c r="UBD401" s="402"/>
      <c r="UBE401" s="402"/>
      <c r="UBF401" s="402"/>
      <c r="UBG401" s="402"/>
      <c r="UBH401" s="402"/>
      <c r="UBI401" s="402"/>
      <c r="UBJ401" s="402"/>
      <c r="UBK401" s="402"/>
      <c r="UBL401" s="402"/>
      <c r="UBM401" s="402"/>
      <c r="UBN401" s="402"/>
      <c r="UBO401" s="402"/>
      <c r="UBP401" s="402"/>
      <c r="UBQ401" s="402"/>
      <c r="UBR401" s="402"/>
      <c r="UBS401" s="402"/>
      <c r="UBT401" s="402"/>
      <c r="UBU401" s="402"/>
      <c r="UBV401" s="402"/>
      <c r="UBW401" s="402"/>
      <c r="UBX401" s="402"/>
      <c r="UBY401" s="402"/>
      <c r="UBZ401" s="402"/>
      <c r="UCA401" s="402"/>
      <c r="UCB401" s="402"/>
      <c r="UCC401" s="402"/>
      <c r="UCD401" s="402"/>
      <c r="UCE401" s="402"/>
      <c r="UCF401" s="402"/>
      <c r="UCG401" s="402"/>
      <c r="UCH401" s="402"/>
      <c r="UCI401" s="402"/>
      <c r="UCJ401" s="402"/>
      <c r="UCK401" s="402"/>
      <c r="UCL401" s="402"/>
      <c r="UCM401" s="402"/>
      <c r="UCN401" s="402"/>
      <c r="UCO401" s="402"/>
      <c r="UCP401" s="402"/>
      <c r="UCQ401" s="402"/>
      <c r="UCR401" s="402"/>
      <c r="UCS401" s="402"/>
      <c r="UCT401" s="402"/>
      <c r="UCU401" s="402"/>
      <c r="UCV401" s="402"/>
      <c r="UCW401" s="402"/>
      <c r="UCX401" s="402"/>
      <c r="UCY401" s="402"/>
      <c r="UCZ401" s="402"/>
      <c r="UDA401" s="402"/>
      <c r="UDB401" s="402"/>
      <c r="UDC401" s="402"/>
      <c r="UDD401" s="402"/>
      <c r="UDE401" s="402"/>
      <c r="UDF401" s="402"/>
      <c r="UDG401" s="402"/>
      <c r="UDH401" s="402"/>
      <c r="UDI401" s="402"/>
      <c r="UDJ401" s="402"/>
      <c r="UDK401" s="402"/>
      <c r="UDL401" s="402"/>
      <c r="UDM401" s="402"/>
      <c r="UDN401" s="402"/>
      <c r="UDO401" s="402"/>
      <c r="UDP401" s="402"/>
      <c r="UDQ401" s="402"/>
      <c r="UDR401" s="402"/>
      <c r="UDS401" s="402"/>
      <c r="UDT401" s="402"/>
      <c r="UDU401" s="402"/>
      <c r="UDV401" s="402"/>
      <c r="UDW401" s="402"/>
      <c r="UDX401" s="402"/>
      <c r="UDY401" s="402"/>
      <c r="UDZ401" s="402"/>
      <c r="UEA401" s="402"/>
      <c r="UEB401" s="402"/>
      <c r="UEC401" s="402"/>
      <c r="UED401" s="402"/>
      <c r="UEE401" s="402"/>
      <c r="UEF401" s="402"/>
      <c r="UEG401" s="402"/>
      <c r="UEH401" s="402"/>
      <c r="UEI401" s="402"/>
      <c r="UEJ401" s="402"/>
      <c r="UEK401" s="402"/>
      <c r="UEL401" s="402"/>
      <c r="UEM401" s="402"/>
      <c r="UEN401" s="402"/>
      <c r="UEO401" s="402"/>
      <c r="UEP401" s="402"/>
      <c r="UEQ401" s="402"/>
      <c r="UER401" s="402"/>
      <c r="UES401" s="402"/>
      <c r="UET401" s="402"/>
      <c r="UEU401" s="402"/>
      <c r="UEV401" s="402"/>
      <c r="UEW401" s="402"/>
      <c r="UEX401" s="402"/>
      <c r="UEY401" s="402"/>
      <c r="UEZ401" s="402"/>
      <c r="UFA401" s="402"/>
      <c r="UFB401" s="402"/>
      <c r="UFC401" s="402"/>
      <c r="UFD401" s="402"/>
      <c r="UFE401" s="402"/>
      <c r="UFF401" s="402"/>
      <c r="UFG401" s="402"/>
      <c r="UFH401" s="402"/>
      <c r="UFI401" s="402"/>
      <c r="UFJ401" s="402"/>
      <c r="UFK401" s="402"/>
      <c r="UFL401" s="402"/>
      <c r="UFM401" s="402"/>
      <c r="UFN401" s="402"/>
      <c r="UFO401" s="402"/>
      <c r="UFP401" s="402"/>
      <c r="UFQ401" s="402"/>
      <c r="UFR401" s="402"/>
      <c r="UFS401" s="402"/>
      <c r="UFT401" s="402"/>
      <c r="UFU401" s="402"/>
      <c r="UFV401" s="402"/>
      <c r="UFW401" s="402"/>
      <c r="UFX401" s="402"/>
      <c r="UFY401" s="402"/>
      <c r="UFZ401" s="402"/>
      <c r="UGA401" s="402"/>
      <c r="UGB401" s="402"/>
      <c r="UGC401" s="402"/>
      <c r="UGD401" s="402"/>
      <c r="UGE401" s="402"/>
      <c r="UGF401" s="402"/>
      <c r="UGG401" s="402"/>
      <c r="UGH401" s="402"/>
      <c r="UGI401" s="402"/>
      <c r="UGJ401" s="402"/>
      <c r="UGK401" s="402"/>
      <c r="UGL401" s="402"/>
      <c r="UGM401" s="402"/>
      <c r="UGN401" s="402"/>
      <c r="UGO401" s="402"/>
      <c r="UGP401" s="402"/>
      <c r="UGQ401" s="402"/>
      <c r="UGR401" s="402"/>
      <c r="UGS401" s="402"/>
      <c r="UGT401" s="402"/>
      <c r="UGU401" s="402"/>
      <c r="UGV401" s="402"/>
      <c r="UGW401" s="402"/>
      <c r="UGX401" s="402"/>
      <c r="UGY401" s="402"/>
      <c r="UGZ401" s="402"/>
      <c r="UHA401" s="402"/>
      <c r="UHB401" s="402"/>
      <c r="UHC401" s="402"/>
      <c r="UHD401" s="402"/>
      <c r="UHE401" s="402"/>
      <c r="UHF401" s="402"/>
      <c r="UHG401" s="402"/>
      <c r="UHH401" s="402"/>
      <c r="UHI401" s="402"/>
      <c r="UHJ401" s="402"/>
      <c r="UHK401" s="402"/>
      <c r="UHL401" s="402"/>
      <c r="UHM401" s="402"/>
      <c r="UHN401" s="402"/>
      <c r="UHO401" s="402"/>
      <c r="UHP401" s="402"/>
      <c r="UHQ401" s="402"/>
      <c r="UHR401" s="402"/>
      <c r="UHS401" s="402"/>
      <c r="UHT401" s="402"/>
      <c r="UHU401" s="402"/>
      <c r="UHV401" s="402"/>
      <c r="UHW401" s="402"/>
      <c r="UHX401" s="402"/>
      <c r="UHY401" s="402"/>
      <c r="UHZ401" s="402"/>
      <c r="UIA401" s="402"/>
      <c r="UIB401" s="402"/>
      <c r="UIC401" s="402"/>
      <c r="UID401" s="402"/>
      <c r="UIE401" s="402"/>
      <c r="UIF401" s="402"/>
      <c r="UIG401" s="402"/>
      <c r="UIH401" s="402"/>
      <c r="UII401" s="402"/>
      <c r="UIJ401" s="402"/>
      <c r="UIK401" s="402"/>
      <c r="UIL401" s="402"/>
      <c r="UIM401" s="402"/>
      <c r="UIN401" s="402"/>
      <c r="UIO401" s="402"/>
      <c r="UIP401" s="402"/>
      <c r="UIQ401" s="402"/>
      <c r="UIR401" s="402"/>
      <c r="UIS401" s="402"/>
      <c r="UIT401" s="402"/>
      <c r="UIU401" s="402"/>
      <c r="UIV401" s="402"/>
      <c r="UIW401" s="402"/>
      <c r="UIX401" s="402"/>
      <c r="UIY401" s="402"/>
      <c r="UIZ401" s="402"/>
      <c r="UJA401" s="402"/>
      <c r="UJB401" s="402"/>
      <c r="UJC401" s="402"/>
      <c r="UJD401" s="402"/>
      <c r="UJE401" s="402"/>
      <c r="UJF401" s="402"/>
      <c r="UJG401" s="402"/>
      <c r="UJH401" s="402"/>
      <c r="UJI401" s="402"/>
      <c r="UJJ401" s="402"/>
      <c r="UJK401" s="402"/>
      <c r="UJL401" s="402"/>
      <c r="UJM401" s="402"/>
      <c r="UJN401" s="402"/>
      <c r="UJO401" s="402"/>
      <c r="UJP401" s="402"/>
      <c r="UJQ401" s="402"/>
      <c r="UJR401" s="402"/>
      <c r="UJS401" s="402"/>
      <c r="UJT401" s="402"/>
      <c r="UJU401" s="402"/>
      <c r="UJV401" s="402"/>
      <c r="UJW401" s="402"/>
      <c r="UJX401" s="402"/>
      <c r="UJY401" s="402"/>
      <c r="UJZ401" s="402"/>
      <c r="UKA401" s="402"/>
      <c r="UKB401" s="402"/>
      <c r="UKC401" s="402"/>
      <c r="UKD401" s="402"/>
      <c r="UKE401" s="402"/>
      <c r="UKF401" s="402"/>
      <c r="UKG401" s="402"/>
      <c r="UKH401" s="402"/>
      <c r="UKI401" s="402"/>
      <c r="UKJ401" s="402"/>
      <c r="UKK401" s="402"/>
      <c r="UKL401" s="402"/>
      <c r="UKM401" s="402"/>
      <c r="UKN401" s="402"/>
      <c r="UKO401" s="402"/>
      <c r="UKP401" s="402"/>
      <c r="UKQ401" s="402"/>
      <c r="UKR401" s="402"/>
      <c r="UKS401" s="402"/>
      <c r="UKT401" s="402"/>
      <c r="UKU401" s="402"/>
      <c r="UKV401" s="402"/>
      <c r="UKW401" s="402"/>
      <c r="UKX401" s="402"/>
      <c r="UKY401" s="402"/>
      <c r="UKZ401" s="402"/>
      <c r="ULA401" s="402"/>
      <c r="ULB401" s="402"/>
      <c r="ULC401" s="402"/>
      <c r="ULD401" s="402"/>
      <c r="ULE401" s="402"/>
      <c r="ULF401" s="402"/>
      <c r="ULG401" s="402"/>
      <c r="ULH401" s="402"/>
      <c r="ULI401" s="402"/>
      <c r="ULJ401" s="402"/>
      <c r="ULK401" s="402"/>
      <c r="ULL401" s="402"/>
      <c r="ULM401" s="402"/>
      <c r="ULN401" s="402"/>
      <c r="ULO401" s="402"/>
      <c r="ULP401" s="402"/>
      <c r="ULQ401" s="402"/>
      <c r="ULR401" s="402"/>
      <c r="ULS401" s="402"/>
      <c r="ULT401" s="402"/>
      <c r="ULU401" s="402"/>
      <c r="ULV401" s="402"/>
      <c r="ULW401" s="402"/>
      <c r="ULX401" s="402"/>
      <c r="ULY401" s="402"/>
      <c r="ULZ401" s="402"/>
      <c r="UMA401" s="402"/>
      <c r="UMB401" s="402"/>
      <c r="UMC401" s="402"/>
      <c r="UMD401" s="402"/>
      <c r="UME401" s="402"/>
      <c r="UMF401" s="402"/>
      <c r="UMG401" s="402"/>
      <c r="UMH401" s="402"/>
      <c r="UMI401" s="402"/>
      <c r="UMJ401" s="402"/>
      <c r="UMK401" s="402"/>
      <c r="UML401" s="402"/>
      <c r="UMM401" s="402"/>
      <c r="UMN401" s="402"/>
      <c r="UMO401" s="402"/>
      <c r="UMP401" s="402"/>
      <c r="UMQ401" s="402"/>
      <c r="UMR401" s="402"/>
      <c r="UMS401" s="402"/>
      <c r="UMT401" s="402"/>
      <c r="UMU401" s="402"/>
      <c r="UMV401" s="402"/>
      <c r="UMW401" s="402"/>
      <c r="UMX401" s="402"/>
      <c r="UMY401" s="402"/>
      <c r="UMZ401" s="402"/>
      <c r="UNA401" s="402"/>
      <c r="UNB401" s="402"/>
      <c r="UNC401" s="402"/>
      <c r="UND401" s="402"/>
      <c r="UNE401" s="402"/>
      <c r="UNF401" s="402"/>
      <c r="UNG401" s="402"/>
      <c r="UNH401" s="402"/>
      <c r="UNI401" s="402"/>
      <c r="UNJ401" s="402"/>
      <c r="UNK401" s="402"/>
      <c r="UNL401" s="402"/>
      <c r="UNM401" s="402"/>
      <c r="UNN401" s="402"/>
      <c r="UNO401" s="402"/>
      <c r="UNP401" s="402"/>
      <c r="UNQ401" s="402"/>
      <c r="UNR401" s="402"/>
      <c r="UNS401" s="402"/>
      <c r="UNT401" s="402"/>
      <c r="UNU401" s="402"/>
      <c r="UNV401" s="402"/>
      <c r="UNW401" s="402"/>
      <c r="UNX401" s="402"/>
      <c r="UNY401" s="402"/>
      <c r="UNZ401" s="402"/>
      <c r="UOA401" s="402"/>
      <c r="UOB401" s="402"/>
      <c r="UOC401" s="402"/>
      <c r="UOD401" s="402"/>
      <c r="UOE401" s="402"/>
      <c r="UOF401" s="402"/>
      <c r="UOG401" s="402"/>
      <c r="UOH401" s="402"/>
      <c r="UOI401" s="402"/>
      <c r="UOJ401" s="402"/>
      <c r="UOK401" s="402"/>
      <c r="UOL401" s="402"/>
      <c r="UOM401" s="402"/>
      <c r="UON401" s="402"/>
      <c r="UOO401" s="402"/>
      <c r="UOP401" s="402"/>
      <c r="UOQ401" s="402"/>
      <c r="UOR401" s="402"/>
      <c r="UOS401" s="402"/>
      <c r="UOT401" s="402"/>
      <c r="UOU401" s="402"/>
      <c r="UOV401" s="402"/>
      <c r="UOW401" s="402"/>
      <c r="UOX401" s="402"/>
      <c r="UOY401" s="402"/>
      <c r="UOZ401" s="402"/>
      <c r="UPA401" s="402"/>
      <c r="UPB401" s="402"/>
      <c r="UPC401" s="402"/>
      <c r="UPD401" s="402"/>
      <c r="UPE401" s="402"/>
      <c r="UPF401" s="402"/>
      <c r="UPG401" s="402"/>
      <c r="UPH401" s="402"/>
      <c r="UPI401" s="402"/>
      <c r="UPJ401" s="402"/>
      <c r="UPK401" s="402"/>
      <c r="UPL401" s="402"/>
      <c r="UPM401" s="402"/>
      <c r="UPN401" s="402"/>
      <c r="UPO401" s="402"/>
      <c r="UPP401" s="402"/>
      <c r="UPQ401" s="402"/>
      <c r="UPR401" s="402"/>
      <c r="UPS401" s="402"/>
      <c r="UPT401" s="402"/>
      <c r="UPU401" s="402"/>
      <c r="UPV401" s="402"/>
      <c r="UPW401" s="402"/>
      <c r="UPX401" s="402"/>
      <c r="UPY401" s="402"/>
      <c r="UPZ401" s="402"/>
      <c r="UQA401" s="402"/>
      <c r="UQB401" s="402"/>
      <c r="UQC401" s="402"/>
      <c r="UQD401" s="402"/>
      <c r="UQE401" s="402"/>
      <c r="UQF401" s="402"/>
      <c r="UQG401" s="402"/>
      <c r="UQH401" s="402"/>
      <c r="UQI401" s="402"/>
      <c r="UQJ401" s="402"/>
      <c r="UQK401" s="402"/>
      <c r="UQL401" s="402"/>
      <c r="UQM401" s="402"/>
      <c r="UQN401" s="402"/>
      <c r="UQO401" s="402"/>
      <c r="UQP401" s="402"/>
      <c r="UQQ401" s="402"/>
      <c r="UQR401" s="402"/>
      <c r="UQS401" s="402"/>
      <c r="UQT401" s="402"/>
      <c r="UQU401" s="402"/>
      <c r="UQV401" s="402"/>
      <c r="UQW401" s="402"/>
      <c r="UQX401" s="402"/>
      <c r="UQY401" s="402"/>
      <c r="UQZ401" s="402"/>
      <c r="URA401" s="402"/>
      <c r="URB401" s="402"/>
      <c r="URC401" s="402"/>
      <c r="URD401" s="402"/>
      <c r="URE401" s="402"/>
      <c r="URF401" s="402"/>
      <c r="URG401" s="402"/>
      <c r="URH401" s="402"/>
      <c r="URI401" s="402"/>
      <c r="URJ401" s="402"/>
      <c r="URK401" s="402"/>
      <c r="URL401" s="402"/>
      <c r="URM401" s="402"/>
      <c r="URN401" s="402"/>
      <c r="URO401" s="402"/>
      <c r="URP401" s="402"/>
      <c r="URQ401" s="402"/>
      <c r="URR401" s="402"/>
      <c r="URS401" s="402"/>
      <c r="URT401" s="402"/>
      <c r="URU401" s="402"/>
      <c r="URV401" s="402"/>
      <c r="URW401" s="402"/>
      <c r="URX401" s="402"/>
      <c r="URY401" s="402"/>
      <c r="URZ401" s="402"/>
      <c r="USA401" s="402"/>
      <c r="USB401" s="402"/>
      <c r="USC401" s="402"/>
      <c r="USD401" s="402"/>
      <c r="USE401" s="402"/>
      <c r="USF401" s="402"/>
      <c r="USG401" s="402"/>
      <c r="USH401" s="402"/>
      <c r="USI401" s="402"/>
      <c r="USJ401" s="402"/>
      <c r="USK401" s="402"/>
      <c r="USL401" s="402"/>
      <c r="USM401" s="402"/>
      <c r="USN401" s="402"/>
      <c r="USO401" s="402"/>
      <c r="USP401" s="402"/>
      <c r="USQ401" s="402"/>
      <c r="USR401" s="402"/>
      <c r="USS401" s="402"/>
      <c r="UST401" s="402"/>
      <c r="USU401" s="402"/>
      <c r="USV401" s="402"/>
      <c r="USW401" s="402"/>
      <c r="USX401" s="402"/>
      <c r="USY401" s="402"/>
      <c r="USZ401" s="402"/>
      <c r="UTA401" s="402"/>
      <c r="UTB401" s="402"/>
      <c r="UTC401" s="402"/>
      <c r="UTD401" s="402"/>
      <c r="UTE401" s="402"/>
      <c r="UTF401" s="402"/>
      <c r="UTG401" s="402"/>
      <c r="UTH401" s="402"/>
      <c r="UTI401" s="402"/>
      <c r="UTJ401" s="402"/>
      <c r="UTK401" s="402"/>
      <c r="UTL401" s="402"/>
      <c r="UTM401" s="402"/>
      <c r="UTN401" s="402"/>
      <c r="UTO401" s="402"/>
      <c r="UTP401" s="402"/>
      <c r="UTQ401" s="402"/>
      <c r="UTR401" s="402"/>
      <c r="UTS401" s="402"/>
      <c r="UTT401" s="402"/>
      <c r="UTU401" s="402"/>
      <c r="UTV401" s="402"/>
      <c r="UTW401" s="402"/>
      <c r="UTX401" s="402"/>
      <c r="UTY401" s="402"/>
      <c r="UTZ401" s="402"/>
      <c r="UUA401" s="402"/>
      <c r="UUB401" s="402"/>
      <c r="UUC401" s="402"/>
      <c r="UUD401" s="402"/>
      <c r="UUE401" s="402"/>
      <c r="UUF401" s="402"/>
      <c r="UUG401" s="402"/>
      <c r="UUH401" s="402"/>
      <c r="UUI401" s="402"/>
      <c r="UUJ401" s="402"/>
      <c r="UUK401" s="402"/>
      <c r="UUL401" s="402"/>
      <c r="UUM401" s="402"/>
      <c r="UUN401" s="402"/>
      <c r="UUO401" s="402"/>
      <c r="UUP401" s="402"/>
      <c r="UUQ401" s="402"/>
      <c r="UUR401" s="402"/>
      <c r="UUS401" s="402"/>
      <c r="UUT401" s="402"/>
      <c r="UUU401" s="402"/>
      <c r="UUV401" s="402"/>
      <c r="UUW401" s="402"/>
      <c r="UUX401" s="402"/>
      <c r="UUY401" s="402"/>
      <c r="UUZ401" s="402"/>
      <c r="UVA401" s="402"/>
      <c r="UVB401" s="402"/>
      <c r="UVC401" s="402"/>
      <c r="UVD401" s="402"/>
      <c r="UVE401" s="402"/>
      <c r="UVF401" s="402"/>
      <c r="UVG401" s="402"/>
      <c r="UVH401" s="402"/>
      <c r="UVI401" s="402"/>
      <c r="UVJ401" s="402"/>
      <c r="UVK401" s="402"/>
      <c r="UVL401" s="402"/>
      <c r="UVM401" s="402"/>
      <c r="UVN401" s="402"/>
      <c r="UVO401" s="402"/>
      <c r="UVP401" s="402"/>
      <c r="UVQ401" s="402"/>
      <c r="UVR401" s="402"/>
      <c r="UVS401" s="402"/>
      <c r="UVT401" s="402"/>
      <c r="UVU401" s="402"/>
      <c r="UVV401" s="402"/>
      <c r="UVW401" s="402"/>
      <c r="UVX401" s="402"/>
      <c r="UVY401" s="402"/>
      <c r="UVZ401" s="402"/>
      <c r="UWA401" s="402"/>
      <c r="UWB401" s="402"/>
      <c r="UWC401" s="402"/>
      <c r="UWD401" s="402"/>
      <c r="UWE401" s="402"/>
      <c r="UWF401" s="402"/>
      <c r="UWG401" s="402"/>
      <c r="UWH401" s="402"/>
      <c r="UWI401" s="402"/>
      <c r="UWJ401" s="402"/>
      <c r="UWK401" s="402"/>
      <c r="UWL401" s="402"/>
      <c r="UWM401" s="402"/>
      <c r="UWN401" s="402"/>
      <c r="UWO401" s="402"/>
      <c r="UWP401" s="402"/>
      <c r="UWQ401" s="402"/>
      <c r="UWR401" s="402"/>
      <c r="UWS401" s="402"/>
      <c r="UWT401" s="402"/>
      <c r="UWU401" s="402"/>
      <c r="UWV401" s="402"/>
      <c r="UWW401" s="402"/>
      <c r="UWX401" s="402"/>
      <c r="UWY401" s="402"/>
      <c r="UWZ401" s="402"/>
      <c r="UXA401" s="402"/>
      <c r="UXB401" s="402"/>
      <c r="UXC401" s="402"/>
      <c r="UXD401" s="402"/>
      <c r="UXE401" s="402"/>
      <c r="UXF401" s="402"/>
      <c r="UXG401" s="402"/>
      <c r="UXH401" s="402"/>
      <c r="UXI401" s="402"/>
      <c r="UXJ401" s="402"/>
      <c r="UXK401" s="402"/>
      <c r="UXL401" s="402"/>
      <c r="UXM401" s="402"/>
      <c r="UXN401" s="402"/>
      <c r="UXO401" s="402"/>
      <c r="UXP401" s="402"/>
      <c r="UXQ401" s="402"/>
      <c r="UXR401" s="402"/>
      <c r="UXS401" s="402"/>
      <c r="UXT401" s="402"/>
      <c r="UXU401" s="402"/>
      <c r="UXV401" s="402"/>
      <c r="UXW401" s="402"/>
      <c r="UXX401" s="402"/>
      <c r="UXY401" s="402"/>
      <c r="UXZ401" s="402"/>
      <c r="UYA401" s="402"/>
      <c r="UYB401" s="402"/>
      <c r="UYC401" s="402"/>
      <c r="UYD401" s="402"/>
      <c r="UYE401" s="402"/>
      <c r="UYF401" s="402"/>
      <c r="UYG401" s="402"/>
      <c r="UYH401" s="402"/>
      <c r="UYI401" s="402"/>
      <c r="UYJ401" s="402"/>
      <c r="UYK401" s="402"/>
      <c r="UYL401" s="402"/>
      <c r="UYM401" s="402"/>
      <c r="UYN401" s="402"/>
      <c r="UYO401" s="402"/>
      <c r="UYP401" s="402"/>
      <c r="UYQ401" s="402"/>
      <c r="UYR401" s="402"/>
      <c r="UYS401" s="402"/>
      <c r="UYT401" s="402"/>
      <c r="UYU401" s="402"/>
      <c r="UYV401" s="402"/>
      <c r="UYW401" s="402"/>
      <c r="UYX401" s="402"/>
      <c r="UYY401" s="402"/>
      <c r="UYZ401" s="402"/>
      <c r="UZA401" s="402"/>
      <c r="UZB401" s="402"/>
      <c r="UZC401" s="402"/>
      <c r="UZD401" s="402"/>
      <c r="UZE401" s="402"/>
      <c r="UZF401" s="402"/>
      <c r="UZG401" s="402"/>
      <c r="UZH401" s="402"/>
      <c r="UZI401" s="402"/>
      <c r="UZJ401" s="402"/>
      <c r="UZK401" s="402"/>
      <c r="UZL401" s="402"/>
      <c r="UZM401" s="402"/>
      <c r="UZN401" s="402"/>
      <c r="UZO401" s="402"/>
      <c r="UZP401" s="402"/>
      <c r="UZQ401" s="402"/>
      <c r="UZR401" s="402"/>
      <c r="UZS401" s="402"/>
      <c r="UZT401" s="402"/>
      <c r="UZU401" s="402"/>
      <c r="UZV401" s="402"/>
      <c r="UZW401" s="402"/>
      <c r="UZX401" s="402"/>
      <c r="UZY401" s="402"/>
      <c r="UZZ401" s="402"/>
      <c r="VAA401" s="402"/>
      <c r="VAB401" s="402"/>
      <c r="VAC401" s="402"/>
      <c r="VAD401" s="402"/>
      <c r="VAE401" s="402"/>
      <c r="VAF401" s="402"/>
      <c r="VAG401" s="402"/>
      <c r="VAH401" s="402"/>
      <c r="VAI401" s="402"/>
      <c r="VAJ401" s="402"/>
      <c r="VAK401" s="402"/>
      <c r="VAL401" s="402"/>
      <c r="VAM401" s="402"/>
      <c r="VAN401" s="402"/>
      <c r="VAO401" s="402"/>
      <c r="VAP401" s="402"/>
      <c r="VAQ401" s="402"/>
      <c r="VAR401" s="402"/>
      <c r="VAS401" s="402"/>
      <c r="VAT401" s="402"/>
      <c r="VAU401" s="402"/>
      <c r="VAV401" s="402"/>
      <c r="VAW401" s="402"/>
      <c r="VAX401" s="402"/>
      <c r="VAY401" s="402"/>
      <c r="VAZ401" s="402"/>
      <c r="VBA401" s="402"/>
      <c r="VBB401" s="402"/>
      <c r="VBC401" s="402"/>
      <c r="VBD401" s="402"/>
      <c r="VBE401" s="402"/>
      <c r="VBF401" s="402"/>
      <c r="VBG401" s="402"/>
      <c r="VBH401" s="402"/>
      <c r="VBI401" s="402"/>
      <c r="VBJ401" s="402"/>
      <c r="VBK401" s="402"/>
      <c r="VBL401" s="402"/>
      <c r="VBM401" s="402"/>
      <c r="VBN401" s="402"/>
      <c r="VBO401" s="402"/>
      <c r="VBP401" s="402"/>
      <c r="VBQ401" s="402"/>
      <c r="VBR401" s="402"/>
      <c r="VBS401" s="402"/>
      <c r="VBT401" s="402"/>
      <c r="VBU401" s="402"/>
      <c r="VBV401" s="402"/>
      <c r="VBW401" s="402"/>
      <c r="VBX401" s="402"/>
      <c r="VBY401" s="402"/>
      <c r="VBZ401" s="402"/>
      <c r="VCA401" s="402"/>
      <c r="VCB401" s="402"/>
      <c r="VCC401" s="402"/>
      <c r="VCD401" s="402"/>
      <c r="VCE401" s="402"/>
      <c r="VCF401" s="402"/>
      <c r="VCG401" s="402"/>
      <c r="VCH401" s="402"/>
      <c r="VCI401" s="402"/>
      <c r="VCJ401" s="402"/>
      <c r="VCK401" s="402"/>
      <c r="VCL401" s="402"/>
      <c r="VCM401" s="402"/>
      <c r="VCN401" s="402"/>
      <c r="VCO401" s="402"/>
      <c r="VCP401" s="402"/>
      <c r="VCQ401" s="402"/>
      <c r="VCR401" s="402"/>
      <c r="VCS401" s="402"/>
      <c r="VCT401" s="402"/>
      <c r="VCU401" s="402"/>
      <c r="VCV401" s="402"/>
      <c r="VCW401" s="402"/>
      <c r="VCX401" s="402"/>
      <c r="VCY401" s="402"/>
      <c r="VCZ401" s="402"/>
      <c r="VDA401" s="402"/>
      <c r="VDB401" s="402"/>
      <c r="VDC401" s="402"/>
      <c r="VDD401" s="402"/>
      <c r="VDE401" s="402"/>
      <c r="VDF401" s="402"/>
      <c r="VDG401" s="402"/>
      <c r="VDH401" s="402"/>
      <c r="VDI401" s="402"/>
      <c r="VDJ401" s="402"/>
      <c r="VDK401" s="402"/>
      <c r="VDL401" s="402"/>
      <c r="VDM401" s="402"/>
      <c r="VDN401" s="402"/>
      <c r="VDO401" s="402"/>
      <c r="VDP401" s="402"/>
      <c r="VDQ401" s="402"/>
      <c r="VDR401" s="402"/>
      <c r="VDS401" s="402"/>
      <c r="VDT401" s="402"/>
      <c r="VDU401" s="402"/>
      <c r="VDV401" s="402"/>
      <c r="VDW401" s="402"/>
      <c r="VDX401" s="402"/>
      <c r="VDY401" s="402"/>
      <c r="VDZ401" s="402"/>
      <c r="VEA401" s="402"/>
      <c r="VEB401" s="402"/>
      <c r="VEC401" s="402"/>
      <c r="VED401" s="402"/>
      <c r="VEE401" s="402"/>
      <c r="VEF401" s="402"/>
      <c r="VEG401" s="402"/>
      <c r="VEH401" s="402"/>
      <c r="VEI401" s="402"/>
      <c r="VEJ401" s="402"/>
      <c r="VEK401" s="402"/>
      <c r="VEL401" s="402"/>
      <c r="VEM401" s="402"/>
      <c r="VEN401" s="402"/>
      <c r="VEO401" s="402"/>
      <c r="VEP401" s="402"/>
      <c r="VEQ401" s="402"/>
      <c r="VER401" s="402"/>
      <c r="VES401" s="402"/>
      <c r="VET401" s="402"/>
      <c r="VEU401" s="402"/>
      <c r="VEV401" s="402"/>
      <c r="VEW401" s="402"/>
      <c r="VEX401" s="402"/>
      <c r="VEY401" s="402"/>
      <c r="VEZ401" s="402"/>
      <c r="VFA401" s="402"/>
      <c r="VFB401" s="402"/>
      <c r="VFC401" s="402"/>
      <c r="VFD401" s="402"/>
      <c r="VFE401" s="402"/>
      <c r="VFF401" s="402"/>
      <c r="VFG401" s="402"/>
      <c r="VFH401" s="402"/>
      <c r="VFI401" s="402"/>
      <c r="VFJ401" s="402"/>
      <c r="VFK401" s="402"/>
      <c r="VFL401" s="402"/>
      <c r="VFM401" s="402"/>
      <c r="VFN401" s="402"/>
      <c r="VFO401" s="402"/>
      <c r="VFP401" s="402"/>
      <c r="VFQ401" s="402"/>
      <c r="VFR401" s="402"/>
      <c r="VFS401" s="402"/>
      <c r="VFT401" s="402"/>
      <c r="VFU401" s="402"/>
      <c r="VFV401" s="402"/>
      <c r="VFW401" s="402"/>
      <c r="VFX401" s="402"/>
      <c r="VFY401" s="402"/>
      <c r="VFZ401" s="402"/>
      <c r="VGA401" s="402"/>
      <c r="VGB401" s="402"/>
      <c r="VGC401" s="402"/>
      <c r="VGD401" s="402"/>
      <c r="VGE401" s="402"/>
      <c r="VGF401" s="402"/>
      <c r="VGG401" s="402"/>
      <c r="VGH401" s="402"/>
      <c r="VGI401" s="402"/>
      <c r="VGJ401" s="402"/>
      <c r="VGK401" s="402"/>
      <c r="VGL401" s="402"/>
      <c r="VGM401" s="402"/>
      <c r="VGN401" s="402"/>
      <c r="VGO401" s="402"/>
      <c r="VGP401" s="402"/>
      <c r="VGQ401" s="402"/>
      <c r="VGR401" s="402"/>
      <c r="VGS401" s="402"/>
      <c r="VGT401" s="402"/>
      <c r="VGU401" s="402"/>
      <c r="VGV401" s="402"/>
      <c r="VGW401" s="402"/>
      <c r="VGX401" s="402"/>
      <c r="VGY401" s="402"/>
      <c r="VGZ401" s="402"/>
      <c r="VHA401" s="402"/>
      <c r="VHB401" s="402"/>
      <c r="VHC401" s="402"/>
      <c r="VHD401" s="402"/>
      <c r="VHE401" s="402"/>
      <c r="VHF401" s="402"/>
      <c r="VHG401" s="402"/>
      <c r="VHH401" s="402"/>
      <c r="VHI401" s="402"/>
      <c r="VHJ401" s="402"/>
      <c r="VHK401" s="402"/>
      <c r="VHL401" s="402"/>
      <c r="VHM401" s="402"/>
      <c r="VHN401" s="402"/>
      <c r="VHO401" s="402"/>
      <c r="VHP401" s="402"/>
      <c r="VHQ401" s="402"/>
      <c r="VHR401" s="402"/>
      <c r="VHS401" s="402"/>
      <c r="VHT401" s="402"/>
      <c r="VHU401" s="402"/>
      <c r="VHV401" s="402"/>
      <c r="VHW401" s="402"/>
      <c r="VHX401" s="402"/>
      <c r="VHY401" s="402"/>
      <c r="VHZ401" s="402"/>
      <c r="VIA401" s="402"/>
      <c r="VIB401" s="402"/>
      <c r="VIC401" s="402"/>
      <c r="VID401" s="402"/>
      <c r="VIE401" s="402"/>
      <c r="VIF401" s="402"/>
      <c r="VIG401" s="402"/>
      <c r="VIH401" s="402"/>
      <c r="VII401" s="402"/>
      <c r="VIJ401" s="402"/>
      <c r="VIK401" s="402"/>
      <c r="VIL401" s="402"/>
      <c r="VIM401" s="402"/>
      <c r="VIN401" s="402"/>
      <c r="VIO401" s="402"/>
      <c r="VIP401" s="402"/>
      <c r="VIQ401" s="402"/>
      <c r="VIR401" s="402"/>
      <c r="VIS401" s="402"/>
      <c r="VIT401" s="402"/>
      <c r="VIU401" s="402"/>
      <c r="VIV401" s="402"/>
      <c r="VIW401" s="402"/>
      <c r="VIX401" s="402"/>
      <c r="VIY401" s="402"/>
      <c r="VIZ401" s="402"/>
      <c r="VJA401" s="402"/>
      <c r="VJB401" s="402"/>
      <c r="VJC401" s="402"/>
      <c r="VJD401" s="402"/>
      <c r="VJE401" s="402"/>
      <c r="VJF401" s="402"/>
      <c r="VJG401" s="402"/>
      <c r="VJH401" s="402"/>
      <c r="VJI401" s="402"/>
      <c r="VJJ401" s="402"/>
      <c r="VJK401" s="402"/>
      <c r="VJL401" s="402"/>
      <c r="VJM401" s="402"/>
      <c r="VJN401" s="402"/>
      <c r="VJO401" s="402"/>
      <c r="VJP401" s="402"/>
      <c r="VJQ401" s="402"/>
      <c r="VJR401" s="402"/>
      <c r="VJS401" s="402"/>
      <c r="VJT401" s="402"/>
      <c r="VJU401" s="402"/>
      <c r="VJV401" s="402"/>
      <c r="VJW401" s="402"/>
      <c r="VJX401" s="402"/>
      <c r="VJY401" s="402"/>
      <c r="VJZ401" s="402"/>
      <c r="VKA401" s="402"/>
      <c r="VKB401" s="402"/>
      <c r="VKC401" s="402"/>
      <c r="VKD401" s="402"/>
      <c r="VKE401" s="402"/>
      <c r="VKF401" s="402"/>
      <c r="VKG401" s="402"/>
      <c r="VKH401" s="402"/>
      <c r="VKI401" s="402"/>
      <c r="VKJ401" s="402"/>
      <c r="VKK401" s="402"/>
      <c r="VKL401" s="402"/>
      <c r="VKM401" s="402"/>
      <c r="VKN401" s="402"/>
      <c r="VKO401" s="402"/>
      <c r="VKP401" s="402"/>
      <c r="VKQ401" s="402"/>
      <c r="VKR401" s="402"/>
      <c r="VKS401" s="402"/>
      <c r="VKT401" s="402"/>
      <c r="VKU401" s="402"/>
      <c r="VKV401" s="402"/>
      <c r="VKW401" s="402"/>
      <c r="VKX401" s="402"/>
      <c r="VKY401" s="402"/>
      <c r="VKZ401" s="402"/>
      <c r="VLA401" s="402"/>
      <c r="VLB401" s="402"/>
      <c r="VLC401" s="402"/>
      <c r="VLD401" s="402"/>
      <c r="VLE401" s="402"/>
      <c r="VLF401" s="402"/>
      <c r="VLG401" s="402"/>
      <c r="VLH401" s="402"/>
      <c r="VLI401" s="402"/>
      <c r="VLJ401" s="402"/>
      <c r="VLK401" s="402"/>
      <c r="VLL401" s="402"/>
      <c r="VLM401" s="402"/>
      <c r="VLN401" s="402"/>
      <c r="VLO401" s="402"/>
      <c r="VLP401" s="402"/>
      <c r="VLQ401" s="402"/>
      <c r="VLR401" s="402"/>
      <c r="VLS401" s="402"/>
      <c r="VLT401" s="402"/>
      <c r="VLU401" s="402"/>
      <c r="VLV401" s="402"/>
      <c r="VLW401" s="402"/>
      <c r="VLX401" s="402"/>
      <c r="VLY401" s="402"/>
      <c r="VLZ401" s="402"/>
      <c r="VMA401" s="402"/>
      <c r="VMB401" s="402"/>
      <c r="VMC401" s="402"/>
      <c r="VMD401" s="402"/>
      <c r="VME401" s="402"/>
      <c r="VMF401" s="402"/>
      <c r="VMG401" s="402"/>
      <c r="VMH401" s="402"/>
      <c r="VMI401" s="402"/>
      <c r="VMJ401" s="402"/>
      <c r="VMK401" s="402"/>
      <c r="VML401" s="402"/>
      <c r="VMM401" s="402"/>
      <c r="VMN401" s="402"/>
      <c r="VMO401" s="402"/>
      <c r="VMP401" s="402"/>
      <c r="VMQ401" s="402"/>
      <c r="VMR401" s="402"/>
      <c r="VMS401" s="402"/>
      <c r="VMT401" s="402"/>
      <c r="VMU401" s="402"/>
      <c r="VMV401" s="402"/>
      <c r="VMW401" s="402"/>
      <c r="VMX401" s="402"/>
      <c r="VMY401" s="402"/>
      <c r="VMZ401" s="402"/>
      <c r="VNA401" s="402"/>
      <c r="VNB401" s="402"/>
      <c r="VNC401" s="402"/>
      <c r="VND401" s="402"/>
      <c r="VNE401" s="402"/>
      <c r="VNF401" s="402"/>
      <c r="VNG401" s="402"/>
      <c r="VNH401" s="402"/>
      <c r="VNI401" s="402"/>
      <c r="VNJ401" s="402"/>
      <c r="VNK401" s="402"/>
      <c r="VNL401" s="402"/>
      <c r="VNM401" s="402"/>
      <c r="VNN401" s="402"/>
      <c r="VNO401" s="402"/>
      <c r="VNP401" s="402"/>
      <c r="VNQ401" s="402"/>
      <c r="VNR401" s="402"/>
      <c r="VNS401" s="402"/>
      <c r="VNT401" s="402"/>
      <c r="VNU401" s="402"/>
      <c r="VNV401" s="402"/>
      <c r="VNW401" s="402"/>
      <c r="VNX401" s="402"/>
      <c r="VNY401" s="402"/>
      <c r="VNZ401" s="402"/>
      <c r="VOA401" s="402"/>
      <c r="VOB401" s="402"/>
      <c r="VOC401" s="402"/>
      <c r="VOD401" s="402"/>
      <c r="VOE401" s="402"/>
      <c r="VOF401" s="402"/>
      <c r="VOG401" s="402"/>
      <c r="VOH401" s="402"/>
      <c r="VOI401" s="402"/>
      <c r="VOJ401" s="402"/>
      <c r="VOK401" s="402"/>
      <c r="VOL401" s="402"/>
      <c r="VOM401" s="402"/>
      <c r="VON401" s="402"/>
      <c r="VOO401" s="402"/>
      <c r="VOP401" s="402"/>
      <c r="VOQ401" s="402"/>
      <c r="VOR401" s="402"/>
      <c r="VOS401" s="402"/>
      <c r="VOT401" s="402"/>
      <c r="VOU401" s="402"/>
      <c r="VOV401" s="402"/>
      <c r="VOW401" s="402"/>
      <c r="VOX401" s="402"/>
      <c r="VOY401" s="402"/>
      <c r="VOZ401" s="402"/>
      <c r="VPA401" s="402"/>
      <c r="VPB401" s="402"/>
      <c r="VPC401" s="402"/>
      <c r="VPD401" s="402"/>
      <c r="VPE401" s="402"/>
      <c r="VPF401" s="402"/>
      <c r="VPG401" s="402"/>
      <c r="VPH401" s="402"/>
      <c r="VPI401" s="402"/>
      <c r="VPJ401" s="402"/>
      <c r="VPK401" s="402"/>
      <c r="VPL401" s="402"/>
      <c r="VPM401" s="402"/>
      <c r="VPN401" s="402"/>
      <c r="VPO401" s="402"/>
      <c r="VPP401" s="402"/>
      <c r="VPQ401" s="402"/>
      <c r="VPR401" s="402"/>
      <c r="VPS401" s="402"/>
      <c r="VPT401" s="402"/>
      <c r="VPU401" s="402"/>
      <c r="VPV401" s="402"/>
      <c r="VPW401" s="402"/>
      <c r="VPX401" s="402"/>
      <c r="VPY401" s="402"/>
      <c r="VPZ401" s="402"/>
      <c r="VQA401" s="402"/>
      <c r="VQB401" s="402"/>
      <c r="VQC401" s="402"/>
      <c r="VQD401" s="402"/>
      <c r="VQE401" s="402"/>
      <c r="VQF401" s="402"/>
      <c r="VQG401" s="402"/>
      <c r="VQH401" s="402"/>
      <c r="VQI401" s="402"/>
      <c r="VQJ401" s="402"/>
      <c r="VQK401" s="402"/>
      <c r="VQL401" s="402"/>
      <c r="VQM401" s="402"/>
      <c r="VQN401" s="402"/>
      <c r="VQO401" s="402"/>
      <c r="VQP401" s="402"/>
      <c r="VQQ401" s="402"/>
      <c r="VQR401" s="402"/>
      <c r="VQS401" s="402"/>
      <c r="VQT401" s="402"/>
      <c r="VQU401" s="402"/>
      <c r="VQV401" s="402"/>
      <c r="VQW401" s="402"/>
      <c r="VQX401" s="402"/>
      <c r="VQY401" s="402"/>
      <c r="VQZ401" s="402"/>
      <c r="VRA401" s="402"/>
      <c r="VRB401" s="402"/>
      <c r="VRC401" s="402"/>
      <c r="VRD401" s="402"/>
      <c r="VRE401" s="402"/>
      <c r="VRF401" s="402"/>
      <c r="VRG401" s="402"/>
      <c r="VRH401" s="402"/>
      <c r="VRI401" s="402"/>
      <c r="VRJ401" s="402"/>
      <c r="VRK401" s="402"/>
      <c r="VRL401" s="402"/>
      <c r="VRM401" s="402"/>
      <c r="VRN401" s="402"/>
      <c r="VRO401" s="402"/>
      <c r="VRP401" s="402"/>
      <c r="VRQ401" s="402"/>
      <c r="VRR401" s="402"/>
      <c r="VRS401" s="402"/>
      <c r="VRT401" s="402"/>
      <c r="VRU401" s="402"/>
      <c r="VRV401" s="402"/>
      <c r="VRW401" s="402"/>
      <c r="VRX401" s="402"/>
      <c r="VRY401" s="402"/>
      <c r="VRZ401" s="402"/>
      <c r="VSA401" s="402"/>
      <c r="VSB401" s="402"/>
      <c r="VSC401" s="402"/>
      <c r="VSD401" s="402"/>
      <c r="VSE401" s="402"/>
      <c r="VSF401" s="402"/>
      <c r="VSG401" s="402"/>
      <c r="VSH401" s="402"/>
      <c r="VSI401" s="402"/>
      <c r="VSJ401" s="402"/>
      <c r="VSK401" s="402"/>
      <c r="VSL401" s="402"/>
      <c r="VSM401" s="402"/>
      <c r="VSN401" s="402"/>
      <c r="VSO401" s="402"/>
      <c r="VSP401" s="402"/>
      <c r="VSQ401" s="402"/>
      <c r="VSR401" s="402"/>
      <c r="VSS401" s="402"/>
      <c r="VST401" s="402"/>
      <c r="VSU401" s="402"/>
      <c r="VSV401" s="402"/>
      <c r="VSW401" s="402"/>
      <c r="VSX401" s="402"/>
      <c r="VSY401" s="402"/>
      <c r="VSZ401" s="402"/>
      <c r="VTA401" s="402"/>
      <c r="VTB401" s="402"/>
      <c r="VTC401" s="402"/>
      <c r="VTD401" s="402"/>
      <c r="VTE401" s="402"/>
      <c r="VTF401" s="402"/>
      <c r="VTG401" s="402"/>
      <c r="VTH401" s="402"/>
      <c r="VTI401" s="402"/>
      <c r="VTJ401" s="402"/>
      <c r="VTK401" s="402"/>
      <c r="VTL401" s="402"/>
      <c r="VTM401" s="402"/>
      <c r="VTN401" s="402"/>
      <c r="VTO401" s="402"/>
      <c r="VTP401" s="402"/>
      <c r="VTQ401" s="402"/>
      <c r="VTR401" s="402"/>
      <c r="VTS401" s="402"/>
      <c r="VTT401" s="402"/>
      <c r="VTU401" s="402"/>
      <c r="VTV401" s="402"/>
      <c r="VTW401" s="402"/>
      <c r="VTX401" s="402"/>
      <c r="VTY401" s="402"/>
      <c r="VTZ401" s="402"/>
      <c r="VUA401" s="402"/>
      <c r="VUB401" s="402"/>
      <c r="VUC401" s="402"/>
      <c r="VUD401" s="402"/>
      <c r="VUE401" s="402"/>
      <c r="VUF401" s="402"/>
      <c r="VUG401" s="402"/>
      <c r="VUH401" s="402"/>
      <c r="VUI401" s="402"/>
      <c r="VUJ401" s="402"/>
      <c r="VUK401" s="402"/>
      <c r="VUL401" s="402"/>
      <c r="VUM401" s="402"/>
      <c r="VUN401" s="402"/>
      <c r="VUO401" s="402"/>
      <c r="VUP401" s="402"/>
      <c r="VUQ401" s="402"/>
      <c r="VUR401" s="402"/>
      <c r="VUS401" s="402"/>
      <c r="VUT401" s="402"/>
      <c r="VUU401" s="402"/>
      <c r="VUV401" s="402"/>
      <c r="VUW401" s="402"/>
      <c r="VUX401" s="402"/>
      <c r="VUY401" s="402"/>
      <c r="VUZ401" s="402"/>
      <c r="VVA401" s="402"/>
      <c r="VVB401" s="402"/>
      <c r="VVC401" s="402"/>
      <c r="VVD401" s="402"/>
      <c r="VVE401" s="402"/>
      <c r="VVF401" s="402"/>
      <c r="VVG401" s="402"/>
      <c r="VVH401" s="402"/>
      <c r="VVI401" s="402"/>
      <c r="VVJ401" s="402"/>
      <c r="VVK401" s="402"/>
      <c r="VVL401" s="402"/>
      <c r="VVM401" s="402"/>
      <c r="VVN401" s="402"/>
      <c r="VVO401" s="402"/>
      <c r="VVP401" s="402"/>
      <c r="VVQ401" s="402"/>
      <c r="VVR401" s="402"/>
      <c r="VVS401" s="402"/>
      <c r="VVT401" s="402"/>
      <c r="VVU401" s="402"/>
      <c r="VVV401" s="402"/>
      <c r="VVW401" s="402"/>
      <c r="VVX401" s="402"/>
      <c r="VVY401" s="402"/>
      <c r="VVZ401" s="402"/>
      <c r="VWA401" s="402"/>
      <c r="VWB401" s="402"/>
      <c r="VWC401" s="402"/>
      <c r="VWD401" s="402"/>
      <c r="VWE401" s="402"/>
      <c r="VWF401" s="402"/>
      <c r="VWG401" s="402"/>
      <c r="VWH401" s="402"/>
      <c r="VWI401" s="402"/>
      <c r="VWJ401" s="402"/>
      <c r="VWK401" s="402"/>
      <c r="VWL401" s="402"/>
      <c r="VWM401" s="402"/>
      <c r="VWN401" s="402"/>
      <c r="VWO401" s="402"/>
      <c r="VWP401" s="402"/>
      <c r="VWQ401" s="402"/>
      <c r="VWR401" s="402"/>
      <c r="VWS401" s="402"/>
      <c r="VWT401" s="402"/>
      <c r="VWU401" s="402"/>
      <c r="VWV401" s="402"/>
      <c r="VWW401" s="402"/>
      <c r="VWX401" s="402"/>
      <c r="VWY401" s="402"/>
      <c r="VWZ401" s="402"/>
      <c r="VXA401" s="402"/>
      <c r="VXB401" s="402"/>
      <c r="VXC401" s="402"/>
      <c r="VXD401" s="402"/>
      <c r="VXE401" s="402"/>
      <c r="VXF401" s="402"/>
      <c r="VXG401" s="402"/>
      <c r="VXH401" s="402"/>
      <c r="VXI401" s="402"/>
      <c r="VXJ401" s="402"/>
      <c r="VXK401" s="402"/>
      <c r="VXL401" s="402"/>
      <c r="VXM401" s="402"/>
      <c r="VXN401" s="402"/>
      <c r="VXO401" s="402"/>
      <c r="VXP401" s="402"/>
      <c r="VXQ401" s="402"/>
      <c r="VXR401" s="402"/>
      <c r="VXS401" s="402"/>
      <c r="VXT401" s="402"/>
      <c r="VXU401" s="402"/>
      <c r="VXV401" s="402"/>
      <c r="VXW401" s="402"/>
      <c r="VXX401" s="402"/>
      <c r="VXY401" s="402"/>
      <c r="VXZ401" s="402"/>
      <c r="VYA401" s="402"/>
      <c r="VYB401" s="402"/>
      <c r="VYC401" s="402"/>
      <c r="VYD401" s="402"/>
      <c r="VYE401" s="402"/>
      <c r="VYF401" s="402"/>
      <c r="VYG401" s="402"/>
      <c r="VYH401" s="402"/>
      <c r="VYI401" s="402"/>
      <c r="VYJ401" s="402"/>
      <c r="VYK401" s="402"/>
      <c r="VYL401" s="402"/>
      <c r="VYM401" s="402"/>
      <c r="VYN401" s="402"/>
      <c r="VYO401" s="402"/>
      <c r="VYP401" s="402"/>
      <c r="VYQ401" s="402"/>
      <c r="VYR401" s="402"/>
      <c r="VYS401" s="402"/>
      <c r="VYT401" s="402"/>
      <c r="VYU401" s="402"/>
      <c r="VYV401" s="402"/>
      <c r="VYW401" s="402"/>
      <c r="VYX401" s="402"/>
      <c r="VYY401" s="402"/>
      <c r="VYZ401" s="402"/>
      <c r="VZA401" s="402"/>
      <c r="VZB401" s="402"/>
      <c r="VZC401" s="402"/>
      <c r="VZD401" s="402"/>
      <c r="VZE401" s="402"/>
      <c r="VZF401" s="402"/>
      <c r="VZG401" s="402"/>
      <c r="VZH401" s="402"/>
      <c r="VZI401" s="402"/>
      <c r="VZJ401" s="402"/>
      <c r="VZK401" s="402"/>
      <c r="VZL401" s="402"/>
      <c r="VZM401" s="402"/>
      <c r="VZN401" s="402"/>
      <c r="VZO401" s="402"/>
      <c r="VZP401" s="402"/>
      <c r="VZQ401" s="402"/>
      <c r="VZR401" s="402"/>
      <c r="VZS401" s="402"/>
      <c r="VZT401" s="402"/>
      <c r="VZU401" s="402"/>
      <c r="VZV401" s="402"/>
      <c r="VZW401" s="402"/>
      <c r="VZX401" s="402"/>
      <c r="VZY401" s="402"/>
      <c r="VZZ401" s="402"/>
      <c r="WAA401" s="402"/>
      <c r="WAB401" s="402"/>
      <c r="WAC401" s="402"/>
      <c r="WAD401" s="402"/>
      <c r="WAE401" s="402"/>
      <c r="WAF401" s="402"/>
      <c r="WAG401" s="402"/>
      <c r="WAH401" s="402"/>
      <c r="WAI401" s="402"/>
      <c r="WAJ401" s="402"/>
      <c r="WAK401" s="402"/>
      <c r="WAL401" s="402"/>
      <c r="WAM401" s="402"/>
      <c r="WAN401" s="402"/>
      <c r="WAO401" s="402"/>
      <c r="WAP401" s="402"/>
      <c r="WAQ401" s="402"/>
      <c r="WAR401" s="402"/>
      <c r="WAS401" s="402"/>
      <c r="WAT401" s="402"/>
      <c r="WAU401" s="402"/>
      <c r="WAV401" s="402"/>
      <c r="WAW401" s="402"/>
      <c r="WAX401" s="402"/>
      <c r="WAY401" s="402"/>
      <c r="WAZ401" s="402"/>
      <c r="WBA401" s="402"/>
      <c r="WBB401" s="402"/>
      <c r="WBC401" s="402"/>
      <c r="WBD401" s="402"/>
      <c r="WBE401" s="402"/>
      <c r="WBF401" s="402"/>
      <c r="WBG401" s="402"/>
      <c r="WBH401" s="402"/>
      <c r="WBI401" s="402"/>
      <c r="WBJ401" s="402"/>
      <c r="WBK401" s="402"/>
      <c r="WBL401" s="402"/>
      <c r="WBM401" s="402"/>
      <c r="WBN401" s="402"/>
      <c r="WBO401" s="402"/>
      <c r="WBP401" s="402"/>
      <c r="WBQ401" s="402"/>
      <c r="WBR401" s="402"/>
      <c r="WBS401" s="402"/>
      <c r="WBT401" s="402"/>
      <c r="WBU401" s="402"/>
      <c r="WBV401" s="402"/>
      <c r="WBW401" s="402"/>
      <c r="WBX401" s="402"/>
      <c r="WBY401" s="402"/>
      <c r="WBZ401" s="402"/>
      <c r="WCA401" s="402"/>
      <c r="WCB401" s="402"/>
      <c r="WCC401" s="402"/>
      <c r="WCD401" s="402"/>
      <c r="WCE401" s="402"/>
      <c r="WCF401" s="402"/>
      <c r="WCG401" s="402"/>
      <c r="WCH401" s="402"/>
      <c r="WCI401" s="402"/>
      <c r="WCJ401" s="402"/>
      <c r="WCK401" s="402"/>
      <c r="WCL401" s="402"/>
      <c r="WCM401" s="402"/>
      <c r="WCN401" s="402"/>
      <c r="WCO401" s="402"/>
      <c r="WCP401" s="402"/>
      <c r="WCQ401" s="402"/>
      <c r="WCR401" s="402"/>
      <c r="WCS401" s="402"/>
      <c r="WCT401" s="402"/>
      <c r="WCU401" s="402"/>
      <c r="WCV401" s="402"/>
      <c r="WCW401" s="402"/>
      <c r="WCX401" s="402"/>
      <c r="WCY401" s="402"/>
      <c r="WCZ401" s="402"/>
      <c r="WDA401" s="402"/>
      <c r="WDB401" s="402"/>
      <c r="WDC401" s="402"/>
      <c r="WDD401" s="402"/>
      <c r="WDE401" s="402"/>
      <c r="WDF401" s="402"/>
      <c r="WDG401" s="402"/>
      <c r="WDH401" s="402"/>
      <c r="WDI401" s="402"/>
      <c r="WDJ401" s="402"/>
      <c r="WDK401" s="402"/>
      <c r="WDL401" s="402"/>
      <c r="WDM401" s="402"/>
      <c r="WDN401" s="402"/>
      <c r="WDO401" s="402"/>
      <c r="WDP401" s="402"/>
      <c r="WDQ401" s="402"/>
      <c r="WDR401" s="402"/>
      <c r="WDS401" s="402"/>
      <c r="WDT401" s="402"/>
      <c r="WDU401" s="402"/>
      <c r="WDV401" s="402"/>
      <c r="WDW401" s="402"/>
      <c r="WDX401" s="402"/>
      <c r="WDY401" s="402"/>
      <c r="WDZ401" s="402"/>
      <c r="WEA401" s="402"/>
      <c r="WEB401" s="402"/>
      <c r="WEC401" s="402"/>
      <c r="WED401" s="402"/>
      <c r="WEE401" s="402"/>
      <c r="WEF401" s="402"/>
      <c r="WEG401" s="402"/>
      <c r="WEH401" s="402"/>
      <c r="WEI401" s="402"/>
      <c r="WEJ401" s="402"/>
      <c r="WEK401" s="402"/>
      <c r="WEL401" s="402"/>
      <c r="WEM401" s="402"/>
      <c r="WEN401" s="402"/>
      <c r="WEO401" s="402"/>
      <c r="WEP401" s="402"/>
      <c r="WEQ401" s="402"/>
      <c r="WER401" s="402"/>
      <c r="WES401" s="402"/>
      <c r="WET401" s="402"/>
      <c r="WEU401" s="402"/>
      <c r="WEV401" s="402"/>
      <c r="WEW401" s="402"/>
      <c r="WEX401" s="402"/>
      <c r="WEY401" s="402"/>
      <c r="WEZ401" s="402"/>
      <c r="WFA401" s="402"/>
      <c r="WFB401" s="402"/>
      <c r="WFC401" s="402"/>
      <c r="WFD401" s="402"/>
      <c r="WFE401" s="402"/>
      <c r="WFF401" s="402"/>
      <c r="WFG401" s="402"/>
      <c r="WFH401" s="402"/>
      <c r="WFI401" s="402"/>
      <c r="WFJ401" s="402"/>
      <c r="WFK401" s="402"/>
      <c r="WFL401" s="402"/>
      <c r="WFM401" s="402"/>
      <c r="WFN401" s="402"/>
      <c r="WFO401" s="402"/>
      <c r="WFP401" s="402"/>
      <c r="WFQ401" s="402"/>
      <c r="WFR401" s="402"/>
      <c r="WFS401" s="402"/>
      <c r="WFT401" s="402"/>
      <c r="WFU401" s="402"/>
      <c r="WFV401" s="402"/>
      <c r="WFW401" s="402"/>
      <c r="WFX401" s="402"/>
      <c r="WFY401" s="402"/>
      <c r="WFZ401" s="402"/>
      <c r="WGA401" s="402"/>
      <c r="WGB401" s="402"/>
      <c r="WGC401" s="402"/>
      <c r="WGD401" s="402"/>
      <c r="WGE401" s="402"/>
      <c r="WGF401" s="402"/>
      <c r="WGG401" s="402"/>
      <c r="WGH401" s="402"/>
      <c r="WGI401" s="402"/>
      <c r="WGJ401" s="402"/>
      <c r="WGK401" s="402"/>
      <c r="WGL401" s="402"/>
      <c r="WGM401" s="402"/>
      <c r="WGN401" s="402"/>
      <c r="WGO401" s="402"/>
      <c r="WGP401" s="402"/>
      <c r="WGQ401" s="402"/>
      <c r="WGR401" s="402"/>
      <c r="WGS401" s="402"/>
      <c r="WGT401" s="402"/>
      <c r="WGU401" s="402"/>
      <c r="WGV401" s="402"/>
      <c r="WGW401" s="402"/>
      <c r="WGX401" s="402"/>
      <c r="WGY401" s="402"/>
      <c r="WGZ401" s="402"/>
      <c r="WHA401" s="402"/>
      <c r="WHB401" s="402"/>
      <c r="WHC401" s="402"/>
      <c r="WHD401" s="402"/>
      <c r="WHE401" s="402"/>
      <c r="WHF401" s="402"/>
      <c r="WHG401" s="402"/>
      <c r="WHH401" s="402"/>
      <c r="WHI401" s="402"/>
      <c r="WHJ401" s="402"/>
      <c r="WHK401" s="402"/>
      <c r="WHL401" s="402"/>
      <c r="WHM401" s="402"/>
      <c r="WHN401" s="402"/>
      <c r="WHO401" s="402"/>
      <c r="WHP401" s="402"/>
      <c r="WHQ401" s="402"/>
      <c r="WHR401" s="402"/>
      <c r="WHS401" s="402"/>
      <c r="WHT401" s="402"/>
      <c r="WHU401" s="402"/>
      <c r="WHV401" s="402"/>
      <c r="WHW401" s="402"/>
      <c r="WHX401" s="402"/>
      <c r="WHY401" s="402"/>
      <c r="WHZ401" s="402"/>
      <c r="WIA401" s="402"/>
      <c r="WIB401" s="402"/>
      <c r="WIC401" s="402"/>
      <c r="WID401" s="402"/>
      <c r="WIE401" s="402"/>
      <c r="WIF401" s="402"/>
      <c r="WIG401" s="402"/>
      <c r="WIH401" s="402"/>
      <c r="WII401" s="402"/>
      <c r="WIJ401" s="402"/>
      <c r="WIK401" s="402"/>
      <c r="WIL401" s="402"/>
      <c r="WIM401" s="402"/>
      <c r="WIN401" s="402"/>
      <c r="WIO401" s="402"/>
      <c r="WIP401" s="402"/>
      <c r="WIQ401" s="402"/>
      <c r="WIR401" s="402"/>
      <c r="WIS401" s="402"/>
      <c r="WIT401" s="402"/>
      <c r="WIU401" s="402"/>
      <c r="WIV401" s="402"/>
      <c r="WIW401" s="402"/>
      <c r="WIX401" s="402"/>
      <c r="WIY401" s="402"/>
      <c r="WIZ401" s="402"/>
      <c r="WJA401" s="402"/>
      <c r="WJB401" s="402"/>
      <c r="WJC401" s="402"/>
      <c r="WJD401" s="402"/>
      <c r="WJE401" s="402"/>
      <c r="WJF401" s="402"/>
      <c r="WJG401" s="402"/>
      <c r="WJH401" s="402"/>
      <c r="WJI401" s="402"/>
      <c r="WJJ401" s="402"/>
      <c r="WJK401" s="402"/>
      <c r="WJL401" s="402"/>
      <c r="WJM401" s="402"/>
      <c r="WJN401" s="402"/>
      <c r="WJO401" s="402"/>
      <c r="WJP401" s="402"/>
      <c r="WJQ401" s="402"/>
      <c r="WJR401" s="402"/>
      <c r="WJS401" s="402"/>
      <c r="WJT401" s="402"/>
      <c r="WJU401" s="402"/>
      <c r="WJV401" s="402"/>
      <c r="WJW401" s="402"/>
      <c r="WJX401" s="402"/>
      <c r="WJY401" s="402"/>
      <c r="WJZ401" s="402"/>
      <c r="WKA401" s="402"/>
      <c r="WKB401" s="402"/>
      <c r="WKC401" s="402"/>
      <c r="WKD401" s="402"/>
      <c r="WKE401" s="402"/>
      <c r="WKF401" s="402"/>
      <c r="WKG401" s="402"/>
      <c r="WKH401" s="402"/>
      <c r="WKI401" s="402"/>
      <c r="WKJ401" s="402"/>
      <c r="WKK401" s="402"/>
      <c r="WKL401" s="402"/>
      <c r="WKM401" s="402"/>
      <c r="WKN401" s="402"/>
      <c r="WKO401" s="402"/>
      <c r="WKP401" s="402"/>
      <c r="WKQ401" s="402"/>
      <c r="WKR401" s="402"/>
      <c r="WKS401" s="402"/>
      <c r="WKT401" s="402"/>
      <c r="WKU401" s="402"/>
      <c r="WKV401" s="402"/>
      <c r="WKW401" s="402"/>
      <c r="WKX401" s="402"/>
      <c r="WKY401" s="402"/>
      <c r="WKZ401" s="402"/>
      <c r="WLA401" s="402"/>
      <c r="WLB401" s="402"/>
      <c r="WLC401" s="402"/>
      <c r="WLD401" s="402"/>
      <c r="WLE401" s="402"/>
      <c r="WLF401" s="402"/>
      <c r="WLG401" s="402"/>
      <c r="WLH401" s="402"/>
      <c r="WLI401" s="402"/>
      <c r="WLJ401" s="402"/>
      <c r="WLK401" s="402"/>
      <c r="WLL401" s="402"/>
      <c r="WLM401" s="402"/>
      <c r="WLN401" s="402"/>
      <c r="WLO401" s="402"/>
      <c r="WLP401" s="402"/>
      <c r="WLQ401" s="402"/>
      <c r="WLR401" s="402"/>
      <c r="WLS401" s="402"/>
      <c r="WLT401" s="402"/>
      <c r="WLU401" s="402"/>
      <c r="WLV401" s="402"/>
      <c r="WLW401" s="402"/>
      <c r="WLX401" s="402"/>
      <c r="WLY401" s="402"/>
      <c r="WLZ401" s="402"/>
      <c r="WMA401" s="402"/>
      <c r="WMB401" s="402"/>
      <c r="WMC401" s="402"/>
      <c r="WMD401" s="402"/>
      <c r="WME401" s="402"/>
      <c r="WMF401" s="402"/>
      <c r="WMG401" s="402"/>
      <c r="WMH401" s="402"/>
      <c r="WMI401" s="402"/>
      <c r="WMJ401" s="402"/>
      <c r="WMK401" s="402"/>
      <c r="WML401" s="402"/>
      <c r="WMM401" s="402"/>
      <c r="WMN401" s="402"/>
      <c r="WMO401" s="402"/>
      <c r="WMP401" s="402"/>
      <c r="WMQ401" s="402"/>
      <c r="WMR401" s="402"/>
      <c r="WMS401" s="402"/>
      <c r="WMT401" s="402"/>
      <c r="WMU401" s="402"/>
      <c r="WMV401" s="402"/>
      <c r="WMW401" s="402"/>
      <c r="WMX401" s="402"/>
      <c r="WMY401" s="402"/>
      <c r="WMZ401" s="402"/>
      <c r="WNA401" s="402"/>
      <c r="WNB401" s="402"/>
      <c r="WNC401" s="402"/>
      <c r="WND401" s="402"/>
      <c r="WNE401" s="402"/>
      <c r="WNF401" s="402"/>
      <c r="WNG401" s="402"/>
      <c r="WNH401" s="402"/>
      <c r="WNI401" s="402"/>
      <c r="WNJ401" s="402"/>
      <c r="WNK401" s="402"/>
      <c r="WNL401" s="402"/>
      <c r="WNM401" s="402"/>
      <c r="WNN401" s="402"/>
      <c r="WNO401" s="402"/>
      <c r="WNP401" s="402"/>
      <c r="WNQ401" s="402"/>
      <c r="WNR401" s="402"/>
      <c r="WNS401" s="402"/>
      <c r="WNT401" s="402"/>
      <c r="WNU401" s="402"/>
      <c r="WNV401" s="402"/>
      <c r="WNW401" s="402"/>
      <c r="WNX401" s="402"/>
      <c r="WNY401" s="402"/>
      <c r="WNZ401" s="402"/>
      <c r="WOA401" s="402"/>
      <c r="WOB401" s="402"/>
      <c r="WOC401" s="402"/>
      <c r="WOD401" s="402"/>
      <c r="WOE401" s="402"/>
      <c r="WOF401" s="402"/>
      <c r="WOG401" s="402"/>
      <c r="WOH401" s="402"/>
      <c r="WOI401" s="402"/>
      <c r="WOJ401" s="402"/>
      <c r="WOK401" s="402"/>
      <c r="WOL401" s="402"/>
      <c r="WOM401" s="402"/>
      <c r="WON401" s="402"/>
      <c r="WOO401" s="402"/>
      <c r="WOP401" s="402"/>
      <c r="WOQ401" s="402"/>
      <c r="WOR401" s="402"/>
      <c r="WOS401" s="402"/>
      <c r="WOT401" s="402"/>
      <c r="WOU401" s="402"/>
      <c r="WOV401" s="402"/>
      <c r="WOW401" s="402"/>
      <c r="WOX401" s="402"/>
      <c r="WOY401" s="402"/>
      <c r="WOZ401" s="402"/>
      <c r="WPA401" s="402"/>
      <c r="WPB401" s="402"/>
      <c r="WPC401" s="402"/>
      <c r="WPD401" s="402"/>
      <c r="WPE401" s="402"/>
      <c r="WPF401" s="402"/>
      <c r="WPG401" s="402"/>
      <c r="WPH401" s="402"/>
      <c r="WPI401" s="402"/>
      <c r="WPJ401" s="402"/>
      <c r="WPK401" s="402"/>
      <c r="WPL401" s="402"/>
      <c r="WPM401" s="402"/>
      <c r="WPN401" s="402"/>
      <c r="WPO401" s="402"/>
      <c r="WPP401" s="402"/>
      <c r="WPQ401" s="402"/>
      <c r="WPR401" s="402"/>
      <c r="WPS401" s="402"/>
      <c r="WPT401" s="402"/>
      <c r="WPU401" s="402"/>
      <c r="WPV401" s="402"/>
      <c r="WPW401" s="402"/>
      <c r="WPX401" s="402"/>
      <c r="WPY401" s="402"/>
      <c r="WPZ401" s="402"/>
      <c r="WQA401" s="402"/>
      <c r="WQB401" s="402"/>
      <c r="WQC401" s="402"/>
      <c r="WQD401" s="402"/>
      <c r="WQE401" s="402"/>
      <c r="WQF401" s="402"/>
      <c r="WQG401" s="402"/>
      <c r="WQH401" s="402"/>
      <c r="WQI401" s="402"/>
      <c r="WQJ401" s="402"/>
      <c r="WQK401" s="402"/>
      <c r="WQL401" s="402"/>
      <c r="WQM401" s="402"/>
      <c r="WQN401" s="402"/>
      <c r="WQO401" s="402"/>
      <c r="WQP401" s="402"/>
      <c r="WQQ401" s="402"/>
      <c r="WQR401" s="402"/>
      <c r="WQS401" s="402"/>
      <c r="WQT401" s="402"/>
      <c r="WQU401" s="402"/>
      <c r="WQV401" s="402"/>
      <c r="WQW401" s="402"/>
      <c r="WQX401" s="402"/>
      <c r="WQY401" s="402"/>
      <c r="WQZ401" s="402"/>
      <c r="WRA401" s="402"/>
      <c r="WRB401" s="402"/>
      <c r="WRC401" s="402"/>
      <c r="WRD401" s="402"/>
      <c r="WRE401" s="402"/>
      <c r="WRF401" s="402"/>
      <c r="WRG401" s="402"/>
      <c r="WRH401" s="402"/>
      <c r="WRI401" s="402"/>
      <c r="WRJ401" s="402"/>
      <c r="WRK401" s="402"/>
      <c r="WRL401" s="402"/>
      <c r="WRM401" s="402"/>
      <c r="WRN401" s="402"/>
      <c r="WRO401" s="402"/>
      <c r="WRP401" s="402"/>
      <c r="WRQ401" s="402"/>
      <c r="WRR401" s="402"/>
      <c r="WRS401" s="402"/>
      <c r="WRT401" s="402"/>
      <c r="WRU401" s="402"/>
      <c r="WRV401" s="402"/>
      <c r="WRW401" s="402"/>
      <c r="WRX401" s="402"/>
      <c r="WRY401" s="402"/>
      <c r="WRZ401" s="402"/>
      <c r="WSA401" s="402"/>
      <c r="WSB401" s="402"/>
      <c r="WSC401" s="402"/>
      <c r="WSD401" s="402"/>
      <c r="WSE401" s="402"/>
      <c r="WSF401" s="402"/>
      <c r="WSG401" s="402"/>
      <c r="WSH401" s="402"/>
      <c r="WSI401" s="402"/>
      <c r="WSJ401" s="402"/>
      <c r="WSK401" s="402"/>
      <c r="WSL401" s="402"/>
      <c r="WSM401" s="402"/>
      <c r="WSN401" s="402"/>
      <c r="WSO401" s="402"/>
      <c r="WSP401" s="402"/>
      <c r="WSQ401" s="402"/>
      <c r="WSR401" s="402"/>
      <c r="WSS401" s="402"/>
      <c r="WST401" s="402"/>
      <c r="WSU401" s="402"/>
      <c r="WSV401" s="402"/>
      <c r="WSW401" s="402"/>
      <c r="WSX401" s="402"/>
      <c r="WSY401" s="402"/>
      <c r="WSZ401" s="402"/>
      <c r="WTA401" s="402"/>
      <c r="WTB401" s="402"/>
      <c r="WTC401" s="402"/>
      <c r="WTD401" s="402"/>
      <c r="WTE401" s="402"/>
      <c r="WTF401" s="402"/>
      <c r="WTG401" s="402"/>
      <c r="WTH401" s="402"/>
      <c r="WTI401" s="402"/>
      <c r="WTJ401" s="402"/>
      <c r="WTK401" s="402"/>
      <c r="WTL401" s="402"/>
      <c r="WTM401" s="402"/>
      <c r="WTN401" s="402"/>
      <c r="WTO401" s="402"/>
      <c r="WTP401" s="402"/>
      <c r="WTQ401" s="402"/>
      <c r="WTR401" s="402"/>
      <c r="WTS401" s="402"/>
      <c r="WTT401" s="402"/>
      <c r="WTU401" s="402"/>
      <c r="WTV401" s="402"/>
      <c r="WTW401" s="402"/>
      <c r="WTX401" s="402"/>
      <c r="WTY401" s="402"/>
      <c r="WTZ401" s="402"/>
      <c r="WUA401" s="402"/>
      <c r="WUB401" s="402"/>
      <c r="WUC401" s="402"/>
      <c r="WUD401" s="402"/>
      <c r="WUE401" s="402"/>
      <c r="WUF401" s="402"/>
      <c r="WUG401" s="402"/>
      <c r="WUH401" s="402"/>
      <c r="WUI401" s="402"/>
      <c r="WUJ401" s="402"/>
      <c r="WUK401" s="402"/>
      <c r="WUL401" s="402"/>
      <c r="WUM401" s="402"/>
      <c r="WUN401" s="402"/>
      <c r="WUO401" s="402"/>
      <c r="WUP401" s="402"/>
      <c r="WUQ401" s="402"/>
      <c r="WUR401" s="402"/>
      <c r="WUS401" s="402"/>
      <c r="WUT401" s="402"/>
      <c r="WUU401" s="402"/>
      <c r="WUV401" s="402"/>
      <c r="WUW401" s="402"/>
      <c r="WUX401" s="402"/>
      <c r="WUY401" s="402"/>
      <c r="WUZ401" s="402"/>
      <c r="WVA401" s="402"/>
      <c r="WVB401" s="402"/>
      <c r="WVC401" s="402"/>
      <c r="WVD401" s="402"/>
      <c r="WVE401" s="402"/>
      <c r="WVF401" s="402"/>
      <c r="WVG401" s="402"/>
      <c r="WVH401" s="402"/>
      <c r="WVI401" s="402"/>
      <c r="WVJ401" s="402"/>
      <c r="WVK401" s="402"/>
      <c r="WVL401" s="402"/>
      <c r="WVM401" s="402"/>
      <c r="WVN401" s="402"/>
      <c r="WVO401" s="402"/>
      <c r="WVP401" s="402"/>
      <c r="WVQ401" s="402"/>
      <c r="WVR401" s="402"/>
      <c r="WVS401" s="402"/>
      <c r="WVT401" s="402"/>
      <c r="WVU401" s="402"/>
      <c r="WVV401" s="402"/>
      <c r="WVW401" s="402"/>
      <c r="WVX401" s="402"/>
      <c r="WVY401" s="402"/>
      <c r="WVZ401" s="402"/>
      <c r="WWA401" s="402"/>
      <c r="WWB401" s="402"/>
      <c r="WWC401" s="402"/>
      <c r="WWD401" s="402"/>
      <c r="WWE401" s="402"/>
      <c r="WWF401" s="402"/>
      <c r="WWG401" s="402"/>
      <c r="WWH401" s="402"/>
      <c r="WWI401" s="402"/>
      <c r="WWJ401" s="402"/>
      <c r="WWK401" s="402"/>
      <c r="WWL401" s="402"/>
      <c r="WWM401" s="402"/>
      <c r="WWN401" s="402"/>
      <c r="WWO401" s="402"/>
      <c r="WWP401" s="402"/>
      <c r="WWQ401" s="402"/>
      <c r="WWR401" s="402"/>
      <c r="WWS401" s="402"/>
      <c r="WWT401" s="402"/>
      <c r="WWU401" s="402"/>
      <c r="WWV401" s="402"/>
      <c r="WWW401" s="402"/>
      <c r="WWX401" s="402"/>
      <c r="WWY401" s="402"/>
      <c r="WWZ401" s="402"/>
      <c r="WXA401" s="402"/>
      <c r="WXB401" s="402"/>
      <c r="WXC401" s="402"/>
      <c r="WXD401" s="402"/>
      <c r="WXE401" s="402"/>
      <c r="WXF401" s="402"/>
      <c r="WXG401" s="402"/>
      <c r="WXH401" s="402"/>
      <c r="WXI401" s="402"/>
      <c r="WXJ401" s="402"/>
      <c r="WXK401" s="402"/>
      <c r="WXL401" s="402"/>
      <c r="WXM401" s="402"/>
      <c r="WXN401" s="402"/>
      <c r="WXO401" s="402"/>
      <c r="WXP401" s="402"/>
      <c r="WXQ401" s="402"/>
      <c r="WXR401" s="402"/>
      <c r="WXS401" s="402"/>
      <c r="WXT401" s="402"/>
      <c r="WXU401" s="402"/>
      <c r="WXV401" s="402"/>
      <c r="WXW401" s="402"/>
      <c r="WXX401" s="402"/>
      <c r="WXY401" s="402"/>
      <c r="WXZ401" s="402"/>
      <c r="WYA401" s="402"/>
      <c r="WYB401" s="402"/>
      <c r="WYC401" s="402"/>
      <c r="WYD401" s="402"/>
      <c r="WYE401" s="402"/>
      <c r="WYF401" s="402"/>
      <c r="WYG401" s="402"/>
      <c r="WYH401" s="402"/>
      <c r="WYI401" s="402"/>
      <c r="WYJ401" s="402"/>
      <c r="WYK401" s="402"/>
      <c r="WYL401" s="402"/>
      <c r="WYM401" s="402"/>
      <c r="WYN401" s="402"/>
      <c r="WYO401" s="402"/>
      <c r="WYP401" s="402"/>
      <c r="WYQ401" s="402"/>
      <c r="WYR401" s="402"/>
      <c r="WYS401" s="402"/>
      <c r="WYT401" s="402"/>
      <c r="WYU401" s="402"/>
      <c r="WYV401" s="402"/>
      <c r="WYW401" s="402"/>
      <c r="WYX401" s="402"/>
      <c r="WYY401" s="402"/>
      <c r="WYZ401" s="402"/>
      <c r="WZA401" s="402"/>
      <c r="WZB401" s="402"/>
      <c r="WZC401" s="402"/>
      <c r="WZD401" s="402"/>
      <c r="WZE401" s="402"/>
      <c r="WZF401" s="402"/>
      <c r="WZG401" s="402"/>
      <c r="WZH401" s="402"/>
      <c r="WZI401" s="402"/>
      <c r="WZJ401" s="402"/>
      <c r="WZK401" s="402"/>
      <c r="WZL401" s="402"/>
      <c r="WZM401" s="402"/>
      <c r="WZN401" s="402"/>
      <c r="WZO401" s="402"/>
      <c r="WZP401" s="402"/>
      <c r="WZQ401" s="402"/>
      <c r="WZR401" s="402"/>
      <c r="WZS401" s="402"/>
      <c r="WZT401" s="402"/>
      <c r="WZU401" s="402"/>
      <c r="WZV401" s="402"/>
      <c r="WZW401" s="402"/>
      <c r="WZX401" s="402"/>
      <c r="WZY401" s="402"/>
      <c r="WZZ401" s="402"/>
      <c r="XAA401" s="402"/>
      <c r="XAB401" s="402"/>
      <c r="XAC401" s="402"/>
      <c r="XAD401" s="402"/>
      <c r="XAE401" s="402"/>
      <c r="XAF401" s="402"/>
      <c r="XAG401" s="402"/>
      <c r="XAH401" s="402"/>
      <c r="XAI401" s="402"/>
      <c r="XAJ401" s="402"/>
      <c r="XAK401" s="402"/>
      <c r="XAL401" s="402"/>
      <c r="XAM401" s="402"/>
      <c r="XAN401" s="402"/>
      <c r="XAO401" s="402"/>
      <c r="XAP401" s="402"/>
      <c r="XAQ401" s="402"/>
      <c r="XAR401" s="402"/>
      <c r="XAS401" s="402"/>
      <c r="XAT401" s="402"/>
      <c r="XAU401" s="402"/>
      <c r="XAV401" s="402"/>
      <c r="XAW401" s="402"/>
      <c r="XAX401" s="402"/>
      <c r="XAY401" s="402"/>
      <c r="XAZ401" s="402"/>
      <c r="XBA401" s="402"/>
      <c r="XBB401" s="402"/>
      <c r="XBC401" s="402"/>
      <c r="XBD401" s="402"/>
      <c r="XBE401" s="402"/>
      <c r="XBF401" s="402"/>
      <c r="XBG401" s="402"/>
      <c r="XBH401" s="402"/>
      <c r="XBI401" s="402"/>
      <c r="XBJ401" s="402"/>
      <c r="XBK401" s="402"/>
      <c r="XBL401" s="402"/>
      <c r="XBM401" s="402"/>
      <c r="XBN401" s="402"/>
      <c r="XBO401" s="402"/>
      <c r="XBP401" s="402"/>
      <c r="XBQ401" s="402"/>
      <c r="XBR401" s="402"/>
      <c r="XBS401" s="402"/>
      <c r="XBT401" s="402"/>
      <c r="XBU401" s="402"/>
      <c r="XBV401" s="402"/>
      <c r="XBW401" s="402"/>
      <c r="XBX401" s="402"/>
      <c r="XBY401" s="402"/>
      <c r="XBZ401" s="402"/>
      <c r="XCA401" s="402"/>
      <c r="XCB401" s="402"/>
      <c r="XCC401" s="402"/>
      <c r="XCD401" s="402"/>
      <c r="XCE401" s="402"/>
      <c r="XCF401" s="402"/>
      <c r="XCG401" s="402"/>
      <c r="XCH401" s="402"/>
      <c r="XCI401" s="402"/>
      <c r="XCJ401" s="402"/>
    </row>
    <row r="402" s="162" customFormat="1" customHeight="1" spans="1:20">
      <c r="A402" s="381"/>
      <c r="B402" s="176"/>
      <c r="C402" s="203"/>
      <c r="D402" s="262" t="s">
        <v>1143</v>
      </c>
      <c r="E402" s="293">
        <f>SUM(E396:E401)</f>
        <v>0</v>
      </c>
      <c r="F402" s="293">
        <f>SUM(F396:F401)</f>
        <v>0</v>
      </c>
      <c r="G402" s="293">
        <f t="shared" ref="G402:Q402" si="84">SUM(G396:G401)</f>
        <v>0</v>
      </c>
      <c r="H402" s="293">
        <f t="shared" si="84"/>
        <v>0</v>
      </c>
      <c r="I402" s="293">
        <f t="shared" si="84"/>
        <v>0</v>
      </c>
      <c r="J402" s="293">
        <f t="shared" si="84"/>
        <v>0</v>
      </c>
      <c r="K402" s="293">
        <f t="shared" si="84"/>
        <v>0</v>
      </c>
      <c r="L402" s="293">
        <f t="shared" si="84"/>
        <v>0</v>
      </c>
      <c r="M402" s="293">
        <f t="shared" si="84"/>
        <v>0</v>
      </c>
      <c r="N402" s="293">
        <f t="shared" si="84"/>
        <v>0</v>
      </c>
      <c r="O402" s="293">
        <f t="shared" si="84"/>
        <v>0</v>
      </c>
      <c r="P402" s="293">
        <f t="shared" si="84"/>
        <v>0</v>
      </c>
      <c r="Q402" s="322">
        <f t="shared" si="84"/>
        <v>0</v>
      </c>
      <c r="T402" s="402"/>
    </row>
    <row r="403" s="162" customFormat="1" ht="6.75" customHeight="1" spans="1:17">
      <c r="A403" s="373"/>
      <c r="B403" s="332"/>
      <c r="C403" s="332"/>
      <c r="D403" s="382"/>
      <c r="E403" s="383"/>
      <c r="F403" s="332"/>
      <c r="G403" s="332"/>
      <c r="H403" s="384"/>
      <c r="I403" s="332"/>
      <c r="J403" s="332"/>
      <c r="K403" s="332"/>
      <c r="L403" s="332"/>
      <c r="M403" s="332"/>
      <c r="N403" s="332"/>
      <c r="O403" s="332"/>
      <c r="P403" s="396"/>
      <c r="Q403" s="403"/>
    </row>
    <row r="404" s="162" customFormat="1" ht="12.75" spans="1:17">
      <c r="A404" s="375">
        <v>20</v>
      </c>
      <c r="B404" s="211" t="s">
        <v>1245</v>
      </c>
      <c r="C404" s="211" t="s">
        <v>1124</v>
      </c>
      <c r="D404" s="255" t="s">
        <v>1125</v>
      </c>
      <c r="E404" s="343"/>
      <c r="F404" s="240"/>
      <c r="G404" s="240"/>
      <c r="H404" s="343"/>
      <c r="I404" s="240"/>
      <c r="J404" s="240"/>
      <c r="K404" s="240"/>
      <c r="L404" s="240"/>
      <c r="M404" s="240"/>
      <c r="N404" s="240"/>
      <c r="O404" s="240"/>
      <c r="P404" s="393"/>
      <c r="Q404" s="222">
        <f>SUM(E404:P404)</f>
        <v>0</v>
      </c>
    </row>
    <row r="405" s="162" customFormat="1" ht="14.25" customHeight="1" spans="1:17">
      <c r="A405" s="378"/>
      <c r="B405" s="176"/>
      <c r="C405" s="176"/>
      <c r="D405" s="265" t="s">
        <v>1126</v>
      </c>
      <c r="E405" s="266"/>
      <c r="F405" s="191"/>
      <c r="G405" s="191"/>
      <c r="H405" s="266"/>
      <c r="I405" s="191"/>
      <c r="J405" s="191"/>
      <c r="K405" s="191"/>
      <c r="L405" s="191"/>
      <c r="M405" s="191"/>
      <c r="N405" s="191"/>
      <c r="O405" s="191"/>
      <c r="P405" s="394"/>
      <c r="Q405" s="233">
        <f>SUM(E405:P405)</f>
        <v>0</v>
      </c>
    </row>
    <row r="406" s="162" customFormat="1" ht="14.25" customHeight="1" spans="1:17">
      <c r="A406" s="378"/>
      <c r="B406" s="176"/>
      <c r="C406" s="176"/>
      <c r="D406" s="265" t="s">
        <v>1127</v>
      </c>
      <c r="E406" s="266"/>
      <c r="F406" s="191"/>
      <c r="G406" s="191"/>
      <c r="H406" s="266"/>
      <c r="I406" s="191"/>
      <c r="J406" s="191"/>
      <c r="K406" s="191"/>
      <c r="L406" s="191"/>
      <c r="M406" s="191"/>
      <c r="N406" s="191"/>
      <c r="O406" s="191"/>
      <c r="P406" s="394"/>
      <c r="Q406" s="233">
        <f>SUM(E406:P406)</f>
        <v>0</v>
      </c>
    </row>
    <row r="407" s="162" customFormat="1" ht="14.25" customHeight="1" spans="1:17">
      <c r="A407" s="378"/>
      <c r="B407" s="176"/>
      <c r="C407" s="176"/>
      <c r="D407" s="185" t="s">
        <v>1128</v>
      </c>
      <c r="E407" s="251">
        <f t="shared" ref="E407:Q407" si="85">SUM(E404:E406)</f>
        <v>0</v>
      </c>
      <c r="F407" s="252">
        <f t="shared" si="85"/>
        <v>0</v>
      </c>
      <c r="G407" s="252">
        <f t="shared" si="85"/>
        <v>0</v>
      </c>
      <c r="H407" s="251">
        <f t="shared" si="85"/>
        <v>0</v>
      </c>
      <c r="I407" s="252">
        <f t="shared" si="85"/>
        <v>0</v>
      </c>
      <c r="J407" s="252">
        <f t="shared" si="85"/>
        <v>0</v>
      </c>
      <c r="K407" s="252">
        <f t="shared" si="85"/>
        <v>0</v>
      </c>
      <c r="L407" s="252">
        <f t="shared" si="85"/>
        <v>0</v>
      </c>
      <c r="M407" s="252">
        <f t="shared" si="85"/>
        <v>0</v>
      </c>
      <c r="N407" s="252">
        <f t="shared" si="85"/>
        <v>0</v>
      </c>
      <c r="O407" s="252">
        <f t="shared" si="85"/>
        <v>0</v>
      </c>
      <c r="P407" s="397">
        <f t="shared" si="85"/>
        <v>0</v>
      </c>
      <c r="Q407" s="235">
        <f t="shared" si="85"/>
        <v>0</v>
      </c>
    </row>
    <row r="408" s="162" customFormat="1" ht="14.25" customHeight="1" spans="1:17">
      <c r="A408" s="378"/>
      <c r="B408" s="176"/>
      <c r="C408" s="176"/>
      <c r="D408" s="265" t="s">
        <v>1129</v>
      </c>
      <c r="E408" s="266"/>
      <c r="F408" s="191"/>
      <c r="G408" s="191"/>
      <c r="H408" s="266"/>
      <c r="I408" s="191"/>
      <c r="J408" s="191"/>
      <c r="K408" s="191"/>
      <c r="L408" s="191"/>
      <c r="M408" s="191"/>
      <c r="N408" s="191"/>
      <c r="O408" s="191"/>
      <c r="P408" s="394"/>
      <c r="Q408" s="233">
        <f>SUM(E408:P408)</f>
        <v>0</v>
      </c>
    </row>
    <row r="409" s="162" customFormat="1" ht="14.25" customHeight="1" spans="1:17">
      <c r="A409" s="378"/>
      <c r="B409" s="176"/>
      <c r="C409" s="176"/>
      <c r="D409" s="265" t="s">
        <v>1130</v>
      </c>
      <c r="E409" s="266"/>
      <c r="F409" s="191"/>
      <c r="G409" s="191"/>
      <c r="H409" s="266"/>
      <c r="I409" s="191"/>
      <c r="J409" s="191"/>
      <c r="K409" s="191"/>
      <c r="L409" s="191"/>
      <c r="M409" s="191"/>
      <c r="N409" s="191"/>
      <c r="O409" s="191"/>
      <c r="P409" s="394"/>
      <c r="Q409" s="233">
        <f>SUM(E409:P409)</f>
        <v>0</v>
      </c>
    </row>
    <row r="410" s="162" customFormat="1" ht="14.25" customHeight="1" spans="1:17">
      <c r="A410" s="378"/>
      <c r="B410" s="176"/>
      <c r="C410" s="176"/>
      <c r="D410" s="265" t="s">
        <v>1131</v>
      </c>
      <c r="E410" s="266"/>
      <c r="F410" s="191"/>
      <c r="G410" s="191"/>
      <c r="H410" s="266"/>
      <c r="I410" s="191"/>
      <c r="J410" s="191"/>
      <c r="K410" s="191"/>
      <c r="L410" s="191"/>
      <c r="M410" s="191"/>
      <c r="N410" s="191"/>
      <c r="O410" s="191"/>
      <c r="P410" s="394"/>
      <c r="Q410" s="233">
        <f>SUM(E410:P410)</f>
        <v>0</v>
      </c>
    </row>
    <row r="411" s="162" customFormat="1" ht="14.25" customHeight="1" spans="1:17">
      <c r="A411" s="378"/>
      <c r="B411" s="176"/>
      <c r="C411" s="189"/>
      <c r="D411" s="185" t="s">
        <v>1132</v>
      </c>
      <c r="E411" s="186">
        <f t="shared" ref="E411:Q411" si="86">SUM(E408:E410)</f>
        <v>0</v>
      </c>
      <c r="F411" s="184">
        <f t="shared" si="86"/>
        <v>0</v>
      </c>
      <c r="G411" s="184">
        <f t="shared" si="86"/>
        <v>0</v>
      </c>
      <c r="H411" s="186">
        <f t="shared" si="86"/>
        <v>0</v>
      </c>
      <c r="I411" s="184">
        <f t="shared" si="86"/>
        <v>0</v>
      </c>
      <c r="J411" s="184">
        <f t="shared" si="86"/>
        <v>0</v>
      </c>
      <c r="K411" s="184">
        <f t="shared" si="86"/>
        <v>0</v>
      </c>
      <c r="L411" s="184">
        <f t="shared" si="86"/>
        <v>0</v>
      </c>
      <c r="M411" s="184">
        <f t="shared" si="86"/>
        <v>0</v>
      </c>
      <c r="N411" s="184">
        <f t="shared" si="86"/>
        <v>0</v>
      </c>
      <c r="O411" s="184">
        <f t="shared" si="86"/>
        <v>0</v>
      </c>
      <c r="P411" s="230">
        <f t="shared" si="86"/>
        <v>0</v>
      </c>
      <c r="Q411" s="234">
        <f t="shared" si="86"/>
        <v>0</v>
      </c>
    </row>
    <row r="412" s="162" customFormat="1" ht="14.25" customHeight="1" spans="1:17">
      <c r="A412" s="378"/>
      <c r="B412" s="176"/>
      <c r="C412" s="187" t="s">
        <v>1136</v>
      </c>
      <c r="D412" s="351" t="s">
        <v>1213</v>
      </c>
      <c r="E412" s="266"/>
      <c r="F412" s="191"/>
      <c r="G412" s="191"/>
      <c r="H412" s="266"/>
      <c r="I412" s="191"/>
      <c r="J412" s="191"/>
      <c r="K412" s="191"/>
      <c r="L412" s="191"/>
      <c r="M412" s="191"/>
      <c r="N412" s="191"/>
      <c r="O412" s="191"/>
      <c r="P412" s="191"/>
      <c r="Q412" s="233">
        <f t="shared" ref="Q412:Q417" si="87">SUM(E412:P412)</f>
        <v>0</v>
      </c>
    </row>
    <row r="413" s="162" customFormat="1" ht="14.25" customHeight="1" spans="1:17">
      <c r="A413" s="378"/>
      <c r="B413" s="176"/>
      <c r="C413" s="176"/>
      <c r="D413" s="351" t="s">
        <v>1223</v>
      </c>
      <c r="E413" s="266"/>
      <c r="F413" s="191"/>
      <c r="G413" s="191"/>
      <c r="H413" s="266"/>
      <c r="I413" s="191"/>
      <c r="J413" s="191"/>
      <c r="K413" s="191"/>
      <c r="L413" s="191"/>
      <c r="M413" s="191"/>
      <c r="N413" s="191"/>
      <c r="O413" s="191"/>
      <c r="P413" s="191"/>
      <c r="Q413" s="233">
        <f t="shared" si="87"/>
        <v>0</v>
      </c>
    </row>
    <row r="414" s="162" customFormat="1" ht="14.25" customHeight="1" spans="1:17">
      <c r="A414" s="378"/>
      <c r="B414" s="176"/>
      <c r="C414" s="176"/>
      <c r="D414" s="351" t="s">
        <v>1199</v>
      </c>
      <c r="E414" s="266"/>
      <c r="F414" s="191"/>
      <c r="G414" s="191"/>
      <c r="H414" s="266"/>
      <c r="I414" s="191"/>
      <c r="J414" s="191"/>
      <c r="K414" s="191"/>
      <c r="L414" s="191"/>
      <c r="M414" s="191"/>
      <c r="N414" s="191"/>
      <c r="O414" s="191"/>
      <c r="P414" s="191"/>
      <c r="Q414" s="233">
        <f t="shared" si="87"/>
        <v>0</v>
      </c>
    </row>
    <row r="415" s="162" customFormat="1" ht="14.25" customHeight="1" spans="1:17">
      <c r="A415" s="378"/>
      <c r="B415" s="176"/>
      <c r="C415" s="176"/>
      <c r="D415" s="351" t="s">
        <v>1181</v>
      </c>
      <c r="E415" s="266"/>
      <c r="F415" s="191"/>
      <c r="G415" s="191"/>
      <c r="H415" s="266"/>
      <c r="I415" s="191"/>
      <c r="J415" s="191"/>
      <c r="K415" s="191"/>
      <c r="L415" s="191"/>
      <c r="M415" s="191"/>
      <c r="N415" s="191"/>
      <c r="O415" s="191"/>
      <c r="P415" s="191"/>
      <c r="Q415" s="233">
        <f t="shared" si="87"/>
        <v>0</v>
      </c>
    </row>
    <row r="416" s="162" customFormat="1" ht="14.25" customHeight="1" spans="1:17">
      <c r="A416" s="378"/>
      <c r="B416" s="176"/>
      <c r="C416" s="176"/>
      <c r="D416" s="351" t="s">
        <v>1237</v>
      </c>
      <c r="E416" s="266"/>
      <c r="F416" s="191"/>
      <c r="G416" s="191"/>
      <c r="H416" s="266"/>
      <c r="I416" s="191"/>
      <c r="J416" s="191"/>
      <c r="K416" s="191"/>
      <c r="L416" s="191"/>
      <c r="M416" s="191"/>
      <c r="N416" s="191"/>
      <c r="O416" s="191"/>
      <c r="P416" s="191"/>
      <c r="Q416" s="233">
        <f t="shared" si="87"/>
        <v>0</v>
      </c>
    </row>
    <row r="417" s="162" customFormat="1" ht="14.25" customHeight="1" spans="1:17">
      <c r="A417" s="378"/>
      <c r="B417" s="176"/>
      <c r="C417" s="176"/>
      <c r="D417" s="351" t="s">
        <v>1238</v>
      </c>
      <c r="E417" s="266"/>
      <c r="F417" s="191"/>
      <c r="G417" s="191"/>
      <c r="H417" s="266"/>
      <c r="I417" s="191"/>
      <c r="J417" s="191"/>
      <c r="K417" s="191"/>
      <c r="L417" s="191"/>
      <c r="M417" s="191"/>
      <c r="N417" s="191"/>
      <c r="O417" s="191"/>
      <c r="P417" s="273"/>
      <c r="Q417" s="233">
        <f t="shared" si="87"/>
        <v>0</v>
      </c>
    </row>
    <row r="418" s="162" customFormat="1" customHeight="1" spans="1:17">
      <c r="A418" s="381"/>
      <c r="B418" s="203"/>
      <c r="C418" s="203"/>
      <c r="D418" s="361" t="s">
        <v>1143</v>
      </c>
      <c r="E418" s="293">
        <f>SUM(E412:E417)</f>
        <v>0</v>
      </c>
      <c r="F418" s="293">
        <f>SUM(F412:F417)</f>
        <v>0</v>
      </c>
      <c r="G418" s="293">
        <f t="shared" ref="G418:Q418" si="88">SUM(G412:G417)</f>
        <v>0</v>
      </c>
      <c r="H418" s="293">
        <f t="shared" si="88"/>
        <v>0</v>
      </c>
      <c r="I418" s="293">
        <f t="shared" si="88"/>
        <v>0</v>
      </c>
      <c r="J418" s="293">
        <f t="shared" si="88"/>
        <v>0</v>
      </c>
      <c r="K418" s="293">
        <f t="shared" si="88"/>
        <v>0</v>
      </c>
      <c r="L418" s="293">
        <f t="shared" si="88"/>
        <v>0</v>
      </c>
      <c r="M418" s="293">
        <f t="shared" si="88"/>
        <v>0</v>
      </c>
      <c r="N418" s="293">
        <f t="shared" si="88"/>
        <v>0</v>
      </c>
      <c r="O418" s="293">
        <f t="shared" si="88"/>
        <v>0</v>
      </c>
      <c r="P418" s="293">
        <f t="shared" si="88"/>
        <v>0</v>
      </c>
      <c r="Q418" s="322">
        <f t="shared" si="88"/>
        <v>0</v>
      </c>
    </row>
    <row r="419" s="162" customFormat="1" ht="6.75" customHeight="1" spans="1:17">
      <c r="A419" s="373"/>
      <c r="B419" s="332"/>
      <c r="C419" s="332"/>
      <c r="D419" s="382"/>
      <c r="E419" s="383"/>
      <c r="F419" s="332"/>
      <c r="G419" s="332"/>
      <c r="H419" s="384"/>
      <c r="I419" s="332"/>
      <c r="J419" s="332"/>
      <c r="K419" s="332"/>
      <c r="L419" s="332"/>
      <c r="M419" s="332"/>
      <c r="N419" s="332"/>
      <c r="O419" s="332"/>
      <c r="P419" s="396"/>
      <c r="Q419" s="403"/>
    </row>
    <row r="420" s="162" customFormat="1" ht="14.25" customHeight="1" spans="1:17">
      <c r="A420" s="375">
        <v>21</v>
      </c>
      <c r="B420" s="210" t="s">
        <v>1246</v>
      </c>
      <c r="C420" s="385" t="s">
        <v>1124</v>
      </c>
      <c r="D420" s="255" t="s">
        <v>1125</v>
      </c>
      <c r="E420" s="249">
        <v>0</v>
      </c>
      <c r="F420" s="249">
        <v>0</v>
      </c>
      <c r="G420" s="179">
        <v>0</v>
      </c>
      <c r="H420" s="249">
        <v>0</v>
      </c>
      <c r="I420" s="240"/>
      <c r="J420" s="240"/>
      <c r="K420" s="240"/>
      <c r="L420" s="240"/>
      <c r="M420" s="240"/>
      <c r="N420" s="240"/>
      <c r="O420" s="240"/>
      <c r="P420" s="398"/>
      <c r="Q420" s="232">
        <f>SUM(E420:P420)</f>
        <v>0</v>
      </c>
    </row>
    <row r="421" s="162" customFormat="1" ht="14.25" customHeight="1" spans="1:17">
      <c r="A421" s="378"/>
      <c r="B421" s="213"/>
      <c r="C421" s="349"/>
      <c r="D421" s="265" t="s">
        <v>1126</v>
      </c>
      <c r="E421" s="249">
        <v>0</v>
      </c>
      <c r="F421" s="249">
        <v>0</v>
      </c>
      <c r="G421" s="179">
        <v>0</v>
      </c>
      <c r="H421" s="248">
        <v>0</v>
      </c>
      <c r="I421" s="191"/>
      <c r="J421" s="191"/>
      <c r="K421" s="191"/>
      <c r="L421" s="191"/>
      <c r="M421" s="191"/>
      <c r="N421" s="191"/>
      <c r="O421" s="191"/>
      <c r="P421" s="394"/>
      <c r="Q421" s="233">
        <f>SUM(E421:P421)</f>
        <v>0</v>
      </c>
    </row>
    <row r="422" s="162" customFormat="1" ht="14.25" customHeight="1" spans="1:17">
      <c r="A422" s="378"/>
      <c r="B422" s="213"/>
      <c r="C422" s="349"/>
      <c r="D422" s="265" t="s">
        <v>1127</v>
      </c>
      <c r="E422" s="249">
        <v>-1098</v>
      </c>
      <c r="F422" s="249">
        <v>-553</v>
      </c>
      <c r="G422" s="179">
        <v>-710</v>
      </c>
      <c r="H422" s="248">
        <v>-898</v>
      </c>
      <c r="I422" s="191"/>
      <c r="J422" s="191"/>
      <c r="K422" s="191"/>
      <c r="L422" s="191"/>
      <c r="M422" s="191"/>
      <c r="N422" s="191"/>
      <c r="O422" s="191"/>
      <c r="P422" s="394"/>
      <c r="Q422" s="233">
        <f>SUM(E422:P422)</f>
        <v>-3259</v>
      </c>
    </row>
    <row r="423" s="162" customFormat="1" ht="14.25" customHeight="1" spans="1:17">
      <c r="A423" s="378"/>
      <c r="B423" s="213"/>
      <c r="C423" s="349"/>
      <c r="D423" s="185" t="s">
        <v>1128</v>
      </c>
      <c r="E423" s="251">
        <f t="shared" ref="E423:Q423" si="89">SUM(E420:E422)</f>
        <v>-1098</v>
      </c>
      <c r="F423" s="252">
        <f t="shared" si="89"/>
        <v>-553</v>
      </c>
      <c r="G423" s="252">
        <f t="shared" si="89"/>
        <v>-710</v>
      </c>
      <c r="H423" s="251">
        <f t="shared" si="89"/>
        <v>-898</v>
      </c>
      <c r="I423" s="252">
        <f t="shared" si="89"/>
        <v>0</v>
      </c>
      <c r="J423" s="252">
        <f t="shared" si="89"/>
        <v>0</v>
      </c>
      <c r="K423" s="252">
        <f t="shared" si="89"/>
        <v>0</v>
      </c>
      <c r="L423" s="252">
        <f t="shared" si="89"/>
        <v>0</v>
      </c>
      <c r="M423" s="252">
        <f t="shared" si="89"/>
        <v>0</v>
      </c>
      <c r="N423" s="252">
        <f t="shared" si="89"/>
        <v>0</v>
      </c>
      <c r="O423" s="252">
        <f t="shared" si="89"/>
        <v>0</v>
      </c>
      <c r="P423" s="397">
        <f t="shared" si="89"/>
        <v>0</v>
      </c>
      <c r="Q423" s="235">
        <f t="shared" si="89"/>
        <v>-3259</v>
      </c>
    </row>
    <row r="424" s="162" customFormat="1" ht="14.25" customHeight="1" spans="1:17">
      <c r="A424" s="378"/>
      <c r="B424" s="213"/>
      <c r="C424" s="349"/>
      <c r="D424" s="265" t="s">
        <v>1129</v>
      </c>
      <c r="E424" s="249">
        <v>0</v>
      </c>
      <c r="F424" s="249">
        <v>0</v>
      </c>
      <c r="G424" s="179">
        <v>0</v>
      </c>
      <c r="H424" s="248">
        <v>0</v>
      </c>
      <c r="I424" s="191"/>
      <c r="J424" s="191"/>
      <c r="K424" s="191"/>
      <c r="L424" s="191"/>
      <c r="M424" s="191"/>
      <c r="N424" s="191"/>
      <c r="O424" s="191"/>
      <c r="P424" s="394"/>
      <c r="Q424" s="233">
        <f>SUM(E424:P424)</f>
        <v>0</v>
      </c>
    </row>
    <row r="425" s="162" customFormat="1" ht="14.25" customHeight="1" spans="1:17">
      <c r="A425" s="378"/>
      <c r="B425" s="213"/>
      <c r="C425" s="349"/>
      <c r="D425" s="265" t="s">
        <v>1130</v>
      </c>
      <c r="E425" s="249">
        <v>0</v>
      </c>
      <c r="F425" s="249">
        <v>0</v>
      </c>
      <c r="G425" s="179">
        <v>0</v>
      </c>
      <c r="H425" s="248">
        <v>0</v>
      </c>
      <c r="I425" s="191"/>
      <c r="J425" s="191"/>
      <c r="K425" s="191"/>
      <c r="L425" s="191"/>
      <c r="M425" s="191"/>
      <c r="N425" s="191"/>
      <c r="O425" s="191"/>
      <c r="P425" s="394"/>
      <c r="Q425" s="233">
        <f>SUM(E425:P425)</f>
        <v>0</v>
      </c>
    </row>
    <row r="426" s="162" customFormat="1" ht="14.25" customHeight="1" spans="1:17">
      <c r="A426" s="378"/>
      <c r="B426" s="213"/>
      <c r="C426" s="349"/>
      <c r="D426" s="265" t="s">
        <v>1131</v>
      </c>
      <c r="E426" s="249">
        <v>0</v>
      </c>
      <c r="F426" s="249">
        <v>127</v>
      </c>
      <c r="G426" s="179">
        <v>116</v>
      </c>
      <c r="H426" s="248">
        <v>23</v>
      </c>
      <c r="I426" s="191"/>
      <c r="J426" s="191"/>
      <c r="K426" s="191"/>
      <c r="L426" s="191"/>
      <c r="M426" s="191"/>
      <c r="N426" s="191"/>
      <c r="O426" s="191"/>
      <c r="P426" s="394"/>
      <c r="Q426" s="233">
        <f>SUM(E426:P426)</f>
        <v>266</v>
      </c>
    </row>
    <row r="427" s="162" customFormat="1" ht="14.25" customHeight="1" spans="1:17">
      <c r="A427" s="378"/>
      <c r="B427" s="213"/>
      <c r="C427" s="386"/>
      <c r="D427" s="185" t="s">
        <v>1132</v>
      </c>
      <c r="E427" s="186">
        <f t="shared" ref="E427:Q427" si="90">SUM(E424:E426)</f>
        <v>0</v>
      </c>
      <c r="F427" s="184">
        <f t="shared" si="90"/>
        <v>127</v>
      </c>
      <c r="G427" s="184">
        <f t="shared" si="90"/>
        <v>116</v>
      </c>
      <c r="H427" s="186">
        <f t="shared" si="90"/>
        <v>23</v>
      </c>
      <c r="I427" s="184">
        <f t="shared" si="90"/>
        <v>0</v>
      </c>
      <c r="J427" s="184">
        <f t="shared" si="90"/>
        <v>0</v>
      </c>
      <c r="K427" s="184">
        <f t="shared" si="90"/>
        <v>0</v>
      </c>
      <c r="L427" s="184">
        <f t="shared" si="90"/>
        <v>0</v>
      </c>
      <c r="M427" s="184">
        <f t="shared" si="90"/>
        <v>0</v>
      </c>
      <c r="N427" s="184">
        <f t="shared" si="90"/>
        <v>0</v>
      </c>
      <c r="O427" s="184">
        <f t="shared" si="90"/>
        <v>0</v>
      </c>
      <c r="P427" s="399">
        <f t="shared" si="90"/>
        <v>0</v>
      </c>
      <c r="Q427" s="234">
        <f t="shared" si="90"/>
        <v>266</v>
      </c>
    </row>
    <row r="428" s="162" customFormat="1" ht="14.25" hidden="1" customHeight="1" spans="1:17">
      <c r="A428" s="378"/>
      <c r="B428" s="213"/>
      <c r="C428" s="387" t="s">
        <v>1136</v>
      </c>
      <c r="D428" s="188" t="s">
        <v>1213</v>
      </c>
      <c r="E428" s="266"/>
      <c r="F428" s="191"/>
      <c r="G428" s="191"/>
      <c r="H428" s="266"/>
      <c r="I428" s="191"/>
      <c r="J428" s="191"/>
      <c r="K428" s="191"/>
      <c r="L428" s="191"/>
      <c r="M428" s="191"/>
      <c r="N428" s="191"/>
      <c r="O428" s="191"/>
      <c r="P428" s="394"/>
      <c r="Q428" s="233">
        <f t="shared" ref="Q428:Q446" si="91">SUM(E428:P428)</f>
        <v>0</v>
      </c>
    </row>
    <row r="429" s="162" customFormat="1" ht="14.25" hidden="1" customHeight="1" spans="1:17">
      <c r="A429" s="378"/>
      <c r="B429" s="213"/>
      <c r="C429" s="349"/>
      <c r="D429" s="188" t="s">
        <v>1223</v>
      </c>
      <c r="E429" s="266"/>
      <c r="F429" s="191"/>
      <c r="G429" s="191"/>
      <c r="H429" s="266"/>
      <c r="I429" s="191"/>
      <c r="J429" s="191"/>
      <c r="K429" s="191"/>
      <c r="L429" s="191"/>
      <c r="M429" s="191"/>
      <c r="N429" s="191"/>
      <c r="O429" s="191"/>
      <c r="P429" s="394"/>
      <c r="Q429" s="233">
        <f t="shared" si="91"/>
        <v>0</v>
      </c>
    </row>
    <row r="430" s="162" customFormat="1" ht="14.25" hidden="1" customHeight="1" spans="1:17">
      <c r="A430" s="378"/>
      <c r="B430" s="213"/>
      <c r="C430" s="349"/>
      <c r="D430" s="188" t="s">
        <v>1247</v>
      </c>
      <c r="E430" s="266"/>
      <c r="F430" s="191"/>
      <c r="G430" s="191"/>
      <c r="H430" s="266"/>
      <c r="I430" s="191"/>
      <c r="J430" s="191"/>
      <c r="K430" s="191"/>
      <c r="L430" s="191"/>
      <c r="M430" s="191"/>
      <c r="N430" s="191"/>
      <c r="O430" s="191"/>
      <c r="P430" s="394"/>
      <c r="Q430" s="233">
        <f t="shared" si="91"/>
        <v>0</v>
      </c>
    </row>
    <row r="431" s="162" customFormat="1" ht="14.25" customHeight="1" spans="1:17">
      <c r="A431" s="378"/>
      <c r="B431" s="213"/>
      <c r="C431" s="349"/>
      <c r="D431" s="188" t="s">
        <v>1197</v>
      </c>
      <c r="E431" s="388">
        <v>424.92</v>
      </c>
      <c r="F431" s="272">
        <v>286.29</v>
      </c>
      <c r="G431" s="191">
        <v>255.23</v>
      </c>
      <c r="H431" s="389">
        <v>172.71</v>
      </c>
      <c r="I431" s="272"/>
      <c r="J431" s="191"/>
      <c r="K431" s="191"/>
      <c r="L431" s="191"/>
      <c r="M431" s="272"/>
      <c r="N431" s="191"/>
      <c r="O431" s="191"/>
      <c r="P431" s="400"/>
      <c r="Q431" s="233">
        <f t="shared" si="91"/>
        <v>1139.15</v>
      </c>
    </row>
    <row r="432" s="162" customFormat="1" ht="14.25" customHeight="1" spans="1:17">
      <c r="A432" s="378"/>
      <c r="B432" s="213"/>
      <c r="C432" s="349"/>
      <c r="D432" s="188" t="s">
        <v>1158</v>
      </c>
      <c r="E432" s="388">
        <v>600</v>
      </c>
      <c r="F432" s="272">
        <v>168</v>
      </c>
      <c r="G432" s="191"/>
      <c r="H432" s="390"/>
      <c r="I432" s="191"/>
      <c r="J432" s="191"/>
      <c r="K432" s="191"/>
      <c r="L432" s="191"/>
      <c r="M432" s="272"/>
      <c r="N432" s="191"/>
      <c r="O432" s="191"/>
      <c r="P432" s="400"/>
      <c r="Q432" s="233">
        <f t="shared" si="91"/>
        <v>768</v>
      </c>
    </row>
    <row r="433" s="162" customFormat="1" ht="14.25" customHeight="1" spans="1:17">
      <c r="A433" s="378"/>
      <c r="B433" s="213"/>
      <c r="C433" s="349"/>
      <c r="D433" s="188" t="s">
        <v>1157</v>
      </c>
      <c r="E433" s="388"/>
      <c r="F433" s="272"/>
      <c r="G433" s="191"/>
      <c r="H433" s="390"/>
      <c r="I433" s="191"/>
      <c r="J433" s="191"/>
      <c r="K433" s="191"/>
      <c r="L433" s="191"/>
      <c r="M433" s="272"/>
      <c r="N433" s="191"/>
      <c r="O433" s="191"/>
      <c r="P433" s="357"/>
      <c r="Q433" s="233">
        <f t="shared" si="91"/>
        <v>0</v>
      </c>
    </row>
    <row r="434" s="162" customFormat="1" ht="14.25" customHeight="1" spans="1:17">
      <c r="A434" s="378"/>
      <c r="B434" s="213"/>
      <c r="C434" s="349"/>
      <c r="D434" s="188" t="s">
        <v>1139</v>
      </c>
      <c r="E434" s="388">
        <v>-0.04</v>
      </c>
      <c r="F434" s="272">
        <v>-23.07</v>
      </c>
      <c r="G434" s="191">
        <v>-123.54</v>
      </c>
      <c r="H434" s="390">
        <v>-134.87</v>
      </c>
      <c r="I434" s="191"/>
      <c r="J434" s="191"/>
      <c r="K434" s="191"/>
      <c r="L434" s="191"/>
      <c r="M434" s="272"/>
      <c r="N434" s="191"/>
      <c r="O434" s="191"/>
      <c r="P434" s="357"/>
      <c r="Q434" s="233">
        <f t="shared" si="91"/>
        <v>-281.52</v>
      </c>
    </row>
    <row r="435" s="162" customFormat="1" ht="14.25" customHeight="1" spans="1:17">
      <c r="A435" s="378"/>
      <c r="B435" s="213"/>
      <c r="C435" s="349"/>
      <c r="D435" s="188" t="s">
        <v>1140</v>
      </c>
      <c r="E435" s="388">
        <v>1058.66</v>
      </c>
      <c r="F435" s="272">
        <v>1852.09</v>
      </c>
      <c r="G435" s="191">
        <v>2025.79</v>
      </c>
      <c r="H435" s="390">
        <v>1079.46</v>
      </c>
      <c r="I435" s="191"/>
      <c r="J435" s="191"/>
      <c r="K435" s="191"/>
      <c r="L435" s="191"/>
      <c r="M435" s="272"/>
      <c r="N435" s="191"/>
      <c r="O435" s="191"/>
      <c r="P435" s="357"/>
      <c r="Q435" s="233">
        <f t="shared" si="91"/>
        <v>6016</v>
      </c>
    </row>
    <row r="436" s="162" customFormat="1" ht="14.25" customHeight="1" spans="1:17">
      <c r="A436" s="378"/>
      <c r="B436" s="213"/>
      <c r="C436" s="349"/>
      <c r="D436" s="188" t="s">
        <v>1175</v>
      </c>
      <c r="E436" s="388"/>
      <c r="F436" s="272"/>
      <c r="G436" s="191"/>
      <c r="H436" s="390">
        <v>7</v>
      </c>
      <c r="I436" s="191"/>
      <c r="J436" s="191"/>
      <c r="K436" s="191"/>
      <c r="L436" s="191"/>
      <c r="M436" s="272"/>
      <c r="N436" s="191"/>
      <c r="O436" s="191"/>
      <c r="P436" s="357"/>
      <c r="Q436" s="233">
        <f t="shared" si="91"/>
        <v>7</v>
      </c>
    </row>
    <row r="437" s="162" customFormat="1" ht="14.25" customHeight="1" spans="1:17">
      <c r="A437" s="378"/>
      <c r="B437" s="213"/>
      <c r="C437" s="349"/>
      <c r="D437" s="188" t="s">
        <v>1248</v>
      </c>
      <c r="E437" s="388"/>
      <c r="F437" s="272">
        <v>-1003.2</v>
      </c>
      <c r="G437" s="191">
        <v>-868.8</v>
      </c>
      <c r="H437" s="390">
        <v>-240</v>
      </c>
      <c r="I437" s="191"/>
      <c r="J437" s="191"/>
      <c r="K437" s="191"/>
      <c r="L437" s="191"/>
      <c r="M437" s="272"/>
      <c r="N437" s="191"/>
      <c r="O437" s="191"/>
      <c r="P437" s="357"/>
      <c r="Q437" s="233">
        <f t="shared" si="91"/>
        <v>-2112</v>
      </c>
    </row>
    <row r="438" s="162" customFormat="1" ht="14.25" customHeight="1" spans="1:17">
      <c r="A438" s="378"/>
      <c r="B438" s="213"/>
      <c r="C438" s="349"/>
      <c r="D438" s="188" t="s">
        <v>1249</v>
      </c>
      <c r="E438" s="388"/>
      <c r="F438" s="272"/>
      <c r="G438" s="191"/>
      <c r="H438" s="390">
        <v>15.84</v>
      </c>
      <c r="I438" s="191"/>
      <c r="J438" s="191"/>
      <c r="K438" s="191"/>
      <c r="L438" s="191"/>
      <c r="M438" s="272"/>
      <c r="N438" s="191"/>
      <c r="O438" s="191"/>
      <c r="P438" s="357"/>
      <c r="Q438" s="233">
        <f t="shared" si="91"/>
        <v>15.84</v>
      </c>
    </row>
    <row r="439" s="162" customFormat="1" ht="14.25" customHeight="1" spans="1:17">
      <c r="A439" s="378"/>
      <c r="B439" s="213"/>
      <c r="C439" s="349"/>
      <c r="D439" s="188" t="s">
        <v>1250</v>
      </c>
      <c r="E439" s="388"/>
      <c r="F439" s="272">
        <v>96.89</v>
      </c>
      <c r="G439" s="191">
        <v>188.03</v>
      </c>
      <c r="H439" s="390">
        <v>301.9</v>
      </c>
      <c r="I439" s="191"/>
      <c r="J439" s="191"/>
      <c r="K439" s="191"/>
      <c r="L439" s="191"/>
      <c r="M439" s="272"/>
      <c r="N439" s="191"/>
      <c r="O439" s="191"/>
      <c r="P439" s="357"/>
      <c r="Q439" s="233">
        <f t="shared" si="91"/>
        <v>586.82</v>
      </c>
    </row>
    <row r="440" s="162" customFormat="1" ht="14.25" customHeight="1" spans="1:17">
      <c r="A440" s="378"/>
      <c r="B440" s="213"/>
      <c r="C440" s="349"/>
      <c r="D440" s="188" t="s">
        <v>1251</v>
      </c>
      <c r="E440" s="388">
        <v>-544</v>
      </c>
      <c r="F440" s="272">
        <v>-951</v>
      </c>
      <c r="G440" s="191">
        <v>-883.71</v>
      </c>
      <c r="H440" s="390">
        <v>-327</v>
      </c>
      <c r="I440" s="191"/>
      <c r="J440" s="191"/>
      <c r="K440" s="191"/>
      <c r="L440" s="191"/>
      <c r="M440" s="272"/>
      <c r="N440" s="191"/>
      <c r="O440" s="191"/>
      <c r="P440" s="357"/>
      <c r="Q440" s="233">
        <f t="shared" si="91"/>
        <v>-2705.71</v>
      </c>
    </row>
    <row r="441" s="162" customFormat="1" ht="14.25" customHeight="1" spans="1:17">
      <c r="A441" s="378"/>
      <c r="B441" s="213"/>
      <c r="C441" s="349"/>
      <c r="D441" s="188" t="s">
        <v>1252</v>
      </c>
      <c r="E441" s="388"/>
      <c r="F441" s="272"/>
      <c r="G441" s="191"/>
      <c r="H441" s="390"/>
      <c r="I441" s="191"/>
      <c r="J441" s="191"/>
      <c r="K441" s="191"/>
      <c r="L441" s="191"/>
      <c r="M441" s="272"/>
      <c r="N441" s="191"/>
      <c r="O441" s="191"/>
      <c r="P441" s="357"/>
      <c r="Q441" s="233">
        <f t="shared" si="91"/>
        <v>0</v>
      </c>
    </row>
    <row r="442" s="162" customFormat="1" ht="14.25" customHeight="1" spans="1:17">
      <c r="A442" s="378"/>
      <c r="B442" s="213"/>
      <c r="C442" s="349"/>
      <c r="D442" s="188" t="s">
        <v>1253</v>
      </c>
      <c r="E442" s="388">
        <v>153.7</v>
      </c>
      <c r="F442" s="272"/>
      <c r="G442" s="191"/>
      <c r="H442" s="390"/>
      <c r="I442" s="191"/>
      <c r="J442" s="191"/>
      <c r="K442" s="191"/>
      <c r="L442" s="191"/>
      <c r="M442" s="272"/>
      <c r="N442" s="191"/>
      <c r="O442" s="191"/>
      <c r="P442" s="357"/>
      <c r="Q442" s="233">
        <f t="shared" si="91"/>
        <v>153.7</v>
      </c>
    </row>
    <row r="443" s="162" customFormat="1" ht="14.25" customHeight="1" spans="1:17">
      <c r="A443" s="378"/>
      <c r="B443" s="213"/>
      <c r="C443" s="349"/>
      <c r="D443" s="188" t="s">
        <v>1254</v>
      </c>
      <c r="E443" s="388"/>
      <c r="F443" s="272"/>
      <c r="G443" s="191">
        <v>1</v>
      </c>
      <c r="H443" s="390"/>
      <c r="I443" s="191"/>
      <c r="J443" s="191"/>
      <c r="K443" s="191"/>
      <c r="L443" s="191"/>
      <c r="M443" s="272"/>
      <c r="N443" s="191"/>
      <c r="O443" s="191"/>
      <c r="P443" s="357"/>
      <c r="Q443" s="233">
        <f t="shared" si="91"/>
        <v>1</v>
      </c>
    </row>
    <row r="444" s="162" customFormat="1" ht="14.25" customHeight="1" spans="1:17">
      <c r="A444" s="378"/>
      <c r="B444" s="213"/>
      <c r="C444" s="349"/>
      <c r="D444" s="188" t="s">
        <v>1255</v>
      </c>
      <c r="E444" s="388">
        <v>-600</v>
      </c>
      <c r="F444" s="272"/>
      <c r="G444" s="191"/>
      <c r="H444" s="390"/>
      <c r="I444" s="272"/>
      <c r="J444" s="191"/>
      <c r="K444" s="272"/>
      <c r="L444" s="272"/>
      <c r="M444" s="272"/>
      <c r="N444" s="191"/>
      <c r="O444" s="272"/>
      <c r="P444" s="280"/>
      <c r="Q444" s="233">
        <f t="shared" si="91"/>
        <v>-600</v>
      </c>
    </row>
    <row r="445" s="162" customFormat="1" ht="14.25" customHeight="1" spans="1:17">
      <c r="A445" s="378"/>
      <c r="B445" s="213"/>
      <c r="C445" s="349"/>
      <c r="D445" s="188" t="s">
        <v>1256</v>
      </c>
      <c r="E445" s="388"/>
      <c r="F445" s="272"/>
      <c r="G445" s="191"/>
      <c r="H445" s="390"/>
      <c r="I445" s="191"/>
      <c r="J445" s="191"/>
      <c r="K445" s="191"/>
      <c r="L445" s="191"/>
      <c r="M445" s="272"/>
      <c r="N445" s="191"/>
      <c r="O445" s="272"/>
      <c r="P445" s="280"/>
      <c r="Q445" s="233">
        <f t="shared" si="91"/>
        <v>0</v>
      </c>
    </row>
    <row r="446" s="162" customFormat="1" ht="14.25" customHeight="1" spans="1:17">
      <c r="A446" s="378"/>
      <c r="B446" s="213"/>
      <c r="C446" s="349"/>
      <c r="D446" s="188" t="s">
        <v>1238</v>
      </c>
      <c r="E446" s="388"/>
      <c r="F446" s="272"/>
      <c r="G446" s="191"/>
      <c r="H446" s="266"/>
      <c r="I446" s="191"/>
      <c r="J446" s="191"/>
      <c r="K446" s="191"/>
      <c r="L446" s="191"/>
      <c r="M446" s="272"/>
      <c r="N446" s="191"/>
      <c r="O446" s="191"/>
      <c r="P446" s="280"/>
      <c r="Q446" s="233">
        <f t="shared" si="91"/>
        <v>0</v>
      </c>
    </row>
    <row r="447" s="162" customFormat="1" customHeight="1" spans="1:17">
      <c r="A447" s="381"/>
      <c r="B447" s="213"/>
      <c r="C447" s="359"/>
      <c r="D447" s="262" t="s">
        <v>1143</v>
      </c>
      <c r="E447" s="293">
        <f t="shared" ref="E447:Q447" si="92">SUM(E428:E446)</f>
        <v>1093.24</v>
      </c>
      <c r="F447" s="293">
        <f t="shared" si="92"/>
        <v>426</v>
      </c>
      <c r="G447" s="293">
        <f t="shared" si="92"/>
        <v>594</v>
      </c>
      <c r="H447" s="293">
        <f t="shared" si="92"/>
        <v>875.04</v>
      </c>
      <c r="I447" s="293">
        <f t="shared" si="92"/>
        <v>0</v>
      </c>
      <c r="J447" s="293">
        <f t="shared" si="92"/>
        <v>0</v>
      </c>
      <c r="K447" s="293">
        <f t="shared" si="92"/>
        <v>0</v>
      </c>
      <c r="L447" s="293">
        <f t="shared" si="92"/>
        <v>0</v>
      </c>
      <c r="M447" s="293">
        <f t="shared" si="92"/>
        <v>0</v>
      </c>
      <c r="N447" s="293">
        <f t="shared" si="92"/>
        <v>0</v>
      </c>
      <c r="O447" s="293">
        <f t="shared" si="92"/>
        <v>0</v>
      </c>
      <c r="P447" s="293">
        <f t="shared" si="92"/>
        <v>0</v>
      </c>
      <c r="Q447" s="236">
        <f t="shared" si="92"/>
        <v>2988.28</v>
      </c>
    </row>
    <row r="448" s="162" customFormat="1" ht="6.75" customHeight="1" spans="1:17">
      <c r="A448" s="373"/>
      <c r="B448" s="332"/>
      <c r="C448" s="332"/>
      <c r="D448" s="391"/>
      <c r="E448" s="383"/>
      <c r="F448" s="332"/>
      <c r="G448" s="332"/>
      <c r="H448" s="384"/>
      <c r="I448" s="332"/>
      <c r="J448" s="332"/>
      <c r="K448" s="332"/>
      <c r="L448" s="332"/>
      <c r="M448" s="332"/>
      <c r="N448" s="332"/>
      <c r="O448" s="332"/>
      <c r="P448" s="396"/>
      <c r="Q448" s="403"/>
    </row>
    <row r="449" s="162" customFormat="1" ht="14.25" customHeight="1" spans="1:17">
      <c r="A449" s="375">
        <v>20</v>
      </c>
      <c r="B449" s="404" t="s">
        <v>1257</v>
      </c>
      <c r="C449" s="405" t="s">
        <v>1124</v>
      </c>
      <c r="D449" s="255" t="s">
        <v>1125</v>
      </c>
      <c r="E449" s="249">
        <v>-1805</v>
      </c>
      <c r="F449" s="179">
        <v>-463</v>
      </c>
      <c r="G449" s="179">
        <v>-474</v>
      </c>
      <c r="H449" s="249">
        <v>-1162</v>
      </c>
      <c r="I449" s="179"/>
      <c r="J449" s="179"/>
      <c r="K449" s="179"/>
      <c r="L449" s="179"/>
      <c r="M449" s="179"/>
      <c r="N449" s="179"/>
      <c r="O449" s="179"/>
      <c r="P449" s="421"/>
      <c r="Q449" s="232">
        <f>SUM(E449:P449)</f>
        <v>-3904</v>
      </c>
    </row>
    <row r="450" s="162" customFormat="1" ht="14.25" customHeight="1" spans="1:17">
      <c r="A450" s="378"/>
      <c r="B450" s="406"/>
      <c r="C450" s="407"/>
      <c r="D450" s="265" t="s">
        <v>1126</v>
      </c>
      <c r="E450" s="248">
        <v>0</v>
      </c>
      <c r="F450" s="181">
        <v>0</v>
      </c>
      <c r="G450" s="181">
        <v>0</v>
      </c>
      <c r="H450" s="248">
        <v>0</v>
      </c>
      <c r="I450" s="181"/>
      <c r="J450" s="181"/>
      <c r="K450" s="181"/>
      <c r="L450" s="181"/>
      <c r="M450" s="181"/>
      <c r="N450" s="181"/>
      <c r="O450" s="181"/>
      <c r="P450" s="422"/>
      <c r="Q450" s="233">
        <f>SUM(E450:P450)</f>
        <v>0</v>
      </c>
    </row>
    <row r="451" s="162" customFormat="1" ht="14.25" customHeight="1" spans="1:17">
      <c r="A451" s="378"/>
      <c r="B451" s="406"/>
      <c r="C451" s="407"/>
      <c r="D451" s="265" t="s">
        <v>1127</v>
      </c>
      <c r="E451" s="248">
        <v>-444</v>
      </c>
      <c r="F451" s="181">
        <v>-934</v>
      </c>
      <c r="G451" s="181">
        <v>-275</v>
      </c>
      <c r="H451" s="248">
        <v>-708</v>
      </c>
      <c r="I451" s="181"/>
      <c r="J451" s="181"/>
      <c r="K451" s="181"/>
      <c r="L451" s="181"/>
      <c r="M451" s="181"/>
      <c r="N451" s="181"/>
      <c r="O451" s="181"/>
      <c r="P451" s="422"/>
      <c r="Q451" s="233">
        <f>SUM(E451:P451)</f>
        <v>-2361</v>
      </c>
    </row>
    <row r="452" s="162" customFormat="1" ht="14.25" customHeight="1" spans="1:17">
      <c r="A452" s="378"/>
      <c r="B452" s="406"/>
      <c r="C452" s="407"/>
      <c r="D452" s="185" t="s">
        <v>1128</v>
      </c>
      <c r="E452" s="251">
        <f t="shared" ref="E452:Q452" si="93">SUM(E449:E451)</f>
        <v>-2249</v>
      </c>
      <c r="F452" s="252">
        <f t="shared" si="93"/>
        <v>-1397</v>
      </c>
      <c r="G452" s="252">
        <f t="shared" si="93"/>
        <v>-749</v>
      </c>
      <c r="H452" s="251">
        <f t="shared" si="93"/>
        <v>-1870</v>
      </c>
      <c r="I452" s="252">
        <f t="shared" si="93"/>
        <v>0</v>
      </c>
      <c r="J452" s="252">
        <f t="shared" si="93"/>
        <v>0</v>
      </c>
      <c r="K452" s="252">
        <f t="shared" si="93"/>
        <v>0</v>
      </c>
      <c r="L452" s="252">
        <f t="shared" si="93"/>
        <v>0</v>
      </c>
      <c r="M452" s="252">
        <f t="shared" si="93"/>
        <v>0</v>
      </c>
      <c r="N452" s="252">
        <f t="shared" si="93"/>
        <v>0</v>
      </c>
      <c r="O452" s="252">
        <f t="shared" si="93"/>
        <v>0</v>
      </c>
      <c r="P452" s="397">
        <f t="shared" si="93"/>
        <v>0</v>
      </c>
      <c r="Q452" s="235">
        <f t="shared" si="93"/>
        <v>-6265</v>
      </c>
    </row>
    <row r="453" s="162" customFormat="1" ht="14.25" customHeight="1" spans="1:17">
      <c r="A453" s="378"/>
      <c r="B453" s="406"/>
      <c r="C453" s="407"/>
      <c r="D453" s="265" t="s">
        <v>1129</v>
      </c>
      <c r="E453" s="248">
        <v>444</v>
      </c>
      <c r="F453" s="181">
        <v>934</v>
      </c>
      <c r="G453" s="181">
        <v>275</v>
      </c>
      <c r="H453" s="248">
        <v>708</v>
      </c>
      <c r="I453" s="181"/>
      <c r="J453" s="181"/>
      <c r="K453" s="181"/>
      <c r="L453" s="181"/>
      <c r="M453" s="181"/>
      <c r="N453" s="181"/>
      <c r="O453" s="181"/>
      <c r="P453" s="422"/>
      <c r="Q453" s="233">
        <f>SUM(E453:P453)</f>
        <v>2361</v>
      </c>
    </row>
    <row r="454" s="162" customFormat="1" ht="14.25" customHeight="1" spans="1:17">
      <c r="A454" s="378"/>
      <c r="B454" s="406"/>
      <c r="C454" s="407"/>
      <c r="D454" s="265" t="s">
        <v>1130</v>
      </c>
      <c r="E454" s="248">
        <v>0</v>
      </c>
      <c r="F454" s="181">
        <v>0</v>
      </c>
      <c r="G454" s="181">
        <v>0</v>
      </c>
      <c r="H454" s="248">
        <v>0</v>
      </c>
      <c r="I454" s="181"/>
      <c r="J454" s="181"/>
      <c r="K454" s="181"/>
      <c r="L454" s="181"/>
      <c r="M454" s="181"/>
      <c r="N454" s="181"/>
      <c r="O454" s="181"/>
      <c r="P454" s="422"/>
      <c r="Q454" s="233">
        <f>SUM(E454:P454)</f>
        <v>0</v>
      </c>
    </row>
    <row r="455" s="162" customFormat="1" ht="14.25" customHeight="1" spans="1:17">
      <c r="A455" s="378"/>
      <c r="B455" s="406"/>
      <c r="C455" s="407"/>
      <c r="D455" s="265" t="s">
        <v>1131</v>
      </c>
      <c r="E455" s="248">
        <v>1805</v>
      </c>
      <c r="F455" s="181">
        <v>463</v>
      </c>
      <c r="G455" s="181">
        <v>474</v>
      </c>
      <c r="H455" s="248">
        <v>1162</v>
      </c>
      <c r="I455" s="181"/>
      <c r="J455" s="181"/>
      <c r="K455" s="181"/>
      <c r="L455" s="181"/>
      <c r="M455" s="181"/>
      <c r="N455" s="181"/>
      <c r="O455" s="181"/>
      <c r="P455" s="422"/>
      <c r="Q455" s="233">
        <f>SUM(E455:P455)</f>
        <v>3904</v>
      </c>
    </row>
    <row r="456" s="162" customFormat="1" ht="14.25" customHeight="1" spans="1:17">
      <c r="A456" s="378"/>
      <c r="B456" s="406"/>
      <c r="C456" s="408"/>
      <c r="D456" s="185" t="s">
        <v>1132</v>
      </c>
      <c r="E456" s="186">
        <f t="shared" ref="E456:Q456" si="94">SUM(E453:E455)</f>
        <v>2249</v>
      </c>
      <c r="F456" s="184">
        <f t="shared" si="94"/>
        <v>1397</v>
      </c>
      <c r="G456" s="184">
        <f t="shared" si="94"/>
        <v>749</v>
      </c>
      <c r="H456" s="186">
        <f t="shared" si="94"/>
        <v>1870</v>
      </c>
      <c r="I456" s="184">
        <f t="shared" si="94"/>
        <v>0</v>
      </c>
      <c r="J456" s="184">
        <f t="shared" si="94"/>
        <v>0</v>
      </c>
      <c r="K456" s="184">
        <f t="shared" si="94"/>
        <v>0</v>
      </c>
      <c r="L456" s="184">
        <f t="shared" si="94"/>
        <v>0</v>
      </c>
      <c r="M456" s="184">
        <f t="shared" si="94"/>
        <v>0</v>
      </c>
      <c r="N456" s="184">
        <f t="shared" si="94"/>
        <v>0</v>
      </c>
      <c r="O456" s="184">
        <f t="shared" si="94"/>
        <v>0</v>
      </c>
      <c r="P456" s="399">
        <f t="shared" si="94"/>
        <v>0</v>
      </c>
      <c r="Q456" s="234">
        <f t="shared" si="94"/>
        <v>6265</v>
      </c>
    </row>
    <row r="457" s="162" customFormat="1" ht="14.25" customHeight="1" spans="1:17">
      <c r="A457" s="378"/>
      <c r="B457" s="406"/>
      <c r="C457" s="409" t="s">
        <v>1136</v>
      </c>
      <c r="D457" s="351" t="s">
        <v>1258</v>
      </c>
      <c r="E457" s="266"/>
      <c r="F457" s="191"/>
      <c r="G457" s="191"/>
      <c r="H457" s="266"/>
      <c r="I457" s="191"/>
      <c r="J457" s="191"/>
      <c r="K457" s="191"/>
      <c r="L457" s="191"/>
      <c r="M457" s="191"/>
      <c r="N457" s="191"/>
      <c r="O457" s="191"/>
      <c r="P457" s="394"/>
      <c r="Q457" s="233">
        <f>SUM(E457:P457)</f>
        <v>0</v>
      </c>
    </row>
    <row r="458" s="162" customFormat="1" customHeight="1" spans="1:17">
      <c r="A458" s="381"/>
      <c r="B458" s="410"/>
      <c r="C458" s="411"/>
      <c r="D458" s="361" t="s">
        <v>1143</v>
      </c>
      <c r="E458" s="293">
        <f t="shared" ref="E458:Q458" si="95">SUM(E457:E457)</f>
        <v>0</v>
      </c>
      <c r="F458" s="293">
        <f t="shared" si="95"/>
        <v>0</v>
      </c>
      <c r="G458" s="301">
        <f t="shared" si="95"/>
        <v>0</v>
      </c>
      <c r="H458" s="293">
        <f t="shared" si="95"/>
        <v>0</v>
      </c>
      <c r="I458" s="293">
        <f t="shared" si="95"/>
        <v>0</v>
      </c>
      <c r="J458" s="293">
        <f t="shared" si="95"/>
        <v>0</v>
      </c>
      <c r="K458" s="293">
        <f t="shared" si="95"/>
        <v>0</v>
      </c>
      <c r="L458" s="293">
        <f t="shared" si="95"/>
        <v>0</v>
      </c>
      <c r="M458" s="293">
        <f t="shared" si="95"/>
        <v>0</v>
      </c>
      <c r="N458" s="293">
        <f t="shared" si="95"/>
        <v>0</v>
      </c>
      <c r="O458" s="293">
        <f t="shared" si="95"/>
        <v>0</v>
      </c>
      <c r="P458" s="423">
        <f t="shared" si="95"/>
        <v>0</v>
      </c>
      <c r="Q458" s="322">
        <f t="shared" si="95"/>
        <v>0</v>
      </c>
    </row>
    <row r="459" s="162" customFormat="1" ht="6.75" customHeight="1" spans="1:17">
      <c r="A459" s="373"/>
      <c r="B459" s="332"/>
      <c r="C459" s="332"/>
      <c r="D459" s="391"/>
      <c r="E459" s="383"/>
      <c r="F459" s="332"/>
      <c r="G459" s="332"/>
      <c r="H459" s="384"/>
      <c r="I459" s="332"/>
      <c r="J459" s="332"/>
      <c r="K459" s="332"/>
      <c r="L459" s="332"/>
      <c r="M459" s="332"/>
      <c r="N459" s="332"/>
      <c r="O459" s="332"/>
      <c r="P459" s="396"/>
      <c r="Q459" s="382"/>
    </row>
    <row r="460" s="161" customFormat="1" customHeight="1" spans="1:20">
      <c r="A460" s="209">
        <v>22</v>
      </c>
      <c r="B460" s="211" t="s">
        <v>1259</v>
      </c>
      <c r="C460" s="211" t="s">
        <v>1124</v>
      </c>
      <c r="D460" s="255" t="s">
        <v>1125</v>
      </c>
      <c r="E460" s="302">
        <v>0</v>
      </c>
      <c r="F460" s="302">
        <v>0</v>
      </c>
      <c r="G460" s="302">
        <v>0</v>
      </c>
      <c r="H460" s="412">
        <v>0</v>
      </c>
      <c r="I460" s="302"/>
      <c r="J460" s="302"/>
      <c r="K460" s="302"/>
      <c r="L460" s="302"/>
      <c r="M460" s="246"/>
      <c r="N460" s="303"/>
      <c r="O460" s="302"/>
      <c r="P460" s="246"/>
      <c r="Q460" s="222">
        <f>SUM(E460:P460)</f>
        <v>0</v>
      </c>
      <c r="T460" s="162"/>
    </row>
    <row r="461" s="161" customFormat="1" customHeight="1" spans="1:17">
      <c r="A461" s="174"/>
      <c r="B461" s="176"/>
      <c r="C461" s="176"/>
      <c r="D461" s="265" t="s">
        <v>1126</v>
      </c>
      <c r="E461" s="305">
        <v>0</v>
      </c>
      <c r="F461" s="305">
        <v>0</v>
      </c>
      <c r="G461" s="305">
        <v>0</v>
      </c>
      <c r="H461" s="305">
        <v>0</v>
      </c>
      <c r="I461" s="305"/>
      <c r="J461" s="305"/>
      <c r="K461" s="305"/>
      <c r="L461" s="305"/>
      <c r="M461" s="179"/>
      <c r="N461" s="181"/>
      <c r="O461" s="181"/>
      <c r="P461" s="224"/>
      <c r="Q461" s="232">
        <f>SUM(E461:P461)</f>
        <v>0</v>
      </c>
    </row>
    <row r="462" s="161" customFormat="1" customHeight="1" spans="1:17">
      <c r="A462" s="174"/>
      <c r="B462" s="176"/>
      <c r="C462" s="176"/>
      <c r="D462" s="265" t="s">
        <v>1127</v>
      </c>
      <c r="E462" s="305">
        <v>0</v>
      </c>
      <c r="F462" s="305">
        <v>0</v>
      </c>
      <c r="G462" s="305">
        <v>0</v>
      </c>
      <c r="H462" s="305">
        <v>0</v>
      </c>
      <c r="I462" s="305"/>
      <c r="J462" s="305"/>
      <c r="K462" s="305"/>
      <c r="L462" s="305"/>
      <c r="M462" s="179"/>
      <c r="N462" s="179"/>
      <c r="O462" s="179"/>
      <c r="P462" s="224"/>
      <c r="Q462" s="233">
        <f>SUM(E462:P462)</f>
        <v>0</v>
      </c>
    </row>
    <row r="463" s="161" customFormat="1" customHeight="1" spans="1:17">
      <c r="A463" s="174"/>
      <c r="B463" s="176"/>
      <c r="C463" s="176"/>
      <c r="D463" s="185" t="s">
        <v>1128</v>
      </c>
      <c r="E463" s="256">
        <f t="shared" ref="E463:Q463" si="96">SUM(E460:E462)</f>
        <v>0</v>
      </c>
      <c r="F463" s="252">
        <f t="shared" si="96"/>
        <v>0</v>
      </c>
      <c r="G463" s="345">
        <f t="shared" si="96"/>
        <v>0</v>
      </c>
      <c r="H463" s="252">
        <f t="shared" si="96"/>
        <v>0</v>
      </c>
      <c r="I463" s="252">
        <f t="shared" si="96"/>
        <v>0</v>
      </c>
      <c r="J463" s="252">
        <f t="shared" si="96"/>
        <v>0</v>
      </c>
      <c r="K463" s="252">
        <f t="shared" si="96"/>
        <v>0</v>
      </c>
      <c r="L463" s="252">
        <f t="shared" si="96"/>
        <v>0</v>
      </c>
      <c r="M463" s="252">
        <f t="shared" si="96"/>
        <v>0</v>
      </c>
      <c r="N463" s="184">
        <f t="shared" si="96"/>
        <v>0</v>
      </c>
      <c r="O463" s="184">
        <f t="shared" si="96"/>
        <v>0</v>
      </c>
      <c r="P463" s="230">
        <f t="shared" si="96"/>
        <v>0</v>
      </c>
      <c r="Q463" s="234">
        <f t="shared" si="96"/>
        <v>0</v>
      </c>
    </row>
    <row r="464" s="161" customFormat="1" customHeight="1" spans="1:17">
      <c r="A464" s="174"/>
      <c r="B464" s="176"/>
      <c r="C464" s="176"/>
      <c r="D464" s="265" t="s">
        <v>1129</v>
      </c>
      <c r="E464" s="288">
        <v>0</v>
      </c>
      <c r="F464" s="288">
        <v>0</v>
      </c>
      <c r="G464" s="305">
        <v>0</v>
      </c>
      <c r="H464" s="288">
        <v>0</v>
      </c>
      <c r="I464" s="288"/>
      <c r="J464" s="288"/>
      <c r="K464" s="288"/>
      <c r="L464" s="288"/>
      <c r="M464" s="288"/>
      <c r="N464" s="179"/>
      <c r="O464" s="179"/>
      <c r="P464" s="224"/>
      <c r="Q464" s="233">
        <f>SUM(E464:P464)</f>
        <v>0</v>
      </c>
    </row>
    <row r="465" s="161" customFormat="1" customHeight="1" spans="1:17">
      <c r="A465" s="174"/>
      <c r="B465" s="176"/>
      <c r="C465" s="176"/>
      <c r="D465" s="265" t="s">
        <v>1130</v>
      </c>
      <c r="E465" s="305">
        <v>0</v>
      </c>
      <c r="F465" s="305">
        <v>0</v>
      </c>
      <c r="G465" s="305">
        <v>0</v>
      </c>
      <c r="H465" s="305">
        <v>0</v>
      </c>
      <c r="I465" s="305"/>
      <c r="J465" s="305"/>
      <c r="K465" s="305"/>
      <c r="L465" s="305"/>
      <c r="M465" s="305"/>
      <c r="N465" s="179"/>
      <c r="O465" s="179"/>
      <c r="P465" s="224"/>
      <c r="Q465" s="233">
        <f>SUM(E465:P465)</f>
        <v>0</v>
      </c>
    </row>
    <row r="466" s="161" customFormat="1" customHeight="1" spans="1:17">
      <c r="A466" s="174"/>
      <c r="B466" s="176"/>
      <c r="C466" s="176"/>
      <c r="D466" s="265" t="s">
        <v>1131</v>
      </c>
      <c r="E466" s="305">
        <v>0</v>
      </c>
      <c r="F466" s="305">
        <v>0</v>
      </c>
      <c r="G466" s="305">
        <v>0</v>
      </c>
      <c r="H466" s="305">
        <v>0</v>
      </c>
      <c r="I466" s="305"/>
      <c r="J466" s="305"/>
      <c r="K466" s="305"/>
      <c r="L466" s="305"/>
      <c r="M466" s="305"/>
      <c r="N466" s="179"/>
      <c r="O466" s="179"/>
      <c r="P466" s="224"/>
      <c r="Q466" s="233">
        <f>SUM(E466:P466)</f>
        <v>0</v>
      </c>
    </row>
    <row r="467" s="161" customFormat="1" customHeight="1" spans="1:17">
      <c r="A467" s="174"/>
      <c r="B467" s="176"/>
      <c r="C467" s="189"/>
      <c r="D467" s="185" t="s">
        <v>1132</v>
      </c>
      <c r="E467" s="333">
        <f t="shared" ref="E467:Q467" si="97">SUM(E464:E466)</f>
        <v>0</v>
      </c>
      <c r="F467" s="333">
        <f t="shared" si="97"/>
        <v>0</v>
      </c>
      <c r="G467" s="333">
        <f t="shared" si="97"/>
        <v>0</v>
      </c>
      <c r="H467" s="333">
        <f t="shared" si="97"/>
        <v>0</v>
      </c>
      <c r="I467" s="333">
        <f t="shared" si="97"/>
        <v>0</v>
      </c>
      <c r="J467" s="252">
        <f t="shared" si="97"/>
        <v>0</v>
      </c>
      <c r="K467" s="252">
        <f t="shared" si="97"/>
        <v>0</v>
      </c>
      <c r="L467" s="252">
        <f t="shared" si="97"/>
        <v>0</v>
      </c>
      <c r="M467" s="184">
        <f t="shared" si="97"/>
        <v>0</v>
      </c>
      <c r="N467" s="184">
        <f t="shared" si="97"/>
        <v>0</v>
      </c>
      <c r="O467" s="184">
        <f t="shared" si="97"/>
        <v>0</v>
      </c>
      <c r="P467" s="230">
        <f t="shared" si="97"/>
        <v>0</v>
      </c>
      <c r="Q467" s="234">
        <f t="shared" si="97"/>
        <v>0</v>
      </c>
    </row>
    <row r="468" s="161" customFormat="1" customHeight="1" spans="1:17">
      <c r="A468" s="174"/>
      <c r="B468" s="176"/>
      <c r="C468" s="176" t="s">
        <v>1136</v>
      </c>
      <c r="D468" s="188" t="s">
        <v>1133</v>
      </c>
      <c r="E468" s="271">
        <v>6467.07</v>
      </c>
      <c r="F468" s="271">
        <v>4328.08</v>
      </c>
      <c r="G468" s="319">
        <v>9639.11</v>
      </c>
      <c r="H468" s="192">
        <v>11272.32</v>
      </c>
      <c r="I468" s="192"/>
      <c r="J468" s="191"/>
      <c r="K468" s="192"/>
      <c r="L468" s="272"/>
      <c r="M468" s="191"/>
      <c r="N468" s="366"/>
      <c r="O468" s="272"/>
      <c r="P468" s="273"/>
      <c r="Q468" s="320">
        <f>SUM(E468:P468)</f>
        <v>31706.58</v>
      </c>
    </row>
    <row r="469" s="162" customFormat="1" customHeight="1" spans="1:20">
      <c r="A469" s="174"/>
      <c r="B469" s="176"/>
      <c r="C469" s="176"/>
      <c r="D469" s="182" t="s">
        <v>1135</v>
      </c>
      <c r="E469" s="413">
        <f t="shared" ref="E469:P469" si="98">SUM(E468)</f>
        <v>6467.07</v>
      </c>
      <c r="F469" s="414">
        <f t="shared" si="98"/>
        <v>4328.08</v>
      </c>
      <c r="G469" s="242">
        <f t="shared" si="98"/>
        <v>9639.11</v>
      </c>
      <c r="H469" s="242">
        <f t="shared" si="98"/>
        <v>11272.32</v>
      </c>
      <c r="I469" s="242">
        <f t="shared" si="98"/>
        <v>0</v>
      </c>
      <c r="J469" s="242">
        <f t="shared" si="98"/>
        <v>0</v>
      </c>
      <c r="K469" s="242">
        <f t="shared" si="98"/>
        <v>0</v>
      </c>
      <c r="L469" s="242">
        <f t="shared" si="98"/>
        <v>0</v>
      </c>
      <c r="M469" s="242">
        <f t="shared" si="98"/>
        <v>0</v>
      </c>
      <c r="N469" s="424">
        <f t="shared" si="98"/>
        <v>0</v>
      </c>
      <c r="O469" s="414">
        <f t="shared" si="98"/>
        <v>0</v>
      </c>
      <c r="P469" s="267">
        <f t="shared" si="98"/>
        <v>0</v>
      </c>
      <c r="Q469" s="428">
        <f>SUM(Q468:Q468)</f>
        <v>31706.58</v>
      </c>
      <c r="T469" s="161"/>
    </row>
    <row r="470" s="162" customFormat="1" customHeight="1" spans="1:17">
      <c r="A470" s="174"/>
      <c r="B470" s="176"/>
      <c r="C470" s="176"/>
      <c r="D470" s="188" t="s">
        <v>1197</v>
      </c>
      <c r="E470" s="319">
        <v>1481.28</v>
      </c>
      <c r="F470" s="192">
        <v>1363.2</v>
      </c>
      <c r="G470" s="192">
        <v>1370.08</v>
      </c>
      <c r="H470" s="192">
        <v>1373.76</v>
      </c>
      <c r="I470" s="192"/>
      <c r="J470" s="192"/>
      <c r="K470" s="192"/>
      <c r="L470" s="192"/>
      <c r="M470" s="192"/>
      <c r="N470" s="192"/>
      <c r="O470" s="192"/>
      <c r="P470" s="192"/>
      <c r="Q470" s="192">
        <f>SUM(E470:P470)</f>
        <v>5588.32</v>
      </c>
    </row>
    <row r="471" s="162" customFormat="1" customHeight="1" spans="1:17">
      <c r="A471" s="174"/>
      <c r="B471" s="176"/>
      <c r="C471" s="176"/>
      <c r="D471" s="182" t="s">
        <v>1260</v>
      </c>
      <c r="E471" s="413"/>
      <c r="F471" s="414"/>
      <c r="G471" s="242">
        <f>G470</f>
        <v>1370.08</v>
      </c>
      <c r="H471" s="242">
        <f>H470</f>
        <v>1373.76</v>
      </c>
      <c r="I471" s="242">
        <f>I470</f>
        <v>0</v>
      </c>
      <c r="J471" s="242">
        <f t="shared" ref="J471:Q471" si="99">J470</f>
        <v>0</v>
      </c>
      <c r="K471" s="242">
        <f t="shared" si="99"/>
        <v>0</v>
      </c>
      <c r="L471" s="242">
        <f t="shared" si="99"/>
        <v>0</v>
      </c>
      <c r="M471" s="242">
        <f t="shared" si="99"/>
        <v>0</v>
      </c>
      <c r="N471" s="242">
        <f t="shared" si="99"/>
        <v>0</v>
      </c>
      <c r="O471" s="242">
        <f t="shared" si="99"/>
        <v>0</v>
      </c>
      <c r="P471" s="242">
        <f t="shared" si="99"/>
        <v>0</v>
      </c>
      <c r="Q471" s="428">
        <f t="shared" si="99"/>
        <v>5588.32</v>
      </c>
    </row>
    <row r="472" s="162" customFormat="1" customHeight="1" spans="1:17">
      <c r="A472" s="174"/>
      <c r="B472" s="176"/>
      <c r="C472" s="176"/>
      <c r="D472" s="188" t="s">
        <v>1139</v>
      </c>
      <c r="E472" s="415"/>
      <c r="F472" s="363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>
        <f>SUM(E472:P472)</f>
        <v>0</v>
      </c>
    </row>
    <row r="473" s="162" customFormat="1" customHeight="1" spans="1:17">
      <c r="A473" s="174"/>
      <c r="B473" s="176"/>
      <c r="C473" s="176"/>
      <c r="D473" s="188" t="s">
        <v>1140</v>
      </c>
      <c r="E473" s="415"/>
      <c r="F473" s="363"/>
      <c r="G473" s="363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>
        <f>SUM(E473:P473)</f>
        <v>0</v>
      </c>
    </row>
    <row r="474" s="162" customFormat="1" customHeight="1" spans="1:17">
      <c r="A474" s="174"/>
      <c r="B474" s="176"/>
      <c r="C474" s="176"/>
      <c r="D474" s="188" t="s">
        <v>1261</v>
      </c>
      <c r="E474" s="415"/>
      <c r="F474" s="363"/>
      <c r="G474" s="363"/>
      <c r="H474" s="363">
        <v>-15.84</v>
      </c>
      <c r="I474" s="271"/>
      <c r="J474" s="271"/>
      <c r="K474" s="271"/>
      <c r="L474" s="271"/>
      <c r="M474" s="271"/>
      <c r="N474" s="271"/>
      <c r="O474" s="271"/>
      <c r="P474" s="271"/>
      <c r="Q474" s="271">
        <f t="shared" ref="Q474:Q476" si="100">SUM(E474:P474)</f>
        <v>-15.84</v>
      </c>
    </row>
    <row r="475" s="162" customFormat="1" customHeight="1" spans="1:17">
      <c r="A475" s="174"/>
      <c r="B475" s="176"/>
      <c r="C475" s="176"/>
      <c r="D475" s="188" t="s">
        <v>1262</v>
      </c>
      <c r="E475" s="415"/>
      <c r="F475" s="363">
        <v>1003.2</v>
      </c>
      <c r="G475" s="363">
        <v>868.8</v>
      </c>
      <c r="H475" s="363">
        <v>240</v>
      </c>
      <c r="I475" s="271"/>
      <c r="J475" s="271"/>
      <c r="K475" s="271"/>
      <c r="L475" s="271"/>
      <c r="M475" s="271"/>
      <c r="N475" s="271"/>
      <c r="O475" s="271"/>
      <c r="P475" s="271"/>
      <c r="Q475" s="271">
        <f t="shared" si="100"/>
        <v>2112</v>
      </c>
    </row>
    <row r="476" s="161" customFormat="1" customHeight="1" spans="1:20">
      <c r="A476" s="174"/>
      <c r="B476" s="176"/>
      <c r="C476" s="176"/>
      <c r="D476" s="188" t="s">
        <v>1199</v>
      </c>
      <c r="E476" s="415">
        <v>4985.79</v>
      </c>
      <c r="F476" s="363">
        <v>1961.68</v>
      </c>
      <c r="G476" s="305">
        <v>7400.23</v>
      </c>
      <c r="H476" s="305">
        <v>9674.4</v>
      </c>
      <c r="I476" s="271"/>
      <c r="J476" s="319"/>
      <c r="K476" s="271"/>
      <c r="L476" s="271"/>
      <c r="M476" s="271"/>
      <c r="N476" s="192"/>
      <c r="O476" s="271"/>
      <c r="P476" s="192"/>
      <c r="Q476" s="271">
        <f t="shared" si="100"/>
        <v>24022.1</v>
      </c>
      <c r="T476" s="162"/>
    </row>
    <row r="477" s="162" customFormat="1" customHeight="1" spans="1:20">
      <c r="A477" s="201"/>
      <c r="B477" s="203"/>
      <c r="C477" s="203"/>
      <c r="D477" s="262" t="s">
        <v>1143</v>
      </c>
      <c r="E477" s="416">
        <f>SUM(E472:E476)</f>
        <v>4985.79</v>
      </c>
      <c r="F477" s="416">
        <f>SUM(F472:F476)</f>
        <v>2964.88</v>
      </c>
      <c r="G477" s="416">
        <f t="shared" ref="G477:Q477" si="101">SUM(G472:G476)</f>
        <v>8269.03</v>
      </c>
      <c r="H477" s="416">
        <f t="shared" si="101"/>
        <v>9898.56</v>
      </c>
      <c r="I477" s="416">
        <f t="shared" si="101"/>
        <v>0</v>
      </c>
      <c r="J477" s="416">
        <f t="shared" si="101"/>
        <v>0</v>
      </c>
      <c r="K477" s="416">
        <f t="shared" si="101"/>
        <v>0</v>
      </c>
      <c r="L477" s="416">
        <f t="shared" si="101"/>
        <v>0</v>
      </c>
      <c r="M477" s="416">
        <f t="shared" si="101"/>
        <v>0</v>
      </c>
      <c r="N477" s="416">
        <f t="shared" si="101"/>
        <v>0</v>
      </c>
      <c r="O477" s="416">
        <f t="shared" si="101"/>
        <v>0</v>
      </c>
      <c r="P477" s="416">
        <f t="shared" si="101"/>
        <v>0</v>
      </c>
      <c r="Q477" s="429">
        <f t="shared" si="101"/>
        <v>26118.26</v>
      </c>
      <c r="T477" s="161"/>
    </row>
    <row r="478" s="162" customFormat="1" ht="6.75" customHeight="1" spans="1:17">
      <c r="A478" s="373"/>
      <c r="B478" s="332"/>
      <c r="C478" s="332"/>
      <c r="D478" s="391"/>
      <c r="E478" s="383"/>
      <c r="F478" s="332"/>
      <c r="G478" s="332"/>
      <c r="H478" s="384"/>
      <c r="I478" s="332"/>
      <c r="J478" s="332"/>
      <c r="K478" s="332"/>
      <c r="L478" s="332"/>
      <c r="M478" s="332"/>
      <c r="N478" s="332"/>
      <c r="O478" s="332"/>
      <c r="P478" s="396"/>
      <c r="Q478" s="382"/>
    </row>
    <row r="479" s="161" customFormat="1" customHeight="1" spans="1:20">
      <c r="A479" s="209">
        <v>23</v>
      </c>
      <c r="B479" s="211" t="s">
        <v>1263</v>
      </c>
      <c r="C479" s="211" t="s">
        <v>1124</v>
      </c>
      <c r="D479" s="255" t="s">
        <v>1125</v>
      </c>
      <c r="E479" s="302"/>
      <c r="F479" s="302"/>
      <c r="G479" s="302"/>
      <c r="H479" s="412"/>
      <c r="I479" s="302"/>
      <c r="J479" s="302"/>
      <c r="K479" s="302"/>
      <c r="L479" s="302"/>
      <c r="M479" s="246"/>
      <c r="N479" s="303"/>
      <c r="O479" s="302"/>
      <c r="P479" s="246"/>
      <c r="Q479" s="222">
        <f>SUM(E479:P479)</f>
        <v>0</v>
      </c>
      <c r="T479" s="162"/>
    </row>
    <row r="480" s="161" customFormat="1" customHeight="1" spans="1:17">
      <c r="A480" s="174"/>
      <c r="B480" s="176"/>
      <c r="C480" s="176"/>
      <c r="D480" s="265" t="s">
        <v>1126</v>
      </c>
      <c r="E480" s="305"/>
      <c r="F480" s="305"/>
      <c r="G480" s="305"/>
      <c r="H480" s="305"/>
      <c r="I480" s="305"/>
      <c r="J480" s="305"/>
      <c r="K480" s="305"/>
      <c r="L480" s="305"/>
      <c r="M480" s="179"/>
      <c r="N480" s="181"/>
      <c r="O480" s="181"/>
      <c r="P480" s="224"/>
      <c r="Q480" s="232">
        <f>SUM(E480:P480)</f>
        <v>0</v>
      </c>
    </row>
    <row r="481" s="161" customFormat="1" customHeight="1" spans="1:17">
      <c r="A481" s="174"/>
      <c r="B481" s="176"/>
      <c r="C481" s="176"/>
      <c r="D481" s="265" t="s">
        <v>1127</v>
      </c>
      <c r="E481" s="305"/>
      <c r="F481" s="305"/>
      <c r="G481" s="305"/>
      <c r="H481" s="305"/>
      <c r="I481" s="305"/>
      <c r="J481" s="305"/>
      <c r="K481" s="305"/>
      <c r="L481" s="305"/>
      <c r="M481" s="179"/>
      <c r="N481" s="179"/>
      <c r="O481" s="179"/>
      <c r="P481" s="224"/>
      <c r="Q481" s="233">
        <f>SUM(E481:P481)</f>
        <v>0</v>
      </c>
    </row>
    <row r="482" s="161" customFormat="1" customHeight="1" spans="1:17">
      <c r="A482" s="174"/>
      <c r="B482" s="176"/>
      <c r="C482" s="176"/>
      <c r="D482" s="185" t="s">
        <v>1128</v>
      </c>
      <c r="E482" s="256">
        <f t="shared" ref="E482:Q482" si="102">SUM(E479:E481)</f>
        <v>0</v>
      </c>
      <c r="F482" s="252">
        <f t="shared" si="102"/>
        <v>0</v>
      </c>
      <c r="G482" s="345">
        <f t="shared" si="102"/>
        <v>0</v>
      </c>
      <c r="H482" s="252">
        <f t="shared" si="102"/>
        <v>0</v>
      </c>
      <c r="I482" s="252">
        <f t="shared" si="102"/>
        <v>0</v>
      </c>
      <c r="J482" s="252">
        <f t="shared" si="102"/>
        <v>0</v>
      </c>
      <c r="K482" s="252">
        <f t="shared" si="102"/>
        <v>0</v>
      </c>
      <c r="L482" s="252">
        <f t="shared" si="102"/>
        <v>0</v>
      </c>
      <c r="M482" s="252">
        <f t="shared" si="102"/>
        <v>0</v>
      </c>
      <c r="N482" s="184">
        <f t="shared" si="102"/>
        <v>0</v>
      </c>
      <c r="O482" s="184">
        <f t="shared" si="102"/>
        <v>0</v>
      </c>
      <c r="P482" s="230">
        <f t="shared" si="102"/>
        <v>0</v>
      </c>
      <c r="Q482" s="234">
        <f t="shared" si="102"/>
        <v>0</v>
      </c>
    </row>
    <row r="483" s="161" customFormat="1" customHeight="1" spans="1:17">
      <c r="A483" s="174"/>
      <c r="B483" s="176"/>
      <c r="C483" s="176"/>
      <c r="D483" s="265" t="s">
        <v>1129</v>
      </c>
      <c r="E483" s="288"/>
      <c r="F483" s="288"/>
      <c r="G483" s="305"/>
      <c r="H483" s="288"/>
      <c r="I483" s="288"/>
      <c r="J483" s="288"/>
      <c r="K483" s="288"/>
      <c r="L483" s="288"/>
      <c r="M483" s="288"/>
      <c r="N483" s="179"/>
      <c r="O483" s="179"/>
      <c r="P483" s="224"/>
      <c r="Q483" s="233">
        <f>SUM(E483:P483)</f>
        <v>0</v>
      </c>
    </row>
    <row r="484" s="161" customFormat="1" customHeight="1" spans="1:17">
      <c r="A484" s="174"/>
      <c r="B484" s="176"/>
      <c r="C484" s="176"/>
      <c r="D484" s="265" t="s">
        <v>1130</v>
      </c>
      <c r="E484" s="305"/>
      <c r="F484" s="305"/>
      <c r="G484" s="305"/>
      <c r="H484" s="305"/>
      <c r="I484" s="305"/>
      <c r="J484" s="305"/>
      <c r="K484" s="305"/>
      <c r="L484" s="305"/>
      <c r="M484" s="305"/>
      <c r="N484" s="179"/>
      <c r="O484" s="179"/>
      <c r="P484" s="224"/>
      <c r="Q484" s="233">
        <f>SUM(E484:P484)</f>
        <v>0</v>
      </c>
    </row>
    <row r="485" s="161" customFormat="1" customHeight="1" spans="1:17">
      <c r="A485" s="174"/>
      <c r="B485" s="176"/>
      <c r="C485" s="176"/>
      <c r="D485" s="265" t="s">
        <v>1131</v>
      </c>
      <c r="E485" s="305"/>
      <c r="F485" s="305"/>
      <c r="G485" s="305"/>
      <c r="H485" s="305"/>
      <c r="I485" s="305"/>
      <c r="J485" s="305"/>
      <c r="K485" s="305"/>
      <c r="L485" s="305"/>
      <c r="M485" s="305"/>
      <c r="N485" s="179"/>
      <c r="O485" s="179"/>
      <c r="P485" s="224"/>
      <c r="Q485" s="233">
        <f>SUM(E485:P485)</f>
        <v>0</v>
      </c>
    </row>
    <row r="486" s="161" customFormat="1" customHeight="1" spans="1:17">
      <c r="A486" s="174"/>
      <c r="B486" s="176"/>
      <c r="C486" s="189"/>
      <c r="D486" s="185" t="s">
        <v>1132</v>
      </c>
      <c r="E486" s="333">
        <f t="shared" ref="E486:Q486" si="103">SUM(E483:E485)</f>
        <v>0</v>
      </c>
      <c r="F486" s="333">
        <f t="shared" si="103"/>
        <v>0</v>
      </c>
      <c r="G486" s="333">
        <f t="shared" si="103"/>
        <v>0</v>
      </c>
      <c r="H486" s="333">
        <f t="shared" si="103"/>
        <v>0</v>
      </c>
      <c r="I486" s="333">
        <f t="shared" si="103"/>
        <v>0</v>
      </c>
      <c r="J486" s="252">
        <f t="shared" si="103"/>
        <v>0</v>
      </c>
      <c r="K486" s="252">
        <f t="shared" si="103"/>
        <v>0</v>
      </c>
      <c r="L486" s="252">
        <f t="shared" si="103"/>
        <v>0</v>
      </c>
      <c r="M486" s="184">
        <f t="shared" si="103"/>
        <v>0</v>
      </c>
      <c r="N486" s="184">
        <f t="shared" si="103"/>
        <v>0</v>
      </c>
      <c r="O486" s="184">
        <f t="shared" si="103"/>
        <v>0</v>
      </c>
      <c r="P486" s="230">
        <f t="shared" si="103"/>
        <v>0</v>
      </c>
      <c r="Q486" s="234">
        <f t="shared" si="103"/>
        <v>0</v>
      </c>
    </row>
    <row r="487" s="161" customFormat="1" customHeight="1" spans="1:17">
      <c r="A487" s="174"/>
      <c r="B487" s="176"/>
      <c r="C487" s="176" t="s">
        <v>1136</v>
      </c>
      <c r="D487" s="188" t="s">
        <v>1133</v>
      </c>
      <c r="E487" s="192"/>
      <c r="F487" s="192"/>
      <c r="G487" s="192"/>
      <c r="H487" s="192"/>
      <c r="I487" s="192"/>
      <c r="J487" s="191"/>
      <c r="K487" s="192"/>
      <c r="L487" s="191"/>
      <c r="M487" s="191"/>
      <c r="N487" s="366"/>
      <c r="O487" s="272"/>
      <c r="P487" s="273"/>
      <c r="Q487" s="320">
        <f>SUM(E487:P487)</f>
        <v>0</v>
      </c>
    </row>
    <row r="488" s="162" customFormat="1" customHeight="1" spans="1:20">
      <c r="A488" s="174"/>
      <c r="B488" s="176"/>
      <c r="C488" s="176"/>
      <c r="D488" s="182" t="s">
        <v>1135</v>
      </c>
      <c r="E488" s="417">
        <f t="shared" ref="E488:P488" si="104">SUM(E487)</f>
        <v>0</v>
      </c>
      <c r="F488" s="242">
        <f t="shared" si="104"/>
        <v>0</v>
      </c>
      <c r="G488" s="242">
        <f t="shared" si="104"/>
        <v>0</v>
      </c>
      <c r="H488" s="242">
        <f t="shared" si="104"/>
        <v>0</v>
      </c>
      <c r="I488" s="242">
        <f t="shared" si="104"/>
        <v>0</v>
      </c>
      <c r="J488" s="242">
        <f t="shared" si="104"/>
        <v>0</v>
      </c>
      <c r="K488" s="242">
        <f t="shared" si="104"/>
        <v>0</v>
      </c>
      <c r="L488" s="242">
        <f t="shared" si="104"/>
        <v>0</v>
      </c>
      <c r="M488" s="242">
        <f t="shared" si="104"/>
        <v>0</v>
      </c>
      <c r="N488" s="424">
        <f t="shared" si="104"/>
        <v>0</v>
      </c>
      <c r="O488" s="414">
        <f t="shared" si="104"/>
        <v>0</v>
      </c>
      <c r="P488" s="267">
        <f t="shared" si="104"/>
        <v>0</v>
      </c>
      <c r="Q488" s="428">
        <f>SUM(Q487:Q487)</f>
        <v>0</v>
      </c>
      <c r="T488" s="161"/>
    </row>
    <row r="489" s="161" customFormat="1" customHeight="1" spans="1:20">
      <c r="A489" s="174"/>
      <c r="B489" s="176"/>
      <c r="C489" s="176"/>
      <c r="D489" s="188" t="s">
        <v>1264</v>
      </c>
      <c r="E489" s="192"/>
      <c r="F489" s="192"/>
      <c r="G489" s="192"/>
      <c r="H489" s="192"/>
      <c r="I489" s="192"/>
      <c r="J489" s="192"/>
      <c r="K489" s="192"/>
      <c r="L489" s="192"/>
      <c r="M489" s="192"/>
      <c r="N489" s="192"/>
      <c r="O489" s="192"/>
      <c r="P489" s="192"/>
      <c r="Q489" s="320">
        <f>SUM(E489:P489)</f>
        <v>0</v>
      </c>
      <c r="T489" s="162"/>
    </row>
    <row r="490" s="162" customFormat="1" customHeight="1" spans="1:20">
      <c r="A490" s="201"/>
      <c r="B490" s="203"/>
      <c r="C490" s="203"/>
      <c r="D490" s="262" t="s">
        <v>1143</v>
      </c>
      <c r="E490" s="293">
        <f>SUM(E489)</f>
        <v>0</v>
      </c>
      <c r="F490" s="293">
        <f t="shared" ref="F490:P490" si="105">SUM(F487:F489)</f>
        <v>0</v>
      </c>
      <c r="G490" s="418">
        <f t="shared" si="105"/>
        <v>0</v>
      </c>
      <c r="H490" s="293">
        <f t="shared" si="105"/>
        <v>0</v>
      </c>
      <c r="I490" s="293">
        <f t="shared" si="105"/>
        <v>0</v>
      </c>
      <c r="J490" s="293">
        <f t="shared" si="105"/>
        <v>0</v>
      </c>
      <c r="K490" s="293">
        <f t="shared" si="105"/>
        <v>0</v>
      </c>
      <c r="L490" s="293">
        <f t="shared" si="105"/>
        <v>0</v>
      </c>
      <c r="M490" s="293">
        <f t="shared" si="105"/>
        <v>0</v>
      </c>
      <c r="N490" s="425">
        <f t="shared" si="105"/>
        <v>0</v>
      </c>
      <c r="O490" s="426">
        <f t="shared" si="105"/>
        <v>0</v>
      </c>
      <c r="P490" s="427">
        <f t="shared" si="105"/>
        <v>0</v>
      </c>
      <c r="Q490" s="429">
        <f>SUM(Q489)</f>
        <v>0</v>
      </c>
      <c r="T490" s="161"/>
    </row>
    <row r="491" s="162" customFormat="1" ht="6.75" customHeight="1" spans="1:17">
      <c r="A491" s="373"/>
      <c r="B491" s="332"/>
      <c r="C491" s="332"/>
      <c r="D491" s="391"/>
      <c r="E491" s="383"/>
      <c r="F491" s="332"/>
      <c r="G491" s="396"/>
      <c r="H491" s="384"/>
      <c r="I491" s="332"/>
      <c r="J491" s="332"/>
      <c r="K491" s="332"/>
      <c r="L491" s="332"/>
      <c r="M491" s="332"/>
      <c r="N491" s="332"/>
      <c r="O491" s="332"/>
      <c r="P491" s="396"/>
      <c r="Q491" s="382"/>
    </row>
    <row r="492" s="161" customFormat="1" customHeight="1" spans="1:20">
      <c r="A492" s="209">
        <v>24</v>
      </c>
      <c r="B492" s="211" t="s">
        <v>1265</v>
      </c>
      <c r="C492" s="211" t="s">
        <v>1124</v>
      </c>
      <c r="D492" s="255" t="s">
        <v>1125</v>
      </c>
      <c r="E492" s="305"/>
      <c r="F492" s="305"/>
      <c r="G492" s="305"/>
      <c r="H492" s="302"/>
      <c r="I492" s="302"/>
      <c r="J492" s="302"/>
      <c r="K492" s="302"/>
      <c r="L492" s="302"/>
      <c r="M492" s="246"/>
      <c r="N492" s="303"/>
      <c r="O492" s="302"/>
      <c r="P492" s="246"/>
      <c r="Q492" s="222">
        <f>SUM(E492:P492)</f>
        <v>0</v>
      </c>
      <c r="T492" s="162"/>
    </row>
    <row r="493" s="161" customFormat="1" customHeight="1" spans="1:17">
      <c r="A493" s="174"/>
      <c r="B493" s="176"/>
      <c r="C493" s="176"/>
      <c r="D493" s="265" t="s">
        <v>1126</v>
      </c>
      <c r="E493" s="305"/>
      <c r="F493" s="305"/>
      <c r="G493" s="305"/>
      <c r="H493" s="305"/>
      <c r="I493" s="305"/>
      <c r="J493" s="305"/>
      <c r="K493" s="305"/>
      <c r="L493" s="305"/>
      <c r="M493" s="179"/>
      <c r="N493" s="181"/>
      <c r="O493" s="181"/>
      <c r="P493" s="224"/>
      <c r="Q493" s="232">
        <f>SUM(E493:P493)</f>
        <v>0</v>
      </c>
    </row>
    <row r="494" s="161" customFormat="1" customHeight="1" spans="1:17">
      <c r="A494" s="174"/>
      <c r="B494" s="176"/>
      <c r="C494" s="176"/>
      <c r="D494" s="265" t="s">
        <v>1127</v>
      </c>
      <c r="E494" s="305"/>
      <c r="F494" s="305"/>
      <c r="G494" s="305"/>
      <c r="H494" s="305"/>
      <c r="I494" s="305"/>
      <c r="J494" s="305"/>
      <c r="K494" s="305"/>
      <c r="L494" s="305"/>
      <c r="M494" s="179"/>
      <c r="N494" s="179"/>
      <c r="O494" s="179"/>
      <c r="P494" s="224"/>
      <c r="Q494" s="233">
        <f>SUM(E494:P494)</f>
        <v>0</v>
      </c>
    </row>
    <row r="495" s="161" customFormat="1" customHeight="1" spans="1:17">
      <c r="A495" s="174"/>
      <c r="B495" s="176"/>
      <c r="C495" s="176"/>
      <c r="D495" s="185" t="s">
        <v>1128</v>
      </c>
      <c r="E495" s="252">
        <f t="shared" ref="E495:Q495" si="106">SUM(E492:E494)</f>
        <v>0</v>
      </c>
      <c r="F495" s="252">
        <f t="shared" si="106"/>
        <v>0</v>
      </c>
      <c r="G495" s="252">
        <f t="shared" si="106"/>
        <v>0</v>
      </c>
      <c r="H495" s="252">
        <f t="shared" si="106"/>
        <v>0</v>
      </c>
      <c r="I495" s="252">
        <f t="shared" si="106"/>
        <v>0</v>
      </c>
      <c r="J495" s="252">
        <f t="shared" si="106"/>
        <v>0</v>
      </c>
      <c r="K495" s="252">
        <f t="shared" si="106"/>
        <v>0</v>
      </c>
      <c r="L495" s="252">
        <f t="shared" si="106"/>
        <v>0</v>
      </c>
      <c r="M495" s="252">
        <f t="shared" si="106"/>
        <v>0</v>
      </c>
      <c r="N495" s="184">
        <f t="shared" si="106"/>
        <v>0</v>
      </c>
      <c r="O495" s="184">
        <f t="shared" si="106"/>
        <v>0</v>
      </c>
      <c r="P495" s="230">
        <f t="shared" si="106"/>
        <v>0</v>
      </c>
      <c r="Q495" s="234">
        <f t="shared" si="106"/>
        <v>0</v>
      </c>
    </row>
    <row r="496" s="161" customFormat="1" customHeight="1" spans="1:17">
      <c r="A496" s="174"/>
      <c r="B496" s="176"/>
      <c r="C496" s="176"/>
      <c r="D496" s="265" t="s">
        <v>1129</v>
      </c>
      <c r="E496" s="305"/>
      <c r="F496" s="305"/>
      <c r="G496" s="305"/>
      <c r="H496" s="288"/>
      <c r="I496" s="288"/>
      <c r="J496" s="288"/>
      <c r="K496" s="288"/>
      <c r="L496" s="288"/>
      <c r="M496" s="288"/>
      <c r="N496" s="179"/>
      <c r="O496" s="179"/>
      <c r="P496" s="224"/>
      <c r="Q496" s="233">
        <f>SUM(E496:P496)</f>
        <v>0</v>
      </c>
    </row>
    <row r="497" s="161" customFormat="1" customHeight="1" spans="1:17">
      <c r="A497" s="174"/>
      <c r="B497" s="176"/>
      <c r="C497" s="176"/>
      <c r="D497" s="265" t="s">
        <v>1130</v>
      </c>
      <c r="E497" s="305"/>
      <c r="F497" s="305"/>
      <c r="G497" s="305"/>
      <c r="H497" s="305"/>
      <c r="I497" s="305"/>
      <c r="J497" s="305"/>
      <c r="K497" s="305"/>
      <c r="L497" s="305"/>
      <c r="M497" s="305"/>
      <c r="N497" s="179"/>
      <c r="O497" s="179"/>
      <c r="P497" s="224"/>
      <c r="Q497" s="233">
        <f>SUM(E497:P497)</f>
        <v>0</v>
      </c>
    </row>
    <row r="498" s="161" customFormat="1" customHeight="1" spans="1:17">
      <c r="A498" s="174"/>
      <c r="B498" s="176"/>
      <c r="C498" s="176"/>
      <c r="D498" s="265" t="s">
        <v>1131</v>
      </c>
      <c r="E498" s="305"/>
      <c r="F498" s="305"/>
      <c r="G498" s="305"/>
      <c r="H498" s="305"/>
      <c r="I498" s="305"/>
      <c r="J498" s="305"/>
      <c r="K498" s="305"/>
      <c r="L498" s="305"/>
      <c r="M498" s="305"/>
      <c r="N498" s="179"/>
      <c r="O498" s="179"/>
      <c r="P498" s="224"/>
      <c r="Q498" s="233">
        <f>SUM(E498:P498)</f>
        <v>0</v>
      </c>
    </row>
    <row r="499" s="161" customFormat="1" customHeight="1" spans="1:17">
      <c r="A499" s="174"/>
      <c r="B499" s="176"/>
      <c r="C499" s="189"/>
      <c r="D499" s="185" t="s">
        <v>1132</v>
      </c>
      <c r="E499" s="333">
        <f t="shared" ref="E499:Q499" si="107">SUM(E496:E498)</f>
        <v>0</v>
      </c>
      <c r="F499" s="333">
        <f t="shared" si="107"/>
        <v>0</v>
      </c>
      <c r="G499" s="333">
        <f t="shared" si="107"/>
        <v>0</v>
      </c>
      <c r="H499" s="333">
        <f t="shared" si="107"/>
        <v>0</v>
      </c>
      <c r="I499" s="333">
        <f t="shared" si="107"/>
        <v>0</v>
      </c>
      <c r="J499" s="252">
        <f t="shared" si="107"/>
        <v>0</v>
      </c>
      <c r="K499" s="252">
        <f t="shared" si="107"/>
        <v>0</v>
      </c>
      <c r="L499" s="252">
        <f t="shared" si="107"/>
        <v>0</v>
      </c>
      <c r="M499" s="184">
        <f t="shared" si="107"/>
        <v>0</v>
      </c>
      <c r="N499" s="184">
        <f t="shared" si="107"/>
        <v>0</v>
      </c>
      <c r="O499" s="184">
        <f t="shared" si="107"/>
        <v>0</v>
      </c>
      <c r="P499" s="230">
        <f t="shared" si="107"/>
        <v>0</v>
      </c>
      <c r="Q499" s="234">
        <f t="shared" si="107"/>
        <v>0</v>
      </c>
    </row>
    <row r="500" s="161" customFormat="1" customHeight="1" spans="1:17">
      <c r="A500" s="174"/>
      <c r="B500" s="176"/>
      <c r="C500" s="176" t="s">
        <v>1136</v>
      </c>
      <c r="D500" s="188" t="s">
        <v>1133</v>
      </c>
      <c r="E500" s="192"/>
      <c r="F500" s="192"/>
      <c r="G500" s="192"/>
      <c r="H500" s="192"/>
      <c r="I500" s="192"/>
      <c r="J500" s="191"/>
      <c r="K500" s="192"/>
      <c r="L500" s="191"/>
      <c r="M500" s="191"/>
      <c r="N500" s="366"/>
      <c r="O500" s="272"/>
      <c r="P500" s="273"/>
      <c r="Q500" s="320">
        <f>SUM(E500:P500)</f>
        <v>0</v>
      </c>
    </row>
    <row r="501" s="162" customFormat="1" customHeight="1" spans="1:20">
      <c r="A501" s="174"/>
      <c r="B501" s="176"/>
      <c r="C501" s="176"/>
      <c r="D501" s="182" t="s">
        <v>1135</v>
      </c>
      <c r="E501" s="417">
        <f t="shared" ref="E501:P501" si="108">SUM(E500)</f>
        <v>0</v>
      </c>
      <c r="F501" s="242">
        <f t="shared" si="108"/>
        <v>0</v>
      </c>
      <c r="G501" s="242">
        <f t="shared" si="108"/>
        <v>0</v>
      </c>
      <c r="H501" s="242">
        <f t="shared" si="108"/>
        <v>0</v>
      </c>
      <c r="I501" s="242">
        <f t="shared" si="108"/>
        <v>0</v>
      </c>
      <c r="J501" s="242">
        <f t="shared" si="108"/>
        <v>0</v>
      </c>
      <c r="K501" s="242">
        <f t="shared" si="108"/>
        <v>0</v>
      </c>
      <c r="L501" s="242">
        <f t="shared" si="108"/>
        <v>0</v>
      </c>
      <c r="M501" s="242">
        <f t="shared" si="108"/>
        <v>0</v>
      </c>
      <c r="N501" s="424">
        <f t="shared" si="108"/>
        <v>0</v>
      </c>
      <c r="O501" s="414">
        <f t="shared" si="108"/>
        <v>0</v>
      </c>
      <c r="P501" s="267">
        <f t="shared" si="108"/>
        <v>0</v>
      </c>
      <c r="Q501" s="428">
        <f>SUM(Q500:Q500)</f>
        <v>0</v>
      </c>
      <c r="T501" s="161"/>
    </row>
    <row r="502" s="161" customFormat="1" customHeight="1" spans="1:20">
      <c r="A502" s="174"/>
      <c r="B502" s="176"/>
      <c r="C502" s="176"/>
      <c r="D502" s="188" t="s">
        <v>1258</v>
      </c>
      <c r="E502" s="192"/>
      <c r="F502" s="192"/>
      <c r="G502" s="192"/>
      <c r="H502" s="192"/>
      <c r="I502" s="192"/>
      <c r="J502" s="191"/>
      <c r="K502" s="192"/>
      <c r="L502" s="191"/>
      <c r="M502" s="191"/>
      <c r="N502" s="366"/>
      <c r="O502" s="272"/>
      <c r="P502" s="273"/>
      <c r="Q502" s="320">
        <f>SUM(E502:P502)</f>
        <v>0</v>
      </c>
      <c r="T502" s="162"/>
    </row>
    <row r="503" s="162" customFormat="1" customHeight="1" spans="1:20">
      <c r="A503" s="201"/>
      <c r="B503" s="203"/>
      <c r="C503" s="203"/>
      <c r="D503" s="262" t="s">
        <v>1143</v>
      </c>
      <c r="E503" s="293">
        <f>SUM(E502)</f>
        <v>0</v>
      </c>
      <c r="F503" s="293">
        <f>SUM(F502)</f>
        <v>0</v>
      </c>
      <c r="G503" s="293">
        <f>SUM(G502)</f>
        <v>0</v>
      </c>
      <c r="H503" s="293">
        <f t="shared" ref="H503:P503" si="109">SUM(H500:H502)</f>
        <v>0</v>
      </c>
      <c r="I503" s="293">
        <f t="shared" si="109"/>
        <v>0</v>
      </c>
      <c r="J503" s="293">
        <f t="shared" si="109"/>
        <v>0</v>
      </c>
      <c r="K503" s="293">
        <f t="shared" si="109"/>
        <v>0</v>
      </c>
      <c r="L503" s="293">
        <f t="shared" si="109"/>
        <v>0</v>
      </c>
      <c r="M503" s="293">
        <f t="shared" si="109"/>
        <v>0</v>
      </c>
      <c r="N503" s="293">
        <f t="shared" si="109"/>
        <v>0</v>
      </c>
      <c r="O503" s="293">
        <f t="shared" si="109"/>
        <v>0</v>
      </c>
      <c r="P503" s="293">
        <f t="shared" si="109"/>
        <v>0</v>
      </c>
      <c r="Q503" s="430">
        <f>SUM(Q502)</f>
        <v>0</v>
      </c>
      <c r="T503" s="161"/>
    </row>
    <row r="504" s="162" customFormat="1" ht="6.75" customHeight="1" spans="1:17">
      <c r="A504" s="373"/>
      <c r="B504" s="332"/>
      <c r="C504" s="332"/>
      <c r="D504" s="391"/>
      <c r="E504" s="383"/>
      <c r="F504" s="332"/>
      <c r="G504" s="396"/>
      <c r="H504" s="384"/>
      <c r="I504" s="332"/>
      <c r="J504" s="332"/>
      <c r="K504" s="332"/>
      <c r="L504" s="332"/>
      <c r="M504" s="332"/>
      <c r="N504" s="332"/>
      <c r="O504" s="332"/>
      <c r="P504" s="396"/>
      <c r="Q504" s="382"/>
    </row>
    <row r="505" s="161" customFormat="1" customHeight="1" spans="1:20">
      <c r="A505" s="209">
        <v>25</v>
      </c>
      <c r="B505" s="211" t="s">
        <v>1266</v>
      </c>
      <c r="C505" s="211" t="s">
        <v>1124</v>
      </c>
      <c r="D505" s="255" t="s">
        <v>1125</v>
      </c>
      <c r="E505" s="302">
        <v>0</v>
      </c>
      <c r="F505" s="302">
        <v>0</v>
      </c>
      <c r="G505" s="302">
        <v>0</v>
      </c>
      <c r="H505" s="412">
        <v>0</v>
      </c>
      <c r="I505" s="302"/>
      <c r="J505" s="302"/>
      <c r="K505" s="302"/>
      <c r="L505" s="302"/>
      <c r="M505" s="246"/>
      <c r="N505" s="303"/>
      <c r="O505" s="303"/>
      <c r="P505" s="269"/>
      <c r="Q505" s="222">
        <f>SUM(E505:P505)</f>
        <v>0</v>
      </c>
      <c r="T505" s="162"/>
    </row>
    <row r="506" s="161" customFormat="1" customHeight="1" spans="1:17">
      <c r="A506" s="174"/>
      <c r="B506" s="176"/>
      <c r="C506" s="176"/>
      <c r="D506" s="265" t="s">
        <v>1126</v>
      </c>
      <c r="E506" s="305">
        <v>-2435</v>
      </c>
      <c r="F506" s="305">
        <v>-65</v>
      </c>
      <c r="G506" s="305">
        <v>-2350</v>
      </c>
      <c r="H506" s="419">
        <v>-1703</v>
      </c>
      <c r="I506" s="305"/>
      <c r="J506" s="305"/>
      <c r="K506" s="305"/>
      <c r="L506" s="305"/>
      <c r="M506" s="179"/>
      <c r="N506" s="181"/>
      <c r="O506" s="181"/>
      <c r="P506" s="224"/>
      <c r="Q506" s="232">
        <f>SUM(E506:P506)</f>
        <v>-6553</v>
      </c>
    </row>
    <row r="507" s="161" customFormat="1" customHeight="1" spans="1:17">
      <c r="A507" s="174"/>
      <c r="B507" s="176"/>
      <c r="C507" s="176"/>
      <c r="D507" s="265" t="s">
        <v>1127</v>
      </c>
      <c r="E507" s="305">
        <v>-489</v>
      </c>
      <c r="F507" s="305">
        <v>-1856</v>
      </c>
      <c r="G507" s="305">
        <v>-539</v>
      </c>
      <c r="H507" s="419">
        <v>-6325</v>
      </c>
      <c r="I507" s="305"/>
      <c r="J507" s="305"/>
      <c r="K507" s="305"/>
      <c r="L507" s="305"/>
      <c r="M507" s="179"/>
      <c r="N507" s="179"/>
      <c r="O507" s="179"/>
      <c r="P507" s="224"/>
      <c r="Q507" s="233">
        <f>SUM(E507:P507)</f>
        <v>-9209</v>
      </c>
    </row>
    <row r="508" s="161" customFormat="1" customHeight="1" spans="1:17">
      <c r="A508" s="174"/>
      <c r="B508" s="176"/>
      <c r="C508" s="176"/>
      <c r="D508" s="185" t="s">
        <v>1128</v>
      </c>
      <c r="E508" s="252">
        <f t="shared" ref="E508:Q508" si="110">SUM(E505:E507)</f>
        <v>-2924</v>
      </c>
      <c r="F508" s="252">
        <f t="shared" si="110"/>
        <v>-1921</v>
      </c>
      <c r="G508" s="252">
        <f t="shared" si="110"/>
        <v>-2889</v>
      </c>
      <c r="H508" s="251">
        <f t="shared" si="110"/>
        <v>-8028</v>
      </c>
      <c r="I508" s="252">
        <f t="shared" si="110"/>
        <v>0</v>
      </c>
      <c r="J508" s="252">
        <f t="shared" si="110"/>
        <v>0</v>
      </c>
      <c r="K508" s="252">
        <f t="shared" si="110"/>
        <v>0</v>
      </c>
      <c r="L508" s="252">
        <f t="shared" si="110"/>
        <v>0</v>
      </c>
      <c r="M508" s="252">
        <f t="shared" si="110"/>
        <v>0</v>
      </c>
      <c r="N508" s="184">
        <f t="shared" si="110"/>
        <v>0</v>
      </c>
      <c r="O508" s="184">
        <f t="shared" si="110"/>
        <v>0</v>
      </c>
      <c r="P508" s="230">
        <f t="shared" si="110"/>
        <v>0</v>
      </c>
      <c r="Q508" s="234">
        <f t="shared" si="110"/>
        <v>-15762</v>
      </c>
    </row>
    <row r="509" s="161" customFormat="1" customHeight="1" spans="1:17">
      <c r="A509" s="174"/>
      <c r="B509" s="176"/>
      <c r="C509" s="176"/>
      <c r="D509" s="265" t="s">
        <v>1129</v>
      </c>
      <c r="E509" s="305">
        <v>0</v>
      </c>
      <c r="F509" s="305">
        <v>0</v>
      </c>
      <c r="G509" s="305">
        <v>0</v>
      </c>
      <c r="H509" s="420">
        <v>0</v>
      </c>
      <c r="I509" s="288"/>
      <c r="J509" s="288"/>
      <c r="K509" s="288"/>
      <c r="L509" s="288"/>
      <c r="M509" s="288"/>
      <c r="N509" s="179"/>
      <c r="O509" s="179"/>
      <c r="P509" s="224"/>
      <c r="Q509" s="233">
        <f>SUM(E509:P509)</f>
        <v>0</v>
      </c>
    </row>
    <row r="510" s="161" customFormat="1" customHeight="1" spans="1:17">
      <c r="A510" s="174"/>
      <c r="B510" s="176"/>
      <c r="C510" s="176"/>
      <c r="D510" s="265" t="s">
        <v>1130</v>
      </c>
      <c r="E510" s="305">
        <v>1</v>
      </c>
      <c r="F510" s="305">
        <v>0</v>
      </c>
      <c r="G510" s="305">
        <v>37</v>
      </c>
      <c r="H510" s="419">
        <v>10</v>
      </c>
      <c r="I510" s="305"/>
      <c r="J510" s="305"/>
      <c r="K510" s="305"/>
      <c r="L510" s="305"/>
      <c r="M510" s="305"/>
      <c r="N510" s="179"/>
      <c r="O510" s="179"/>
      <c r="P510" s="224"/>
      <c r="Q510" s="233">
        <f>SUM(E510:P510)</f>
        <v>48</v>
      </c>
    </row>
    <row r="511" s="161" customFormat="1" customHeight="1" spans="1:17">
      <c r="A511" s="174"/>
      <c r="B511" s="176"/>
      <c r="C511" s="176"/>
      <c r="D511" s="265" t="s">
        <v>1131</v>
      </c>
      <c r="E511" s="305">
        <v>24</v>
      </c>
      <c r="F511" s="305">
        <v>0</v>
      </c>
      <c r="G511" s="305">
        <v>31</v>
      </c>
      <c r="H511" s="419">
        <v>0</v>
      </c>
      <c r="I511" s="305"/>
      <c r="J511" s="305"/>
      <c r="K511" s="305"/>
      <c r="L511" s="305"/>
      <c r="M511" s="305"/>
      <c r="N511" s="179"/>
      <c r="O511" s="179"/>
      <c r="P511" s="224"/>
      <c r="Q511" s="233">
        <f>SUM(E511:P511)</f>
        <v>55</v>
      </c>
    </row>
    <row r="512" s="161" customFormat="1" customHeight="1" spans="1:17">
      <c r="A512" s="174"/>
      <c r="B512" s="176"/>
      <c r="C512" s="189"/>
      <c r="D512" s="185" t="s">
        <v>1132</v>
      </c>
      <c r="E512" s="333">
        <f t="shared" ref="E512:Q512" si="111">SUM(E509:E511)</f>
        <v>25</v>
      </c>
      <c r="F512" s="333">
        <f t="shared" si="111"/>
        <v>0</v>
      </c>
      <c r="G512" s="333">
        <f t="shared" si="111"/>
        <v>68</v>
      </c>
      <c r="H512" s="380">
        <f t="shared" si="111"/>
        <v>10</v>
      </c>
      <c r="I512" s="333">
        <f t="shared" si="111"/>
        <v>0</v>
      </c>
      <c r="J512" s="252">
        <f t="shared" si="111"/>
        <v>0</v>
      </c>
      <c r="K512" s="252">
        <f t="shared" si="111"/>
        <v>0</v>
      </c>
      <c r="L512" s="252">
        <f t="shared" si="111"/>
        <v>0</v>
      </c>
      <c r="M512" s="184">
        <f t="shared" si="111"/>
        <v>0</v>
      </c>
      <c r="N512" s="184">
        <f t="shared" si="111"/>
        <v>0</v>
      </c>
      <c r="O512" s="184">
        <f t="shared" si="111"/>
        <v>0</v>
      </c>
      <c r="P512" s="230">
        <f t="shared" si="111"/>
        <v>0</v>
      </c>
      <c r="Q512" s="234">
        <f t="shared" si="111"/>
        <v>103</v>
      </c>
    </row>
    <row r="513" s="161" customFormat="1" customHeight="1" spans="1:17">
      <c r="A513" s="174"/>
      <c r="B513" s="176"/>
      <c r="C513" s="176"/>
      <c r="D513" s="188" t="s">
        <v>1133</v>
      </c>
      <c r="E513" s="192">
        <v>270.45</v>
      </c>
      <c r="F513" s="192">
        <v>232.3</v>
      </c>
      <c r="G513" s="192">
        <v>366.86</v>
      </c>
      <c r="H513" s="192">
        <v>443.4</v>
      </c>
      <c r="I513" s="192"/>
      <c r="J513" s="192"/>
      <c r="K513" s="192"/>
      <c r="L513" s="192"/>
      <c r="M513" s="192"/>
      <c r="N513" s="192"/>
      <c r="O513" s="192"/>
      <c r="P513" s="271"/>
      <c r="Q513" s="233">
        <f t="shared" ref="Q513:Q526" si="112">SUM(E513:P513)</f>
        <v>1313.01</v>
      </c>
    </row>
    <row r="514" s="161" customFormat="1" customHeight="1" spans="1:17">
      <c r="A514" s="174"/>
      <c r="B514" s="176"/>
      <c r="C514" s="187" t="s">
        <v>1136</v>
      </c>
      <c r="D514" s="188" t="s">
        <v>1184</v>
      </c>
      <c r="E514" s="192">
        <v>3099.23</v>
      </c>
      <c r="F514" s="192">
        <v>2936.44</v>
      </c>
      <c r="G514" s="319">
        <v>4555.81</v>
      </c>
      <c r="H514" s="192">
        <v>9901.6</v>
      </c>
      <c r="I514" s="192"/>
      <c r="J514" s="191"/>
      <c r="K514" s="192"/>
      <c r="L514" s="191"/>
      <c r="M514" s="272"/>
      <c r="N514" s="191"/>
      <c r="O514" s="272"/>
      <c r="P514" s="273"/>
      <c r="Q514" s="233">
        <f t="shared" si="112"/>
        <v>20493.08</v>
      </c>
    </row>
    <row r="515" s="161" customFormat="1" customHeight="1" spans="1:17">
      <c r="A515" s="174"/>
      <c r="B515" s="176"/>
      <c r="C515" s="176"/>
      <c r="D515" s="188" t="s">
        <v>1139</v>
      </c>
      <c r="E515" s="192">
        <v>-643.37</v>
      </c>
      <c r="F515" s="192">
        <v>-843.25</v>
      </c>
      <c r="G515" s="319">
        <v>-1454.89</v>
      </c>
      <c r="H515" s="257">
        <v>-1530.69</v>
      </c>
      <c r="I515" s="192"/>
      <c r="J515" s="191"/>
      <c r="K515" s="192"/>
      <c r="L515" s="272"/>
      <c r="M515" s="272"/>
      <c r="N515" s="191"/>
      <c r="O515" s="272"/>
      <c r="P515" s="273"/>
      <c r="Q515" s="233">
        <f t="shared" si="112"/>
        <v>-4472.2</v>
      </c>
    </row>
    <row r="516" s="161" customFormat="1" customHeight="1" spans="1:17">
      <c r="A516" s="174"/>
      <c r="B516" s="176"/>
      <c r="C516" s="176"/>
      <c r="D516" s="188" t="s">
        <v>1140</v>
      </c>
      <c r="E516" s="192">
        <v>113.59</v>
      </c>
      <c r="F516" s="192">
        <v>60.11</v>
      </c>
      <c r="G516" s="319">
        <v>86.94</v>
      </c>
      <c r="H516" s="257">
        <v>90.49</v>
      </c>
      <c r="I516" s="192"/>
      <c r="J516" s="191"/>
      <c r="K516" s="319"/>
      <c r="L516" s="191"/>
      <c r="M516" s="272"/>
      <c r="N516" s="191"/>
      <c r="O516" s="272"/>
      <c r="P516" s="273"/>
      <c r="Q516" s="233">
        <f t="shared" si="112"/>
        <v>351.13</v>
      </c>
    </row>
    <row r="517" s="161" customFormat="1" customHeight="1" spans="1:17">
      <c r="A517" s="174"/>
      <c r="B517" s="176"/>
      <c r="C517" s="176"/>
      <c r="D517" s="188" t="s">
        <v>1204</v>
      </c>
      <c r="E517" s="192"/>
      <c r="F517" s="192"/>
      <c r="G517" s="319"/>
      <c r="H517" s="257"/>
      <c r="I517" s="192"/>
      <c r="J517" s="191"/>
      <c r="K517" s="192"/>
      <c r="L517" s="191"/>
      <c r="M517" s="272"/>
      <c r="N517" s="191"/>
      <c r="O517" s="272"/>
      <c r="P517" s="273"/>
      <c r="Q517" s="233">
        <f t="shared" si="112"/>
        <v>0</v>
      </c>
    </row>
    <row r="518" s="161" customFormat="1" customHeight="1" spans="1:17">
      <c r="A518" s="174"/>
      <c r="B518" s="176"/>
      <c r="C518" s="176"/>
      <c r="D518" s="188" t="s">
        <v>1205</v>
      </c>
      <c r="E518" s="192"/>
      <c r="F518" s="192"/>
      <c r="G518" s="319"/>
      <c r="H518" s="257"/>
      <c r="I518" s="192"/>
      <c r="J518" s="191"/>
      <c r="K518" s="192"/>
      <c r="L518" s="191"/>
      <c r="M518" s="272"/>
      <c r="N518" s="191"/>
      <c r="O518" s="272"/>
      <c r="P518" s="273"/>
      <c r="Q518" s="233">
        <f t="shared" si="112"/>
        <v>0</v>
      </c>
    </row>
    <row r="519" s="161" customFormat="1" customHeight="1" spans="1:17">
      <c r="A519" s="174"/>
      <c r="B519" s="176"/>
      <c r="C519" s="176"/>
      <c r="D519" s="188" t="s">
        <v>1267</v>
      </c>
      <c r="E519" s="192"/>
      <c r="F519" s="192"/>
      <c r="G519" s="319"/>
      <c r="H519" s="257"/>
      <c r="I519" s="192"/>
      <c r="J519" s="191"/>
      <c r="K519" s="192"/>
      <c r="L519" s="191"/>
      <c r="M519" s="272"/>
      <c r="N519" s="191"/>
      <c r="O519" s="272"/>
      <c r="P519" s="431"/>
      <c r="Q519" s="233">
        <f t="shared" si="112"/>
        <v>0</v>
      </c>
    </row>
    <row r="520" s="161" customFormat="1" customHeight="1" spans="1:17">
      <c r="A520" s="174"/>
      <c r="B520" s="176"/>
      <c r="C520" s="176"/>
      <c r="D520" s="188" t="s">
        <v>1268</v>
      </c>
      <c r="E520" s="192">
        <v>600</v>
      </c>
      <c r="F520" s="192"/>
      <c r="G520" s="319"/>
      <c r="H520" s="257"/>
      <c r="I520" s="271"/>
      <c r="J520" s="272"/>
      <c r="K520" s="192"/>
      <c r="L520" s="280"/>
      <c r="M520" s="272"/>
      <c r="N520" s="191"/>
      <c r="O520" s="272"/>
      <c r="P520" s="431"/>
      <c r="Q520" s="233">
        <f t="shared" si="112"/>
        <v>600</v>
      </c>
    </row>
    <row r="521" s="161" customFormat="1" customHeight="1" spans="1:17">
      <c r="A521" s="174"/>
      <c r="B521" s="176"/>
      <c r="C521" s="176"/>
      <c r="D521" s="188" t="s">
        <v>1269</v>
      </c>
      <c r="E521" s="192"/>
      <c r="F521" s="192"/>
      <c r="G521" s="319"/>
      <c r="H521" s="257"/>
      <c r="I521" s="271"/>
      <c r="J521" s="272"/>
      <c r="K521" s="192"/>
      <c r="L521" s="280"/>
      <c r="M521" s="272"/>
      <c r="N521" s="191"/>
      <c r="O521" s="272"/>
      <c r="P521" s="431"/>
      <c r="Q521" s="233">
        <f t="shared" si="112"/>
        <v>0</v>
      </c>
    </row>
    <row r="522" s="161" customFormat="1" customHeight="1" spans="1:17">
      <c r="A522" s="174"/>
      <c r="B522" s="176"/>
      <c r="C522" s="176"/>
      <c r="D522" s="188" t="s">
        <v>1270</v>
      </c>
      <c r="E522" s="192"/>
      <c r="F522" s="192"/>
      <c r="G522" s="319"/>
      <c r="H522" s="257"/>
      <c r="I522" s="271"/>
      <c r="J522" s="272"/>
      <c r="K522" s="192"/>
      <c r="L522" s="280"/>
      <c r="M522" s="272"/>
      <c r="N522" s="191"/>
      <c r="O522" s="272"/>
      <c r="P522" s="431"/>
      <c r="Q522" s="233">
        <f t="shared" si="112"/>
        <v>0</v>
      </c>
    </row>
    <row r="523" s="161" customFormat="1" customHeight="1" spans="1:17">
      <c r="A523" s="174"/>
      <c r="B523" s="176"/>
      <c r="C523" s="176"/>
      <c r="D523" s="188" t="s">
        <v>1181</v>
      </c>
      <c r="E523" s="192"/>
      <c r="F523" s="192"/>
      <c r="G523" s="319"/>
      <c r="H523" s="257"/>
      <c r="I523" s="192"/>
      <c r="J523" s="191"/>
      <c r="K523" s="192"/>
      <c r="L523" s="191"/>
      <c r="M523" s="272"/>
      <c r="N523" s="191"/>
      <c r="O523" s="272"/>
      <c r="P523" s="431"/>
      <c r="Q523" s="233">
        <f t="shared" si="112"/>
        <v>0</v>
      </c>
    </row>
    <row r="524" s="161" customFormat="1" customHeight="1" spans="1:17">
      <c r="A524" s="174"/>
      <c r="B524" s="176"/>
      <c r="C524" s="176"/>
      <c r="D524" s="188" t="s">
        <v>1158</v>
      </c>
      <c r="E524" s="192"/>
      <c r="F524" s="192"/>
      <c r="G524" s="319"/>
      <c r="H524" s="257"/>
      <c r="I524" s="192"/>
      <c r="J524" s="191"/>
      <c r="K524" s="192"/>
      <c r="L524" s="191"/>
      <c r="M524" s="272"/>
      <c r="N524" s="191"/>
      <c r="O524" s="272"/>
      <c r="P524" s="431"/>
      <c r="Q524" s="233">
        <f t="shared" si="112"/>
        <v>0</v>
      </c>
    </row>
    <row r="525" s="161" customFormat="1" customHeight="1" spans="1:17">
      <c r="A525" s="174"/>
      <c r="B525" s="176"/>
      <c r="C525" s="176"/>
      <c r="D525" s="188" t="s">
        <v>1271</v>
      </c>
      <c r="E525" s="192"/>
      <c r="F525" s="192"/>
      <c r="G525" s="319"/>
      <c r="H525" s="257"/>
      <c r="I525" s="192"/>
      <c r="J525" s="192"/>
      <c r="K525" s="192"/>
      <c r="L525" s="192"/>
      <c r="M525" s="271"/>
      <c r="N525" s="192"/>
      <c r="O525" s="271"/>
      <c r="P525" s="431"/>
      <c r="Q525" s="233">
        <f t="shared" si="112"/>
        <v>0</v>
      </c>
    </row>
    <row r="526" s="161" customFormat="1" customHeight="1" spans="1:17">
      <c r="A526" s="174"/>
      <c r="B526" s="176"/>
      <c r="C526" s="176"/>
      <c r="D526" s="188" t="s">
        <v>1272</v>
      </c>
      <c r="E526" s="192"/>
      <c r="F526" s="192"/>
      <c r="G526" s="319"/>
      <c r="H526" s="257"/>
      <c r="I526" s="192"/>
      <c r="J526" s="192"/>
      <c r="K526" s="319"/>
      <c r="L526" s="192"/>
      <c r="M526" s="271"/>
      <c r="N526" s="192"/>
      <c r="O526" s="192"/>
      <c r="P526" s="273"/>
      <c r="Q526" s="233">
        <f t="shared" si="112"/>
        <v>0</v>
      </c>
    </row>
    <row r="527" s="162" customFormat="1" customHeight="1" spans="1:20">
      <c r="A527" s="201"/>
      <c r="B527" s="203"/>
      <c r="C527" s="203"/>
      <c r="D527" s="262" t="s">
        <v>1143</v>
      </c>
      <c r="E527" s="293">
        <f>SUM(E513:E526)</f>
        <v>3439.9</v>
      </c>
      <c r="F527" s="293">
        <f t="shared" ref="F527:P527" si="113">SUM(F513:F526)</f>
        <v>2385.6</v>
      </c>
      <c r="G527" s="293">
        <f t="shared" si="113"/>
        <v>3554.72</v>
      </c>
      <c r="H527" s="293">
        <f t="shared" si="113"/>
        <v>8904.8</v>
      </c>
      <c r="I527" s="293">
        <f t="shared" si="113"/>
        <v>0</v>
      </c>
      <c r="J527" s="293">
        <f t="shared" si="113"/>
        <v>0</v>
      </c>
      <c r="K527" s="293">
        <f t="shared" si="113"/>
        <v>0</v>
      </c>
      <c r="L527" s="293">
        <f t="shared" si="113"/>
        <v>0</v>
      </c>
      <c r="M527" s="293">
        <f t="shared" si="113"/>
        <v>0</v>
      </c>
      <c r="N527" s="293">
        <f t="shared" si="113"/>
        <v>0</v>
      </c>
      <c r="O527" s="293">
        <f t="shared" si="113"/>
        <v>0</v>
      </c>
      <c r="P527" s="293">
        <f t="shared" si="113"/>
        <v>0</v>
      </c>
      <c r="Q527" s="236">
        <f>SUM(Q514:Q526)</f>
        <v>16972.01</v>
      </c>
      <c r="T527" s="161"/>
    </row>
    <row r="528" s="162" customFormat="1" ht="6.75" customHeight="1" spans="1:17">
      <c r="A528" s="373"/>
      <c r="B528" s="332"/>
      <c r="C528" s="332"/>
      <c r="D528" s="391"/>
      <c r="E528" s="383"/>
      <c r="F528" s="332"/>
      <c r="G528" s="332"/>
      <c r="H528" s="384"/>
      <c r="I528" s="332"/>
      <c r="J528" s="332"/>
      <c r="K528" s="332"/>
      <c r="L528" s="332"/>
      <c r="M528" s="332"/>
      <c r="N528" s="332"/>
      <c r="O528" s="418"/>
      <c r="P528" s="382"/>
      <c r="Q528" s="403"/>
    </row>
    <row r="529" s="161" customFormat="1" customHeight="1" spans="1:20">
      <c r="A529" s="209">
        <v>26</v>
      </c>
      <c r="B529" s="211" t="s">
        <v>1273</v>
      </c>
      <c r="C529" s="211" t="s">
        <v>1124</v>
      </c>
      <c r="D529" s="255" t="s">
        <v>1125</v>
      </c>
      <c r="E529" s="302"/>
      <c r="F529" s="302"/>
      <c r="G529" s="302"/>
      <c r="H529" s="412"/>
      <c r="I529" s="302"/>
      <c r="J529" s="302"/>
      <c r="K529" s="302"/>
      <c r="L529" s="302"/>
      <c r="M529" s="246"/>
      <c r="N529" s="303"/>
      <c r="O529" s="303"/>
      <c r="P529" s="269"/>
      <c r="Q529" s="222">
        <f>SUM(E529:P529)</f>
        <v>0</v>
      </c>
      <c r="T529" s="162"/>
    </row>
    <row r="530" s="161" customFormat="1" customHeight="1" spans="1:17">
      <c r="A530" s="174"/>
      <c r="B530" s="176"/>
      <c r="C530" s="176"/>
      <c r="D530" s="265" t="s">
        <v>1126</v>
      </c>
      <c r="E530" s="305"/>
      <c r="F530" s="305"/>
      <c r="G530" s="305"/>
      <c r="H530" s="419"/>
      <c r="I530" s="305"/>
      <c r="J530" s="305"/>
      <c r="K530" s="305"/>
      <c r="L530" s="305"/>
      <c r="M530" s="179"/>
      <c r="N530" s="181"/>
      <c r="O530" s="181"/>
      <c r="P530" s="224"/>
      <c r="Q530" s="232">
        <f>SUM(E530:P530)</f>
        <v>0</v>
      </c>
    </row>
    <row r="531" s="161" customFormat="1" customHeight="1" spans="1:17">
      <c r="A531" s="174"/>
      <c r="B531" s="176"/>
      <c r="C531" s="176"/>
      <c r="D531" s="265" t="s">
        <v>1127</v>
      </c>
      <c r="E531" s="305"/>
      <c r="F531" s="305"/>
      <c r="G531" s="305"/>
      <c r="H531" s="419"/>
      <c r="I531" s="305"/>
      <c r="J531" s="305"/>
      <c r="K531" s="305"/>
      <c r="L531" s="305"/>
      <c r="M531" s="179"/>
      <c r="N531" s="179"/>
      <c r="O531" s="179"/>
      <c r="P531" s="224"/>
      <c r="Q531" s="233">
        <f>SUM(E531:P531)</f>
        <v>0</v>
      </c>
    </row>
    <row r="532" s="161" customFormat="1" customHeight="1" spans="1:17">
      <c r="A532" s="174"/>
      <c r="B532" s="176"/>
      <c r="C532" s="176"/>
      <c r="D532" s="185" t="s">
        <v>1128</v>
      </c>
      <c r="E532" s="252">
        <f t="shared" ref="E532:Q532" si="114">SUM(E529:E531)</f>
        <v>0</v>
      </c>
      <c r="F532" s="252">
        <f t="shared" si="114"/>
        <v>0</v>
      </c>
      <c r="G532" s="252">
        <f t="shared" si="114"/>
        <v>0</v>
      </c>
      <c r="H532" s="251">
        <f t="shared" si="114"/>
        <v>0</v>
      </c>
      <c r="I532" s="252">
        <f t="shared" si="114"/>
        <v>0</v>
      </c>
      <c r="J532" s="252">
        <f t="shared" si="114"/>
        <v>0</v>
      </c>
      <c r="K532" s="252">
        <f t="shared" si="114"/>
        <v>0</v>
      </c>
      <c r="L532" s="252">
        <f t="shared" si="114"/>
        <v>0</v>
      </c>
      <c r="M532" s="252">
        <f t="shared" si="114"/>
        <v>0</v>
      </c>
      <c r="N532" s="184">
        <f t="shared" si="114"/>
        <v>0</v>
      </c>
      <c r="O532" s="184">
        <f t="shared" si="114"/>
        <v>0</v>
      </c>
      <c r="P532" s="230">
        <f t="shared" si="114"/>
        <v>0</v>
      </c>
      <c r="Q532" s="234">
        <f t="shared" si="114"/>
        <v>0</v>
      </c>
    </row>
    <row r="533" s="161" customFormat="1" customHeight="1" spans="1:17">
      <c r="A533" s="174"/>
      <c r="B533" s="176"/>
      <c r="C533" s="176"/>
      <c r="D533" s="265" t="s">
        <v>1129</v>
      </c>
      <c r="E533" s="305"/>
      <c r="F533" s="305"/>
      <c r="G533" s="305"/>
      <c r="H533" s="420"/>
      <c r="I533" s="288"/>
      <c r="J533" s="288"/>
      <c r="K533" s="288"/>
      <c r="L533" s="288"/>
      <c r="M533" s="288"/>
      <c r="N533" s="179"/>
      <c r="O533" s="179"/>
      <c r="P533" s="224"/>
      <c r="Q533" s="233">
        <f>SUM(E533:P533)</f>
        <v>0</v>
      </c>
    </row>
    <row r="534" s="161" customFormat="1" customHeight="1" spans="1:17">
      <c r="A534" s="174"/>
      <c r="B534" s="176"/>
      <c r="C534" s="176"/>
      <c r="D534" s="265" t="s">
        <v>1130</v>
      </c>
      <c r="E534" s="305"/>
      <c r="F534" s="305"/>
      <c r="G534" s="305"/>
      <c r="H534" s="419"/>
      <c r="I534" s="305"/>
      <c r="J534" s="305"/>
      <c r="K534" s="305"/>
      <c r="L534" s="305"/>
      <c r="M534" s="305"/>
      <c r="N534" s="179"/>
      <c r="O534" s="179"/>
      <c r="P534" s="224"/>
      <c r="Q534" s="233">
        <f>SUM(E534:P534)</f>
        <v>0</v>
      </c>
    </row>
    <row r="535" s="161" customFormat="1" customHeight="1" spans="1:17">
      <c r="A535" s="174"/>
      <c r="B535" s="176"/>
      <c r="C535" s="176"/>
      <c r="D535" s="265" t="s">
        <v>1131</v>
      </c>
      <c r="E535" s="305"/>
      <c r="F535" s="305"/>
      <c r="G535" s="305"/>
      <c r="H535" s="419"/>
      <c r="I535" s="305"/>
      <c r="J535" s="305"/>
      <c r="K535" s="305"/>
      <c r="L535" s="305"/>
      <c r="M535" s="305"/>
      <c r="N535" s="179"/>
      <c r="O535" s="179"/>
      <c r="P535" s="224"/>
      <c r="Q535" s="233">
        <f>SUM(E535:P535)</f>
        <v>0</v>
      </c>
    </row>
    <row r="536" s="161" customFormat="1" customHeight="1" spans="1:17">
      <c r="A536" s="174"/>
      <c r="B536" s="176"/>
      <c r="C536" s="189"/>
      <c r="D536" s="185" t="s">
        <v>1132</v>
      </c>
      <c r="E536" s="333">
        <f t="shared" ref="E536:Q536" si="115">SUM(E533:E535)</f>
        <v>0</v>
      </c>
      <c r="F536" s="333">
        <f t="shared" si="115"/>
        <v>0</v>
      </c>
      <c r="G536" s="333">
        <f t="shared" si="115"/>
        <v>0</v>
      </c>
      <c r="H536" s="380">
        <f t="shared" si="115"/>
        <v>0</v>
      </c>
      <c r="I536" s="333">
        <f t="shared" si="115"/>
        <v>0</v>
      </c>
      <c r="J536" s="252">
        <f t="shared" si="115"/>
        <v>0</v>
      </c>
      <c r="K536" s="252">
        <f t="shared" si="115"/>
        <v>0</v>
      </c>
      <c r="L536" s="252">
        <f t="shared" si="115"/>
        <v>0</v>
      </c>
      <c r="M536" s="184">
        <f t="shared" si="115"/>
        <v>0</v>
      </c>
      <c r="N536" s="184">
        <f t="shared" si="115"/>
        <v>0</v>
      </c>
      <c r="O536" s="184">
        <f t="shared" si="115"/>
        <v>0</v>
      </c>
      <c r="P536" s="230">
        <f t="shared" si="115"/>
        <v>0</v>
      </c>
      <c r="Q536" s="234">
        <f t="shared" si="115"/>
        <v>0</v>
      </c>
    </row>
    <row r="537" s="161" customFormat="1" customHeight="1" spans="1:17">
      <c r="A537" s="174"/>
      <c r="B537" s="176"/>
      <c r="C537" s="176" t="s">
        <v>1136</v>
      </c>
      <c r="D537" s="188" t="s">
        <v>1274</v>
      </c>
      <c r="E537" s="192"/>
      <c r="F537" s="192"/>
      <c r="G537" s="192"/>
      <c r="H537" s="257"/>
      <c r="I537" s="192"/>
      <c r="J537" s="191"/>
      <c r="K537" s="192"/>
      <c r="L537" s="191"/>
      <c r="M537" s="191"/>
      <c r="N537" s="191"/>
      <c r="O537" s="191"/>
      <c r="P537" s="273"/>
      <c r="Q537" s="233">
        <f t="shared" ref="Q537:Q542" si="116">SUM(E537:P537)</f>
        <v>0</v>
      </c>
    </row>
    <row r="538" s="161" customFormat="1" customHeight="1" spans="1:17">
      <c r="A538" s="174"/>
      <c r="B538" s="176"/>
      <c r="C538" s="176"/>
      <c r="D538" s="188" t="s">
        <v>1275</v>
      </c>
      <c r="E538" s="192"/>
      <c r="F538" s="192"/>
      <c r="G538" s="192"/>
      <c r="H538" s="257"/>
      <c r="I538" s="192"/>
      <c r="J538" s="191"/>
      <c r="K538" s="192"/>
      <c r="L538" s="191"/>
      <c r="M538" s="191"/>
      <c r="N538" s="191"/>
      <c r="O538" s="191"/>
      <c r="P538" s="273"/>
      <c r="Q538" s="233">
        <f t="shared" si="116"/>
        <v>0</v>
      </c>
    </row>
    <row r="539" s="161" customFormat="1" customHeight="1" spans="1:17">
      <c r="A539" s="174"/>
      <c r="B539" s="176"/>
      <c r="C539" s="176"/>
      <c r="D539" s="188" t="s">
        <v>1199</v>
      </c>
      <c r="E539" s="192"/>
      <c r="F539" s="192"/>
      <c r="G539" s="192"/>
      <c r="H539" s="257"/>
      <c r="I539" s="192"/>
      <c r="J539" s="191"/>
      <c r="K539" s="192"/>
      <c r="L539" s="191"/>
      <c r="M539" s="191"/>
      <c r="N539" s="191"/>
      <c r="O539" s="191"/>
      <c r="P539" s="273"/>
      <c r="Q539" s="233">
        <f t="shared" si="116"/>
        <v>0</v>
      </c>
    </row>
    <row r="540" s="161" customFormat="1" customHeight="1" spans="1:17">
      <c r="A540" s="174"/>
      <c r="B540" s="176"/>
      <c r="C540" s="176"/>
      <c r="D540" s="188" t="s">
        <v>1139</v>
      </c>
      <c r="E540" s="192"/>
      <c r="F540" s="192"/>
      <c r="G540" s="192"/>
      <c r="H540" s="257"/>
      <c r="I540" s="192"/>
      <c r="J540" s="191"/>
      <c r="K540" s="192"/>
      <c r="L540" s="191"/>
      <c r="M540" s="191"/>
      <c r="N540" s="191"/>
      <c r="O540" s="191"/>
      <c r="P540" s="273"/>
      <c r="Q540" s="233">
        <f t="shared" si="116"/>
        <v>0</v>
      </c>
    </row>
    <row r="541" s="161" customFormat="1" customHeight="1" spans="1:17">
      <c r="A541" s="174"/>
      <c r="B541" s="176"/>
      <c r="C541" s="176"/>
      <c r="D541" s="188" t="s">
        <v>1140</v>
      </c>
      <c r="E541" s="192"/>
      <c r="F541" s="192"/>
      <c r="G541" s="192"/>
      <c r="H541" s="257"/>
      <c r="I541" s="192"/>
      <c r="J541" s="191"/>
      <c r="K541" s="192"/>
      <c r="L541" s="191"/>
      <c r="M541" s="191"/>
      <c r="N541" s="191"/>
      <c r="O541" s="191"/>
      <c r="P541" s="273"/>
      <c r="Q541" s="233">
        <f t="shared" si="116"/>
        <v>0</v>
      </c>
    </row>
    <row r="542" s="161" customFormat="1" customHeight="1" spans="1:17">
      <c r="A542" s="174"/>
      <c r="B542" s="176"/>
      <c r="C542" s="176"/>
      <c r="D542" s="188" t="s">
        <v>1158</v>
      </c>
      <c r="E542" s="192"/>
      <c r="F542" s="192"/>
      <c r="G542" s="192"/>
      <c r="H542" s="257"/>
      <c r="I542" s="192"/>
      <c r="J542" s="191"/>
      <c r="K542" s="319"/>
      <c r="L542" s="191"/>
      <c r="M542" s="191"/>
      <c r="N542" s="191"/>
      <c r="O542" s="191"/>
      <c r="P542" s="273"/>
      <c r="Q542" s="233">
        <f t="shared" si="116"/>
        <v>0</v>
      </c>
    </row>
    <row r="543" s="162" customFormat="1" customHeight="1" spans="1:20">
      <c r="A543" s="201"/>
      <c r="B543" s="203"/>
      <c r="C543" s="203"/>
      <c r="D543" s="262" t="s">
        <v>1143</v>
      </c>
      <c r="E543" s="293">
        <f t="shared" ref="E543:Q543" si="117">SUM(E537:E542)</f>
        <v>0</v>
      </c>
      <c r="F543" s="293">
        <f t="shared" si="117"/>
        <v>0</v>
      </c>
      <c r="G543" s="293">
        <f t="shared" si="117"/>
        <v>0</v>
      </c>
      <c r="H543" s="293">
        <f t="shared" si="117"/>
        <v>0</v>
      </c>
      <c r="I543" s="293">
        <f t="shared" si="117"/>
        <v>0</v>
      </c>
      <c r="J543" s="293">
        <f t="shared" si="117"/>
        <v>0</v>
      </c>
      <c r="K543" s="293">
        <f t="shared" si="117"/>
        <v>0</v>
      </c>
      <c r="L543" s="293">
        <f t="shared" si="117"/>
        <v>0</v>
      </c>
      <c r="M543" s="293">
        <f t="shared" si="117"/>
        <v>0</v>
      </c>
      <c r="N543" s="293">
        <f t="shared" si="117"/>
        <v>0</v>
      </c>
      <c r="O543" s="293">
        <f t="shared" si="117"/>
        <v>0</v>
      </c>
      <c r="P543" s="293">
        <f t="shared" si="117"/>
        <v>0</v>
      </c>
      <c r="Q543" s="236">
        <f t="shared" si="117"/>
        <v>0</v>
      </c>
      <c r="T543" s="161"/>
    </row>
    <row r="544" s="162" customFormat="1" ht="6.75" customHeight="1" spans="1:17">
      <c r="A544" s="373"/>
      <c r="B544" s="332"/>
      <c r="C544" s="332"/>
      <c r="D544" s="391"/>
      <c r="E544" s="383"/>
      <c r="F544" s="332"/>
      <c r="G544" s="332"/>
      <c r="H544" s="384"/>
      <c r="I544" s="332"/>
      <c r="J544" s="332"/>
      <c r="K544" s="332"/>
      <c r="L544" s="332"/>
      <c r="M544" s="332"/>
      <c r="N544" s="332"/>
      <c r="O544" s="418"/>
      <c r="P544" s="382"/>
      <c r="Q544" s="403"/>
    </row>
    <row r="545" s="161" customFormat="1" customHeight="1" spans="1:20">
      <c r="A545" s="209">
        <v>27</v>
      </c>
      <c r="B545" s="211" t="s">
        <v>1276</v>
      </c>
      <c r="C545" s="211" t="s">
        <v>1124</v>
      </c>
      <c r="D545" s="255" t="s">
        <v>1125</v>
      </c>
      <c r="E545" s="302">
        <v>0</v>
      </c>
      <c r="F545" s="302">
        <v>0</v>
      </c>
      <c r="G545" s="302">
        <v>0</v>
      </c>
      <c r="H545" s="412">
        <v>0</v>
      </c>
      <c r="I545" s="302"/>
      <c r="J545" s="302"/>
      <c r="K545" s="302"/>
      <c r="L545" s="302"/>
      <c r="M545" s="246"/>
      <c r="N545" s="303"/>
      <c r="O545" s="303"/>
      <c r="P545" s="269"/>
      <c r="Q545" s="222">
        <f>SUM(E545:P545)</f>
        <v>0</v>
      </c>
      <c r="T545" s="162"/>
    </row>
    <row r="546" s="161" customFormat="1" customHeight="1" spans="1:17">
      <c r="A546" s="174"/>
      <c r="B546" s="176"/>
      <c r="C546" s="176"/>
      <c r="D546" s="265" t="s">
        <v>1126</v>
      </c>
      <c r="E546" s="305">
        <v>0</v>
      </c>
      <c r="F546" s="305">
        <v>0</v>
      </c>
      <c r="G546" s="305">
        <v>0</v>
      </c>
      <c r="H546" s="419">
        <v>0</v>
      </c>
      <c r="I546" s="305"/>
      <c r="J546" s="305"/>
      <c r="K546" s="305"/>
      <c r="L546" s="305"/>
      <c r="M546" s="179"/>
      <c r="N546" s="181"/>
      <c r="O546" s="181"/>
      <c r="P546" s="224"/>
      <c r="Q546" s="232">
        <f>SUM(E546:P546)</f>
        <v>0</v>
      </c>
    </row>
    <row r="547" s="161" customFormat="1" customHeight="1" spans="1:17">
      <c r="A547" s="174"/>
      <c r="B547" s="176"/>
      <c r="C547" s="176"/>
      <c r="D547" s="265" t="s">
        <v>1127</v>
      </c>
      <c r="E547" s="305">
        <v>0</v>
      </c>
      <c r="F547" s="305">
        <v>-264</v>
      </c>
      <c r="G547" s="305">
        <v>-1187</v>
      </c>
      <c r="H547" s="419">
        <v>-675</v>
      </c>
      <c r="I547" s="305"/>
      <c r="J547" s="305"/>
      <c r="K547" s="305"/>
      <c r="L547" s="305"/>
      <c r="M547" s="179"/>
      <c r="N547" s="179"/>
      <c r="O547" s="179"/>
      <c r="P547" s="224"/>
      <c r="Q547" s="233">
        <f>SUM(E547:P547)</f>
        <v>-2126</v>
      </c>
    </row>
    <row r="548" s="161" customFormat="1" customHeight="1" spans="1:17">
      <c r="A548" s="174"/>
      <c r="B548" s="176"/>
      <c r="C548" s="176"/>
      <c r="D548" s="185" t="s">
        <v>1128</v>
      </c>
      <c r="E548" s="252">
        <f t="shared" ref="E548:Q548" si="118">SUM(E545:E547)</f>
        <v>0</v>
      </c>
      <c r="F548" s="252">
        <f t="shared" si="118"/>
        <v>-264</v>
      </c>
      <c r="G548" s="252">
        <f t="shared" si="118"/>
        <v>-1187</v>
      </c>
      <c r="H548" s="251">
        <f t="shared" si="118"/>
        <v>-675</v>
      </c>
      <c r="I548" s="252">
        <f t="shared" si="118"/>
        <v>0</v>
      </c>
      <c r="J548" s="252">
        <f t="shared" si="118"/>
        <v>0</v>
      </c>
      <c r="K548" s="252">
        <f t="shared" si="118"/>
        <v>0</v>
      </c>
      <c r="L548" s="252">
        <f t="shared" si="118"/>
        <v>0</v>
      </c>
      <c r="M548" s="252">
        <f t="shared" si="118"/>
        <v>0</v>
      </c>
      <c r="N548" s="184">
        <f t="shared" si="118"/>
        <v>0</v>
      </c>
      <c r="O548" s="184">
        <f t="shared" si="118"/>
        <v>0</v>
      </c>
      <c r="P548" s="230">
        <f t="shared" si="118"/>
        <v>0</v>
      </c>
      <c r="Q548" s="234">
        <f t="shared" si="118"/>
        <v>-2126</v>
      </c>
    </row>
    <row r="549" s="161" customFormat="1" customHeight="1" spans="1:17">
      <c r="A549" s="174"/>
      <c r="B549" s="176"/>
      <c r="C549" s="176"/>
      <c r="D549" s="265" t="s">
        <v>1129</v>
      </c>
      <c r="E549" s="305">
        <v>0</v>
      </c>
      <c r="F549" s="305">
        <v>0</v>
      </c>
      <c r="G549" s="305">
        <v>217</v>
      </c>
      <c r="H549" s="420">
        <v>1049</v>
      </c>
      <c r="I549" s="288"/>
      <c r="J549" s="288"/>
      <c r="K549" s="288"/>
      <c r="L549" s="288"/>
      <c r="M549" s="288"/>
      <c r="N549" s="179"/>
      <c r="O549" s="179"/>
      <c r="P549" s="224"/>
      <c r="Q549" s="233">
        <f>SUM(E549:P549)</f>
        <v>1266</v>
      </c>
    </row>
    <row r="550" s="161" customFormat="1" customHeight="1" spans="1:17">
      <c r="A550" s="174"/>
      <c r="B550" s="176"/>
      <c r="C550" s="176"/>
      <c r="D550" s="265" t="s">
        <v>1130</v>
      </c>
      <c r="E550" s="305">
        <v>0</v>
      </c>
      <c r="F550" s="305">
        <v>0</v>
      </c>
      <c r="G550" s="305">
        <v>0</v>
      </c>
      <c r="H550" s="419">
        <v>0</v>
      </c>
      <c r="I550" s="305"/>
      <c r="J550" s="305"/>
      <c r="K550" s="305"/>
      <c r="L550" s="305"/>
      <c r="M550" s="305"/>
      <c r="N550" s="179"/>
      <c r="O550" s="179"/>
      <c r="P550" s="224"/>
      <c r="Q550" s="233">
        <f>SUM(E550:P550)</f>
        <v>0</v>
      </c>
    </row>
    <row r="551" s="161" customFormat="1" customHeight="1" spans="1:17">
      <c r="A551" s="174"/>
      <c r="B551" s="176"/>
      <c r="C551" s="176"/>
      <c r="D551" s="265" t="s">
        <v>1131</v>
      </c>
      <c r="E551" s="305">
        <v>705</v>
      </c>
      <c r="F551" s="305">
        <v>597</v>
      </c>
      <c r="G551" s="305">
        <v>1851</v>
      </c>
      <c r="H551" s="419">
        <v>1689</v>
      </c>
      <c r="I551" s="305"/>
      <c r="J551" s="305"/>
      <c r="K551" s="305"/>
      <c r="L551" s="305"/>
      <c r="M551" s="305"/>
      <c r="N551" s="179"/>
      <c r="O551" s="179"/>
      <c r="P551" s="224"/>
      <c r="Q551" s="233">
        <f>SUM(E551:P551)</f>
        <v>4842</v>
      </c>
    </row>
    <row r="552" s="161" customFormat="1" customHeight="1" spans="1:17">
      <c r="A552" s="174"/>
      <c r="B552" s="176"/>
      <c r="C552" s="189"/>
      <c r="D552" s="185" t="s">
        <v>1132</v>
      </c>
      <c r="E552" s="333">
        <f t="shared" ref="E552:Q552" si="119">SUM(E549:E551)</f>
        <v>705</v>
      </c>
      <c r="F552" s="333">
        <f t="shared" si="119"/>
        <v>597</v>
      </c>
      <c r="G552" s="333">
        <f t="shared" si="119"/>
        <v>2068</v>
      </c>
      <c r="H552" s="380">
        <f t="shared" si="119"/>
        <v>2738</v>
      </c>
      <c r="I552" s="333">
        <f t="shared" si="119"/>
        <v>0</v>
      </c>
      <c r="J552" s="252">
        <f t="shared" si="119"/>
        <v>0</v>
      </c>
      <c r="K552" s="252">
        <f t="shared" si="119"/>
        <v>0</v>
      </c>
      <c r="L552" s="252">
        <f t="shared" si="119"/>
        <v>0</v>
      </c>
      <c r="M552" s="184">
        <f t="shared" si="119"/>
        <v>0</v>
      </c>
      <c r="N552" s="184">
        <f t="shared" si="119"/>
        <v>0</v>
      </c>
      <c r="O552" s="184">
        <f t="shared" si="119"/>
        <v>0</v>
      </c>
      <c r="P552" s="230">
        <f t="shared" si="119"/>
        <v>0</v>
      </c>
      <c r="Q552" s="234">
        <f t="shared" si="119"/>
        <v>6108</v>
      </c>
    </row>
    <row r="553" s="161" customFormat="1" customHeight="1" spans="1:17">
      <c r="A553" s="174"/>
      <c r="B553" s="176"/>
      <c r="C553" s="176" t="s">
        <v>1136</v>
      </c>
      <c r="D553" s="188" t="s">
        <v>1277</v>
      </c>
      <c r="E553" s="363"/>
      <c r="F553" s="305"/>
      <c r="G553" s="192"/>
      <c r="H553" s="257">
        <v>-1129</v>
      </c>
      <c r="I553" s="192"/>
      <c r="J553" s="191"/>
      <c r="K553" s="192"/>
      <c r="L553" s="191"/>
      <c r="M553" s="191"/>
      <c r="N553" s="191"/>
      <c r="O553" s="191"/>
      <c r="P553" s="273"/>
      <c r="Q553" s="233">
        <f t="shared" ref="Q553:Q563" si="120">SUM(E553:P553)</f>
        <v>-1129</v>
      </c>
    </row>
    <row r="554" s="161" customFormat="1" customHeight="1" spans="1:17">
      <c r="A554" s="174"/>
      <c r="B554" s="176"/>
      <c r="C554" s="176"/>
      <c r="D554" s="188" t="s">
        <v>1278</v>
      </c>
      <c r="E554" s="363">
        <v>72</v>
      </c>
      <c r="F554" s="305"/>
      <c r="G554" s="192">
        <v>3960</v>
      </c>
      <c r="H554" s="257">
        <v>961.66</v>
      </c>
      <c r="I554" s="192"/>
      <c r="J554" s="191"/>
      <c r="K554" s="192"/>
      <c r="L554" s="191"/>
      <c r="M554" s="191"/>
      <c r="N554" s="191"/>
      <c r="O554" s="191"/>
      <c r="P554" s="273"/>
      <c r="Q554" s="233">
        <f t="shared" si="120"/>
        <v>4993.66</v>
      </c>
    </row>
    <row r="555" s="161" customFormat="1" customHeight="1" spans="1:17">
      <c r="A555" s="174"/>
      <c r="B555" s="176"/>
      <c r="C555" s="176"/>
      <c r="D555" s="188" t="s">
        <v>1225</v>
      </c>
      <c r="E555" s="363">
        <v>-57051.88</v>
      </c>
      <c r="F555" s="305">
        <v>-34156.08</v>
      </c>
      <c r="G555" s="192">
        <v>-22244.54</v>
      </c>
      <c r="H555" s="257">
        <v>-16577.5</v>
      </c>
      <c r="I555" s="192"/>
      <c r="J555" s="191"/>
      <c r="K555" s="192"/>
      <c r="L555" s="191"/>
      <c r="M555" s="191"/>
      <c r="N555" s="191"/>
      <c r="O555" s="191"/>
      <c r="P555" s="273"/>
      <c r="Q555" s="233">
        <f t="shared" si="120"/>
        <v>-130030</v>
      </c>
    </row>
    <row r="556" s="161" customFormat="1" customHeight="1" spans="1:17">
      <c r="A556" s="174"/>
      <c r="B556" s="176"/>
      <c r="C556" s="176"/>
      <c r="D556" s="188" t="s">
        <v>1225</v>
      </c>
      <c r="E556" s="363"/>
      <c r="F556" s="305">
        <v>86</v>
      </c>
      <c r="G556" s="192">
        <v>12</v>
      </c>
      <c r="H556" s="257">
        <v>15</v>
      </c>
      <c r="I556" s="192"/>
      <c r="J556" s="191"/>
      <c r="K556" s="192"/>
      <c r="L556" s="191"/>
      <c r="M556" s="191"/>
      <c r="N556" s="191"/>
      <c r="O556" s="191"/>
      <c r="P556" s="273"/>
      <c r="Q556" s="233">
        <f t="shared" si="120"/>
        <v>113</v>
      </c>
    </row>
    <row r="557" s="161" customFormat="1" customHeight="1" spans="1:17">
      <c r="A557" s="174"/>
      <c r="B557" s="176"/>
      <c r="C557" s="176"/>
      <c r="D557" s="188" t="s">
        <v>1279</v>
      </c>
      <c r="E557" s="363"/>
      <c r="F557" s="305">
        <v>-88</v>
      </c>
      <c r="G557" s="192"/>
      <c r="H557" s="257"/>
      <c r="I557" s="192"/>
      <c r="J557" s="191"/>
      <c r="K557" s="192"/>
      <c r="L557" s="191"/>
      <c r="M557" s="191"/>
      <c r="N557" s="191"/>
      <c r="O557" s="191"/>
      <c r="P557" s="273"/>
      <c r="Q557" s="233">
        <f t="shared" si="120"/>
        <v>-88</v>
      </c>
    </row>
    <row r="558" s="161" customFormat="1" customHeight="1" spans="1:17">
      <c r="A558" s="174"/>
      <c r="B558" s="176"/>
      <c r="C558" s="176"/>
      <c r="D558" s="188" t="s">
        <v>1280</v>
      </c>
      <c r="E558" s="363"/>
      <c r="F558" s="305"/>
      <c r="G558" s="192"/>
      <c r="H558" s="257"/>
      <c r="I558" s="192"/>
      <c r="J558" s="191"/>
      <c r="K558" s="192"/>
      <c r="L558" s="191"/>
      <c r="M558" s="191"/>
      <c r="N558" s="191"/>
      <c r="O558" s="191"/>
      <c r="P558" s="273"/>
      <c r="Q558" s="233">
        <f t="shared" si="120"/>
        <v>0</v>
      </c>
    </row>
    <row r="559" s="161" customFormat="1" customHeight="1" spans="1:17">
      <c r="A559" s="174"/>
      <c r="B559" s="176"/>
      <c r="C559" s="176"/>
      <c r="D559" s="188" t="s">
        <v>1281</v>
      </c>
      <c r="E559" s="363"/>
      <c r="F559" s="305"/>
      <c r="G559" s="192"/>
      <c r="H559" s="257"/>
      <c r="I559" s="192"/>
      <c r="J559" s="191"/>
      <c r="K559" s="192"/>
      <c r="L559" s="191"/>
      <c r="M559" s="191"/>
      <c r="N559" s="191"/>
      <c r="O559" s="191"/>
      <c r="P559" s="273"/>
      <c r="Q559" s="233">
        <f t="shared" si="120"/>
        <v>0</v>
      </c>
    </row>
    <row r="560" s="161" customFormat="1" customHeight="1" spans="1:17">
      <c r="A560" s="174"/>
      <c r="B560" s="176"/>
      <c r="C560" s="176"/>
      <c r="D560" s="188" t="s">
        <v>1200</v>
      </c>
      <c r="E560" s="363"/>
      <c r="F560" s="305"/>
      <c r="G560" s="192">
        <v>-59</v>
      </c>
      <c r="H560" s="257"/>
      <c r="I560" s="192"/>
      <c r="J560" s="191"/>
      <c r="K560" s="192"/>
      <c r="L560" s="191"/>
      <c r="M560" s="191"/>
      <c r="N560" s="191"/>
      <c r="O560" s="191"/>
      <c r="P560" s="273"/>
      <c r="Q560" s="233">
        <f t="shared" si="120"/>
        <v>-59</v>
      </c>
    </row>
    <row r="561" s="161" customFormat="1" customHeight="1" spans="1:17">
      <c r="A561" s="174"/>
      <c r="B561" s="176"/>
      <c r="C561" s="176"/>
      <c r="D561" s="188" t="s">
        <v>1186</v>
      </c>
      <c r="E561" s="363">
        <v>-52826</v>
      </c>
      <c r="F561" s="305">
        <v>-39732</v>
      </c>
      <c r="G561" s="192">
        <v>-28824</v>
      </c>
      <c r="H561" s="257">
        <v>-36202</v>
      </c>
      <c r="I561" s="192"/>
      <c r="J561" s="191"/>
      <c r="K561" s="192"/>
      <c r="L561" s="191"/>
      <c r="M561" s="191"/>
      <c r="N561" s="191"/>
      <c r="O561" s="191"/>
      <c r="P561" s="273"/>
      <c r="Q561" s="233">
        <f t="shared" si="120"/>
        <v>-157584</v>
      </c>
    </row>
    <row r="562" s="161" customFormat="1" customHeight="1" spans="1:17">
      <c r="A562" s="174"/>
      <c r="B562" s="176"/>
      <c r="C562" s="176"/>
      <c r="D562" s="188" t="s">
        <v>1162</v>
      </c>
      <c r="E562" s="363"/>
      <c r="F562" s="305">
        <v>-173</v>
      </c>
      <c r="G562" s="192">
        <v>-5194</v>
      </c>
      <c r="H562" s="257">
        <v>-3040</v>
      </c>
      <c r="I562" s="192"/>
      <c r="J562" s="191"/>
      <c r="K562" s="192"/>
      <c r="L562" s="191"/>
      <c r="M562" s="191"/>
      <c r="N562" s="191"/>
      <c r="O562" s="191"/>
      <c r="P562" s="273"/>
      <c r="Q562" s="233">
        <f t="shared" si="120"/>
        <v>-8407</v>
      </c>
    </row>
    <row r="563" s="161" customFormat="1" customHeight="1" spans="1:17">
      <c r="A563" s="174"/>
      <c r="B563" s="176"/>
      <c r="C563" s="176"/>
      <c r="D563" s="188" t="s">
        <v>1170</v>
      </c>
      <c r="E563" s="363">
        <v>109100.88</v>
      </c>
      <c r="F563" s="305">
        <v>73730.08</v>
      </c>
      <c r="G563" s="192">
        <v>51468.54</v>
      </c>
      <c r="H563" s="257">
        <v>53908.84</v>
      </c>
      <c r="I563" s="192"/>
      <c r="J563" s="191"/>
      <c r="K563" s="319"/>
      <c r="L563" s="191"/>
      <c r="M563" s="191"/>
      <c r="N563" s="191"/>
      <c r="O563" s="191"/>
      <c r="P563" s="273"/>
      <c r="Q563" s="233">
        <f t="shared" si="120"/>
        <v>288208.34</v>
      </c>
    </row>
    <row r="564" s="162" customFormat="1" customHeight="1" spans="1:20">
      <c r="A564" s="201"/>
      <c r="B564" s="203"/>
      <c r="C564" s="203"/>
      <c r="D564" s="262" t="s">
        <v>1143</v>
      </c>
      <c r="E564" s="293">
        <f>SUM(E553:E563)</f>
        <v>-705</v>
      </c>
      <c r="F564" s="293">
        <f t="shared" ref="F564:Q564" si="121">SUM(F553:F563)</f>
        <v>-333</v>
      </c>
      <c r="G564" s="293">
        <f t="shared" si="121"/>
        <v>-881</v>
      </c>
      <c r="H564" s="293">
        <f t="shared" si="121"/>
        <v>-2063</v>
      </c>
      <c r="I564" s="293">
        <f t="shared" si="121"/>
        <v>0</v>
      </c>
      <c r="J564" s="293">
        <f t="shared" si="121"/>
        <v>0</v>
      </c>
      <c r="K564" s="293">
        <f t="shared" si="121"/>
        <v>0</v>
      </c>
      <c r="L564" s="293">
        <f t="shared" si="121"/>
        <v>0</v>
      </c>
      <c r="M564" s="293">
        <f t="shared" si="121"/>
        <v>0</v>
      </c>
      <c r="N564" s="293">
        <f t="shared" si="121"/>
        <v>0</v>
      </c>
      <c r="O564" s="293">
        <f t="shared" si="121"/>
        <v>0</v>
      </c>
      <c r="P564" s="293">
        <f t="shared" si="121"/>
        <v>0</v>
      </c>
      <c r="Q564" s="236">
        <f t="shared" si="121"/>
        <v>-3981.99999999994</v>
      </c>
      <c r="T564" s="161"/>
    </row>
    <row r="565" s="162" customFormat="1" ht="6.75" customHeight="1" spans="1:17">
      <c r="A565" s="373"/>
      <c r="B565" s="332"/>
      <c r="C565" s="332"/>
      <c r="D565" s="391"/>
      <c r="E565" s="383"/>
      <c r="F565" s="332"/>
      <c r="G565" s="332"/>
      <c r="H565" s="384"/>
      <c r="I565" s="332"/>
      <c r="J565" s="332"/>
      <c r="K565" s="332"/>
      <c r="L565" s="332"/>
      <c r="M565" s="332"/>
      <c r="N565" s="332"/>
      <c r="O565" s="332"/>
      <c r="P565" s="382"/>
      <c r="Q565" s="403"/>
    </row>
    <row r="566" s="161" customFormat="1" customHeight="1" spans="1:20">
      <c r="A566" s="209">
        <v>28</v>
      </c>
      <c r="B566" s="211" t="s">
        <v>1282</v>
      </c>
      <c r="C566" s="211" t="s">
        <v>1124</v>
      </c>
      <c r="D566" s="255" t="s">
        <v>1125</v>
      </c>
      <c r="E566" s="302">
        <v>0</v>
      </c>
      <c r="F566" s="302">
        <v>0</v>
      </c>
      <c r="G566" s="302">
        <v>0</v>
      </c>
      <c r="H566" s="412">
        <v>0</v>
      </c>
      <c r="I566" s="302"/>
      <c r="J566" s="302"/>
      <c r="K566" s="302"/>
      <c r="L566" s="302"/>
      <c r="M566" s="246"/>
      <c r="N566" s="303"/>
      <c r="O566" s="302"/>
      <c r="P566" s="246"/>
      <c r="Q566" s="222">
        <f>SUM(E566:P566)</f>
        <v>0</v>
      </c>
      <c r="T566" s="162"/>
    </row>
    <row r="567" s="161" customFormat="1" customHeight="1" spans="1:17">
      <c r="A567" s="174"/>
      <c r="B567" s="176"/>
      <c r="C567" s="176"/>
      <c r="D567" s="265" t="s">
        <v>1126</v>
      </c>
      <c r="E567" s="305">
        <v>0</v>
      </c>
      <c r="F567" s="305">
        <v>0</v>
      </c>
      <c r="G567" s="305">
        <v>0</v>
      </c>
      <c r="H567" s="305">
        <v>0</v>
      </c>
      <c r="I567" s="305"/>
      <c r="J567" s="305"/>
      <c r="K567" s="305"/>
      <c r="L567" s="305"/>
      <c r="M567" s="179"/>
      <c r="N567" s="181"/>
      <c r="O567" s="181"/>
      <c r="P567" s="224"/>
      <c r="Q567" s="232">
        <f>SUM(E567:P567)</f>
        <v>0</v>
      </c>
    </row>
    <row r="568" s="161" customFormat="1" customHeight="1" spans="1:17">
      <c r="A568" s="174"/>
      <c r="B568" s="176"/>
      <c r="C568" s="176"/>
      <c r="D568" s="265" t="s">
        <v>1127</v>
      </c>
      <c r="E568" s="305">
        <v>0</v>
      </c>
      <c r="F568" s="305">
        <v>0</v>
      </c>
      <c r="G568" s="305">
        <v>0</v>
      </c>
      <c r="H568" s="305">
        <v>0</v>
      </c>
      <c r="I568" s="305"/>
      <c r="J568" s="305"/>
      <c r="K568" s="305"/>
      <c r="L568" s="305"/>
      <c r="M568" s="179"/>
      <c r="N568" s="179"/>
      <c r="O568" s="179"/>
      <c r="P568" s="224"/>
      <c r="Q568" s="233">
        <f>SUM(E568:P568)</f>
        <v>0</v>
      </c>
    </row>
    <row r="569" s="161" customFormat="1" customHeight="1" spans="1:17">
      <c r="A569" s="174"/>
      <c r="B569" s="176"/>
      <c r="C569" s="176"/>
      <c r="D569" s="185" t="s">
        <v>1128</v>
      </c>
      <c r="E569" s="256">
        <f t="shared" ref="E569:Q569" si="122">SUM(E566:E568)</f>
        <v>0</v>
      </c>
      <c r="F569" s="252">
        <f t="shared" si="122"/>
        <v>0</v>
      </c>
      <c r="G569" s="345">
        <f t="shared" si="122"/>
        <v>0</v>
      </c>
      <c r="H569" s="252">
        <f t="shared" si="122"/>
        <v>0</v>
      </c>
      <c r="I569" s="252">
        <f t="shared" si="122"/>
        <v>0</v>
      </c>
      <c r="J569" s="252">
        <f t="shared" si="122"/>
        <v>0</v>
      </c>
      <c r="K569" s="252">
        <f t="shared" si="122"/>
        <v>0</v>
      </c>
      <c r="L569" s="252">
        <f t="shared" si="122"/>
        <v>0</v>
      </c>
      <c r="M569" s="252">
        <f t="shared" si="122"/>
        <v>0</v>
      </c>
      <c r="N569" s="184">
        <f t="shared" si="122"/>
        <v>0</v>
      </c>
      <c r="O569" s="184">
        <f t="shared" si="122"/>
        <v>0</v>
      </c>
      <c r="P569" s="230">
        <f t="shared" si="122"/>
        <v>0</v>
      </c>
      <c r="Q569" s="234">
        <f t="shared" si="122"/>
        <v>0</v>
      </c>
    </row>
    <row r="570" s="161" customFormat="1" customHeight="1" spans="1:17">
      <c r="A570" s="174"/>
      <c r="B570" s="176"/>
      <c r="C570" s="176"/>
      <c r="D570" s="265" t="s">
        <v>1129</v>
      </c>
      <c r="E570" s="288">
        <v>0</v>
      </c>
      <c r="F570" s="288">
        <v>0</v>
      </c>
      <c r="G570" s="305">
        <v>0</v>
      </c>
      <c r="H570" s="288">
        <v>0</v>
      </c>
      <c r="I570" s="288"/>
      <c r="J570" s="288"/>
      <c r="K570" s="288"/>
      <c r="L570" s="288"/>
      <c r="M570" s="288"/>
      <c r="N570" s="179"/>
      <c r="O570" s="179"/>
      <c r="P570" s="224"/>
      <c r="Q570" s="233">
        <f>SUM(E570:P570)</f>
        <v>0</v>
      </c>
    </row>
    <row r="571" s="161" customFormat="1" customHeight="1" spans="1:17">
      <c r="A571" s="174"/>
      <c r="B571" s="176"/>
      <c r="C571" s="176"/>
      <c r="D571" s="265" t="s">
        <v>1130</v>
      </c>
      <c r="E571" s="305">
        <v>0</v>
      </c>
      <c r="F571" s="305">
        <v>0</v>
      </c>
      <c r="G571" s="305">
        <v>0</v>
      </c>
      <c r="H571" s="305">
        <v>0</v>
      </c>
      <c r="I571" s="305"/>
      <c r="J571" s="305"/>
      <c r="K571" s="305"/>
      <c r="L571" s="305"/>
      <c r="M571" s="305"/>
      <c r="N571" s="179"/>
      <c r="O571" s="179"/>
      <c r="P571" s="224"/>
      <c r="Q571" s="233">
        <f>SUM(E571:P571)</f>
        <v>0</v>
      </c>
    </row>
    <row r="572" s="161" customFormat="1" customHeight="1" spans="1:17">
      <c r="A572" s="174"/>
      <c r="B572" s="176"/>
      <c r="C572" s="176"/>
      <c r="D572" s="265" t="s">
        <v>1131</v>
      </c>
      <c r="E572" s="305">
        <v>0</v>
      </c>
      <c r="F572" s="305">
        <v>0</v>
      </c>
      <c r="G572" s="305">
        <v>0</v>
      </c>
      <c r="H572" s="305">
        <v>0</v>
      </c>
      <c r="I572" s="305"/>
      <c r="J572" s="305"/>
      <c r="K572" s="305"/>
      <c r="L572" s="305"/>
      <c r="M572" s="305"/>
      <c r="N572" s="179"/>
      <c r="O572" s="179"/>
      <c r="P572" s="224"/>
      <c r="Q572" s="233">
        <f>SUM(E572:P572)</f>
        <v>0</v>
      </c>
    </row>
    <row r="573" s="161" customFormat="1" customHeight="1" spans="1:17">
      <c r="A573" s="174"/>
      <c r="B573" s="176"/>
      <c r="C573" s="189"/>
      <c r="D573" s="185" t="s">
        <v>1132</v>
      </c>
      <c r="E573" s="333">
        <f t="shared" ref="E573:Q573" si="123">SUM(E570:E572)</f>
        <v>0</v>
      </c>
      <c r="F573" s="333">
        <f t="shared" si="123"/>
        <v>0</v>
      </c>
      <c r="G573" s="333">
        <f t="shared" si="123"/>
        <v>0</v>
      </c>
      <c r="H573" s="333">
        <f t="shared" si="123"/>
        <v>0</v>
      </c>
      <c r="I573" s="333">
        <f t="shared" si="123"/>
        <v>0</v>
      </c>
      <c r="J573" s="252">
        <f t="shared" si="123"/>
        <v>0</v>
      </c>
      <c r="K573" s="252">
        <f t="shared" si="123"/>
        <v>0</v>
      </c>
      <c r="L573" s="252">
        <f t="shared" si="123"/>
        <v>0</v>
      </c>
      <c r="M573" s="184">
        <f t="shared" si="123"/>
        <v>0</v>
      </c>
      <c r="N573" s="184">
        <f t="shared" si="123"/>
        <v>0</v>
      </c>
      <c r="O573" s="184">
        <f t="shared" si="123"/>
        <v>0</v>
      </c>
      <c r="P573" s="230">
        <f t="shared" si="123"/>
        <v>0</v>
      </c>
      <c r="Q573" s="234">
        <f t="shared" si="123"/>
        <v>0</v>
      </c>
    </row>
    <row r="574" s="161" customFormat="1" customHeight="1" spans="1:17">
      <c r="A574" s="174"/>
      <c r="B574" s="176"/>
      <c r="C574" s="176" t="s">
        <v>1136</v>
      </c>
      <c r="D574" s="188" t="s">
        <v>1133</v>
      </c>
      <c r="E574" s="271">
        <v>4174.53</v>
      </c>
      <c r="F574" s="271">
        <v>5428.89</v>
      </c>
      <c r="G574" s="319">
        <v>7455.43</v>
      </c>
      <c r="H574" s="192">
        <v>10744.97</v>
      </c>
      <c r="I574" s="192"/>
      <c r="J574" s="191"/>
      <c r="K574" s="192"/>
      <c r="L574" s="191"/>
      <c r="M574" s="191"/>
      <c r="N574" s="366"/>
      <c r="O574" s="272"/>
      <c r="P574" s="273"/>
      <c r="Q574" s="320">
        <f>SUM(E574:P574)</f>
        <v>27803.82</v>
      </c>
    </row>
    <row r="575" s="162" customFormat="1" customHeight="1" spans="1:20">
      <c r="A575" s="174"/>
      <c r="B575" s="176"/>
      <c r="C575" s="176"/>
      <c r="D575" s="182" t="s">
        <v>1135</v>
      </c>
      <c r="E575" s="413">
        <f t="shared" ref="E575:P575" si="124">SUM(E574)</f>
        <v>4174.53</v>
      </c>
      <c r="F575" s="414">
        <f t="shared" si="124"/>
        <v>5428.89</v>
      </c>
      <c r="G575" s="242">
        <f t="shared" si="124"/>
        <v>7455.43</v>
      </c>
      <c r="H575" s="242">
        <f t="shared" si="124"/>
        <v>10744.97</v>
      </c>
      <c r="I575" s="242">
        <f t="shared" si="124"/>
        <v>0</v>
      </c>
      <c r="J575" s="242">
        <f t="shared" si="124"/>
        <v>0</v>
      </c>
      <c r="K575" s="242">
        <f t="shared" si="124"/>
        <v>0</v>
      </c>
      <c r="L575" s="242">
        <f t="shared" si="124"/>
        <v>0</v>
      </c>
      <c r="M575" s="242">
        <f t="shared" si="124"/>
        <v>0</v>
      </c>
      <c r="N575" s="424">
        <f t="shared" si="124"/>
        <v>0</v>
      </c>
      <c r="O575" s="414">
        <f t="shared" si="124"/>
        <v>0</v>
      </c>
      <c r="P575" s="267">
        <f t="shared" si="124"/>
        <v>0</v>
      </c>
      <c r="Q575" s="428">
        <f>SUM(Q574:Q574)</f>
        <v>27803.82</v>
      </c>
      <c r="T575" s="161"/>
    </row>
    <row r="576" s="162" customFormat="1" customHeight="1" spans="1:17">
      <c r="A576" s="174"/>
      <c r="B576" s="176"/>
      <c r="C576" s="176"/>
      <c r="D576" s="188" t="s">
        <v>1197</v>
      </c>
      <c r="E576" s="305"/>
      <c r="F576" s="305"/>
      <c r="G576" s="192"/>
      <c r="H576" s="192"/>
      <c r="I576" s="192"/>
      <c r="J576" s="192"/>
      <c r="K576" s="192"/>
      <c r="L576" s="192"/>
      <c r="M576" s="192"/>
      <c r="N576" s="192"/>
      <c r="O576" s="192"/>
      <c r="P576" s="192"/>
      <c r="Q576" s="192">
        <f>SUM(E576:P576)</f>
        <v>0</v>
      </c>
    </row>
    <row r="577" s="162" customFormat="1" customHeight="1" spans="1:17">
      <c r="A577" s="174"/>
      <c r="B577" s="176"/>
      <c r="C577" s="176"/>
      <c r="D577" s="182" t="s">
        <v>1260</v>
      </c>
      <c r="E577" s="413"/>
      <c r="F577" s="414"/>
      <c r="G577" s="242">
        <f>G576</f>
        <v>0</v>
      </c>
      <c r="H577" s="242"/>
      <c r="I577" s="242"/>
      <c r="J577" s="242"/>
      <c r="K577" s="242"/>
      <c r="L577" s="242"/>
      <c r="M577" s="242"/>
      <c r="N577" s="424"/>
      <c r="O577" s="414"/>
      <c r="P577" s="267"/>
      <c r="Q577" s="428">
        <f>Q576</f>
        <v>0</v>
      </c>
    </row>
    <row r="578" s="162" customFormat="1" customHeight="1" spans="1:17">
      <c r="A578" s="174"/>
      <c r="B578" s="176"/>
      <c r="C578" s="176"/>
      <c r="D578" s="188" t="s">
        <v>1139</v>
      </c>
      <c r="E578" s="363">
        <v>4018.53</v>
      </c>
      <c r="F578" s="363">
        <v>5304.24</v>
      </c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>
        <f>SUM(E578:P578)</f>
        <v>9322.77</v>
      </c>
    </row>
    <row r="579" s="162" customFormat="1" customHeight="1" spans="1:17">
      <c r="A579" s="174"/>
      <c r="B579" s="176"/>
      <c r="C579" s="176"/>
      <c r="D579" s="188" t="s">
        <v>1140</v>
      </c>
      <c r="E579" s="363"/>
      <c r="F579" s="363"/>
      <c r="G579" s="271">
        <v>5843.43</v>
      </c>
      <c r="H579" s="271">
        <v>9462.97</v>
      </c>
      <c r="I579" s="271"/>
      <c r="J579" s="271"/>
      <c r="K579" s="271"/>
      <c r="L579" s="271"/>
      <c r="M579" s="271"/>
      <c r="N579" s="271"/>
      <c r="O579" s="271"/>
      <c r="P579" s="271"/>
      <c r="Q579" s="271">
        <f>SUM(E579:P579)</f>
        <v>15306.4</v>
      </c>
    </row>
    <row r="580" s="162" customFormat="1" customHeight="1" spans="1:17">
      <c r="A580" s="174"/>
      <c r="B580" s="176"/>
      <c r="C580" s="176"/>
      <c r="D580" s="188" t="s">
        <v>1189</v>
      </c>
      <c r="E580" s="363"/>
      <c r="F580" s="363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>
        <f t="shared" ref="Q580:Q589" si="125">SUM(E580:P580)</f>
        <v>0</v>
      </c>
    </row>
    <row r="581" s="162" customFormat="1" customHeight="1" spans="1:17">
      <c r="A581" s="174"/>
      <c r="B581" s="176"/>
      <c r="C581" s="176"/>
      <c r="D581" s="188" t="s">
        <v>1283</v>
      </c>
      <c r="E581" s="363"/>
      <c r="F581" s="363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>
        <f t="shared" si="125"/>
        <v>0</v>
      </c>
    </row>
    <row r="582" s="162" customFormat="1" customHeight="1" spans="1:17">
      <c r="A582" s="174"/>
      <c r="B582" s="176"/>
      <c r="C582" s="176"/>
      <c r="D582" s="188" t="s">
        <v>1284</v>
      </c>
      <c r="E582" s="363">
        <v>149</v>
      </c>
      <c r="F582" s="363">
        <v>124</v>
      </c>
      <c r="G582" s="271">
        <v>1236</v>
      </c>
      <c r="H582" s="271">
        <v>60</v>
      </c>
      <c r="I582" s="271"/>
      <c r="J582" s="271"/>
      <c r="K582" s="271"/>
      <c r="L582" s="271"/>
      <c r="M582" s="271"/>
      <c r="N582" s="271"/>
      <c r="O582" s="271"/>
      <c r="P582" s="271"/>
      <c r="Q582" s="271">
        <f t="shared" si="125"/>
        <v>1569</v>
      </c>
    </row>
    <row r="583" s="162" customFormat="1" customHeight="1" spans="1:17">
      <c r="A583" s="174"/>
      <c r="B583" s="176"/>
      <c r="C583" s="176"/>
      <c r="D583" s="188" t="s">
        <v>1281</v>
      </c>
      <c r="E583" s="363"/>
      <c r="F583" s="363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>
        <f t="shared" si="125"/>
        <v>0</v>
      </c>
    </row>
    <row r="584" s="162" customFormat="1" customHeight="1" spans="1:17">
      <c r="A584" s="174"/>
      <c r="B584" s="176"/>
      <c r="C584" s="176"/>
      <c r="D584" s="188" t="s">
        <v>1285</v>
      </c>
      <c r="E584" s="363"/>
      <c r="F584" s="363"/>
      <c r="G584" s="271">
        <v>224</v>
      </c>
      <c r="H584" s="271"/>
      <c r="I584" s="271"/>
      <c r="J584" s="271"/>
      <c r="K584" s="271"/>
      <c r="L584" s="271"/>
      <c r="M584" s="271"/>
      <c r="N584" s="271"/>
      <c r="O584" s="271"/>
      <c r="P584" s="271"/>
      <c r="Q584" s="271">
        <f t="shared" si="125"/>
        <v>224</v>
      </c>
    </row>
    <row r="585" s="162" customFormat="1" customHeight="1" spans="1:17">
      <c r="A585" s="174"/>
      <c r="B585" s="176"/>
      <c r="C585" s="176"/>
      <c r="D585" s="188" t="s">
        <v>1286</v>
      </c>
      <c r="E585" s="363"/>
      <c r="F585" s="363"/>
      <c r="G585" s="271">
        <v>59</v>
      </c>
      <c r="H585" s="271"/>
      <c r="I585" s="271"/>
      <c r="J585" s="271"/>
      <c r="K585" s="271"/>
      <c r="L585" s="271"/>
      <c r="M585" s="271"/>
      <c r="N585" s="271"/>
      <c r="O585" s="271"/>
      <c r="P585" s="271"/>
      <c r="Q585" s="271">
        <f t="shared" si="125"/>
        <v>59</v>
      </c>
    </row>
    <row r="586" s="162" customFormat="1" customHeight="1" spans="1:17">
      <c r="A586" s="174"/>
      <c r="B586" s="176"/>
      <c r="C586" s="176"/>
      <c r="D586" s="188" t="s">
        <v>1287</v>
      </c>
      <c r="E586" s="363"/>
      <c r="F586" s="363">
        <v>0.65</v>
      </c>
      <c r="G586" s="271">
        <v>47</v>
      </c>
      <c r="H586" s="271">
        <v>108</v>
      </c>
      <c r="I586" s="271"/>
      <c r="J586" s="271"/>
      <c r="K586" s="271"/>
      <c r="L586" s="271"/>
      <c r="M586" s="271"/>
      <c r="N586" s="271"/>
      <c r="O586" s="271"/>
      <c r="P586" s="271"/>
      <c r="Q586" s="271">
        <f t="shared" si="125"/>
        <v>155.65</v>
      </c>
    </row>
    <row r="587" s="162" customFormat="1" customHeight="1" spans="1:17">
      <c r="A587" s="174"/>
      <c r="B587" s="176"/>
      <c r="C587" s="176"/>
      <c r="D587" s="188" t="s">
        <v>1288</v>
      </c>
      <c r="E587" s="363"/>
      <c r="F587" s="363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>
        <f t="shared" si="125"/>
        <v>0</v>
      </c>
    </row>
    <row r="588" s="162" customFormat="1" customHeight="1" spans="1:17">
      <c r="A588" s="174"/>
      <c r="B588" s="176"/>
      <c r="C588" s="176"/>
      <c r="D588" s="188" t="s">
        <v>1289</v>
      </c>
      <c r="E588" s="363"/>
      <c r="F588" s="363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>
        <f t="shared" si="125"/>
        <v>0</v>
      </c>
    </row>
    <row r="589" s="161" customFormat="1" ht="12.75" spans="1:20">
      <c r="A589" s="174"/>
      <c r="B589" s="176"/>
      <c r="C589" s="176"/>
      <c r="D589" s="188" t="s">
        <v>1290</v>
      </c>
      <c r="E589" s="363">
        <v>7</v>
      </c>
      <c r="F589" s="363"/>
      <c r="G589" s="192">
        <v>46</v>
      </c>
      <c r="H589" s="192">
        <v>1114</v>
      </c>
      <c r="I589" s="271"/>
      <c r="J589" s="192"/>
      <c r="K589" s="192"/>
      <c r="L589" s="192"/>
      <c r="M589" s="192"/>
      <c r="N589" s="192"/>
      <c r="O589" s="192"/>
      <c r="P589" s="192"/>
      <c r="Q589" s="320">
        <f t="shared" si="125"/>
        <v>1167</v>
      </c>
      <c r="T589" s="162"/>
    </row>
    <row r="590" s="162" customFormat="1" customHeight="1" spans="1:20">
      <c r="A590" s="201"/>
      <c r="B590" s="203"/>
      <c r="C590" s="203"/>
      <c r="D590" s="262" t="s">
        <v>1143</v>
      </c>
      <c r="E590" s="416">
        <f>SUM(E578:E589)</f>
        <v>4174.53</v>
      </c>
      <c r="F590" s="416">
        <f t="shared" ref="F590:P590" si="126">SUM(F578:F589)</f>
        <v>5428.89</v>
      </c>
      <c r="G590" s="416">
        <f t="shared" si="126"/>
        <v>7455.43</v>
      </c>
      <c r="H590" s="416">
        <f t="shared" si="126"/>
        <v>10744.97</v>
      </c>
      <c r="I590" s="416">
        <f t="shared" si="126"/>
        <v>0</v>
      </c>
      <c r="J590" s="416">
        <f t="shared" si="126"/>
        <v>0</v>
      </c>
      <c r="K590" s="416">
        <f t="shared" si="126"/>
        <v>0</v>
      </c>
      <c r="L590" s="416">
        <f t="shared" si="126"/>
        <v>0</v>
      </c>
      <c r="M590" s="416">
        <f t="shared" si="126"/>
        <v>0</v>
      </c>
      <c r="N590" s="416">
        <f t="shared" si="126"/>
        <v>0</v>
      </c>
      <c r="O590" s="416">
        <f t="shared" si="126"/>
        <v>0</v>
      </c>
      <c r="P590" s="416">
        <f t="shared" si="126"/>
        <v>0</v>
      </c>
      <c r="Q590" s="429">
        <f>SUM(Q589)</f>
        <v>1167</v>
      </c>
      <c r="T590" s="161"/>
    </row>
    <row r="591" s="161" customFormat="1" customHeight="1" spans="1:20">
      <c r="A591" s="174">
        <v>29</v>
      </c>
      <c r="B591" s="175" t="s">
        <v>1291</v>
      </c>
      <c r="C591" s="176" t="s">
        <v>1124</v>
      </c>
      <c r="D591" s="177" t="s">
        <v>1125</v>
      </c>
      <c r="E591" s="178">
        <v>0</v>
      </c>
      <c r="F591" s="179">
        <v>0</v>
      </c>
      <c r="G591" s="179">
        <v>0</v>
      </c>
      <c r="H591" s="179">
        <v>0</v>
      </c>
      <c r="I591" s="179"/>
      <c r="J591" s="179"/>
      <c r="K591" s="179"/>
      <c r="L591" s="223"/>
      <c r="M591" s="179"/>
      <c r="N591" s="179"/>
      <c r="O591" s="179"/>
      <c r="P591" s="224"/>
      <c r="Q591" s="232">
        <f>SUM(E591:P591)</f>
        <v>0</v>
      </c>
      <c r="T591" s="162"/>
    </row>
    <row r="592" s="161" customFormat="1" customHeight="1" spans="1:17">
      <c r="A592" s="174"/>
      <c r="B592" s="175"/>
      <c r="C592" s="176"/>
      <c r="D592" s="180" t="s">
        <v>1126</v>
      </c>
      <c r="E592" s="178">
        <v>0</v>
      </c>
      <c r="F592" s="179">
        <v>0</v>
      </c>
      <c r="G592" s="179">
        <v>0</v>
      </c>
      <c r="H592" s="179">
        <v>0</v>
      </c>
      <c r="I592" s="179"/>
      <c r="J592" s="179"/>
      <c r="K592" s="179"/>
      <c r="L592" s="225"/>
      <c r="M592" s="179"/>
      <c r="N592" s="179"/>
      <c r="O592" s="179"/>
      <c r="P592" s="224"/>
      <c r="Q592" s="233">
        <f>SUM(E592:P592)</f>
        <v>0</v>
      </c>
    </row>
    <row r="593" s="161" customFormat="1" customHeight="1" spans="1:17">
      <c r="A593" s="174"/>
      <c r="B593" s="175"/>
      <c r="C593" s="176"/>
      <c r="D593" s="180" t="s">
        <v>1127</v>
      </c>
      <c r="E593" s="178">
        <v>-2463</v>
      </c>
      <c r="F593" s="181">
        <v>-2135</v>
      </c>
      <c r="G593" s="181">
        <v>-1472</v>
      </c>
      <c r="H593" s="181">
        <v>-443</v>
      </c>
      <c r="I593" s="181"/>
      <c r="J593" s="181"/>
      <c r="K593" s="179"/>
      <c r="L593" s="225"/>
      <c r="M593" s="179"/>
      <c r="N593" s="179"/>
      <c r="O593" s="179"/>
      <c r="P593" s="224"/>
      <c r="Q593" s="233">
        <f>SUM(E593:P593)</f>
        <v>-6513</v>
      </c>
    </row>
    <row r="594" s="161" customFormat="1" customHeight="1" spans="1:17">
      <c r="A594" s="174"/>
      <c r="B594" s="175"/>
      <c r="C594" s="176"/>
      <c r="D594" s="182" t="s">
        <v>1128</v>
      </c>
      <c r="E594" s="183">
        <f>SUM(E591:E593)</f>
        <v>-2463</v>
      </c>
      <c r="F594" s="184">
        <f t="shared" ref="F594:L594" si="127">SUM(F591:F593)</f>
        <v>-2135</v>
      </c>
      <c r="G594" s="184">
        <f t="shared" si="127"/>
        <v>-1472</v>
      </c>
      <c r="H594" s="184">
        <f t="shared" si="127"/>
        <v>-443</v>
      </c>
      <c r="I594" s="184">
        <f t="shared" si="127"/>
        <v>0</v>
      </c>
      <c r="J594" s="184">
        <f t="shared" si="127"/>
        <v>0</v>
      </c>
      <c r="K594" s="184">
        <f t="shared" si="127"/>
        <v>0</v>
      </c>
      <c r="L594" s="184">
        <f t="shared" si="127"/>
        <v>0</v>
      </c>
      <c r="M594" s="184">
        <f t="shared" ref="M594:Q594" si="128">SUM(M591:M593)</f>
        <v>0</v>
      </c>
      <c r="N594" s="184">
        <f t="shared" si="128"/>
        <v>0</v>
      </c>
      <c r="O594" s="184">
        <f t="shared" si="128"/>
        <v>0</v>
      </c>
      <c r="P594" s="184">
        <f t="shared" si="128"/>
        <v>0</v>
      </c>
      <c r="Q594" s="234">
        <f t="shared" si="128"/>
        <v>-6513</v>
      </c>
    </row>
    <row r="595" s="161" customFormat="1" customHeight="1" spans="1:17">
      <c r="A595" s="174"/>
      <c r="B595" s="175"/>
      <c r="C595" s="176"/>
      <c r="D595" s="180" t="s">
        <v>1129</v>
      </c>
      <c r="E595" s="178">
        <v>0</v>
      </c>
      <c r="F595" s="179">
        <v>0</v>
      </c>
      <c r="G595" s="179">
        <v>0</v>
      </c>
      <c r="H595" s="179">
        <v>0</v>
      </c>
      <c r="I595" s="179"/>
      <c r="J595" s="179"/>
      <c r="K595" s="179"/>
      <c r="L595" s="179"/>
      <c r="M595" s="179"/>
      <c r="N595" s="179"/>
      <c r="O595" s="179"/>
      <c r="P595" s="224"/>
      <c r="Q595" s="233">
        <f>SUM(E595:P595)</f>
        <v>0</v>
      </c>
    </row>
    <row r="596" s="161" customFormat="1" customHeight="1" spans="1:17">
      <c r="A596" s="174"/>
      <c r="B596" s="175"/>
      <c r="C596" s="176"/>
      <c r="D596" s="180" t="s">
        <v>1130</v>
      </c>
      <c r="E596" s="178">
        <v>0</v>
      </c>
      <c r="F596" s="179">
        <v>0</v>
      </c>
      <c r="G596" s="179">
        <v>0</v>
      </c>
      <c r="H596" s="179">
        <v>0</v>
      </c>
      <c r="I596" s="179"/>
      <c r="J596" s="179"/>
      <c r="K596" s="179"/>
      <c r="L596" s="179"/>
      <c r="M596" s="179"/>
      <c r="N596" s="179"/>
      <c r="O596" s="179"/>
      <c r="P596" s="224"/>
      <c r="Q596" s="233">
        <f>SUM(E596:P596)</f>
        <v>0</v>
      </c>
    </row>
    <row r="597" s="161" customFormat="1" customHeight="1" spans="1:17">
      <c r="A597" s="174"/>
      <c r="B597" s="175"/>
      <c r="C597" s="176"/>
      <c r="D597" s="180" t="s">
        <v>1131</v>
      </c>
      <c r="E597" s="178">
        <v>1198</v>
      </c>
      <c r="F597" s="179">
        <v>2000</v>
      </c>
      <c r="G597" s="179">
        <v>2188</v>
      </c>
      <c r="H597" s="179">
        <v>2160</v>
      </c>
      <c r="I597" s="179"/>
      <c r="J597" s="179"/>
      <c r="K597" s="179"/>
      <c r="L597" s="179"/>
      <c r="M597" s="179"/>
      <c r="N597" s="179"/>
      <c r="O597" s="179"/>
      <c r="P597" s="224"/>
      <c r="Q597" s="233">
        <f>SUM(E597:P597)</f>
        <v>7546</v>
      </c>
    </row>
    <row r="598" s="161" customFormat="1" customHeight="1" spans="1:17">
      <c r="A598" s="174"/>
      <c r="B598" s="175"/>
      <c r="C598" s="176"/>
      <c r="D598" s="185" t="s">
        <v>1132</v>
      </c>
      <c r="E598" s="186">
        <f t="shared" ref="E598:Q598" si="129">SUM(E595:E597)</f>
        <v>1198</v>
      </c>
      <c r="F598" s="184">
        <f t="shared" si="129"/>
        <v>2000</v>
      </c>
      <c r="G598" s="184">
        <f t="shared" si="129"/>
        <v>2188</v>
      </c>
      <c r="H598" s="184">
        <f t="shared" si="129"/>
        <v>2160</v>
      </c>
      <c r="I598" s="184">
        <f t="shared" si="129"/>
        <v>0</v>
      </c>
      <c r="J598" s="184">
        <f t="shared" si="129"/>
        <v>0</v>
      </c>
      <c r="K598" s="184">
        <f t="shared" si="129"/>
        <v>0</v>
      </c>
      <c r="L598" s="184">
        <f t="shared" si="129"/>
        <v>0</v>
      </c>
      <c r="M598" s="184">
        <f t="shared" si="129"/>
        <v>0</v>
      </c>
      <c r="N598" s="184">
        <f t="shared" si="129"/>
        <v>0</v>
      </c>
      <c r="O598" s="184">
        <f t="shared" si="129"/>
        <v>0</v>
      </c>
      <c r="P598" s="186">
        <f t="shared" si="129"/>
        <v>0</v>
      </c>
      <c r="Q598" s="234">
        <f t="shared" si="129"/>
        <v>7546</v>
      </c>
    </row>
    <row r="599" s="161" customFormat="1" customHeight="1" spans="1:17">
      <c r="A599" s="174"/>
      <c r="B599" s="175"/>
      <c r="C599" s="187" t="s">
        <v>1133</v>
      </c>
      <c r="D599" s="188" t="s">
        <v>1292</v>
      </c>
      <c r="E599" s="432">
        <v>4906.17</v>
      </c>
      <c r="F599" s="191">
        <v>5593.33</v>
      </c>
      <c r="G599" s="191">
        <v>11237.49</v>
      </c>
      <c r="H599" s="191">
        <v>14689.05</v>
      </c>
      <c r="I599" s="191"/>
      <c r="J599" s="191"/>
      <c r="K599" s="191"/>
      <c r="L599" s="191"/>
      <c r="M599" s="191"/>
      <c r="N599" s="191"/>
      <c r="O599" s="191"/>
      <c r="P599" s="273"/>
      <c r="Q599" s="233">
        <f>SUM(E599:P599)</f>
        <v>36426.04</v>
      </c>
    </row>
    <row r="600" s="162" customFormat="1" customHeight="1" spans="1:20">
      <c r="A600" s="174"/>
      <c r="B600" s="175"/>
      <c r="C600" s="189"/>
      <c r="D600" s="182" t="s">
        <v>1135</v>
      </c>
      <c r="E600" s="183">
        <f>E599</f>
        <v>4906.17</v>
      </c>
      <c r="F600" s="252">
        <f>F599</f>
        <v>5593.33</v>
      </c>
      <c r="G600" s="252">
        <f>G599</f>
        <v>11237.49</v>
      </c>
      <c r="H600" s="252"/>
      <c r="I600" s="252"/>
      <c r="J600" s="252"/>
      <c r="K600" s="252">
        <f>K599</f>
        <v>0</v>
      </c>
      <c r="L600" s="252">
        <f>L599</f>
        <v>0</v>
      </c>
      <c r="M600" s="252">
        <f>M599</f>
        <v>0</v>
      </c>
      <c r="N600" s="252">
        <f t="shared" ref="N600:O600" si="130">N599</f>
        <v>0</v>
      </c>
      <c r="O600" s="252">
        <f t="shared" si="130"/>
        <v>0</v>
      </c>
      <c r="P600" s="186"/>
      <c r="Q600" s="235">
        <f>SUM(Q599)</f>
        <v>36426.04</v>
      </c>
      <c r="T600" s="161"/>
    </row>
    <row r="601" s="161" customFormat="1" ht="12.75" hidden="1" customHeight="1" spans="1:20">
      <c r="A601" s="174"/>
      <c r="B601" s="175"/>
      <c r="C601" s="187" t="s">
        <v>1136</v>
      </c>
      <c r="D601" s="188"/>
      <c r="E601" s="190"/>
      <c r="F601" s="191"/>
      <c r="G601" s="191"/>
      <c r="H601" s="192"/>
      <c r="I601" s="192"/>
      <c r="J601" s="192"/>
      <c r="K601" s="192"/>
      <c r="L601" s="192"/>
      <c r="M601" s="192"/>
      <c r="N601" s="192"/>
      <c r="O601" s="192"/>
      <c r="P601" s="192"/>
      <c r="Q601" s="233">
        <f>SUM(E601:P601)</f>
        <v>0</v>
      </c>
      <c r="T601" s="162"/>
    </row>
    <row r="602" s="161" customFormat="1" ht="12.75" hidden="1" customHeight="1" spans="1:17">
      <c r="A602" s="174"/>
      <c r="B602" s="175"/>
      <c r="C602" s="176"/>
      <c r="D602" s="188"/>
      <c r="E602" s="193"/>
      <c r="F602" s="194"/>
      <c r="G602" s="194"/>
      <c r="H602" s="200"/>
      <c r="I602" s="200"/>
      <c r="J602" s="200"/>
      <c r="K602" s="200"/>
      <c r="L602" s="200"/>
      <c r="M602" s="200"/>
      <c r="N602" s="200"/>
      <c r="O602" s="200"/>
      <c r="P602" s="200"/>
      <c r="Q602" s="233">
        <f t="shared" ref="Q602:Q613" si="131">SUM(E602:P602)</f>
        <v>0</v>
      </c>
    </row>
    <row r="603" s="161" customFormat="1" ht="12.75" hidden="1" customHeight="1" spans="1:17">
      <c r="A603" s="174"/>
      <c r="B603" s="175"/>
      <c r="C603" s="176"/>
      <c r="D603" s="199"/>
      <c r="E603" s="193"/>
      <c r="F603" s="194"/>
      <c r="G603" s="194"/>
      <c r="H603" s="200"/>
      <c r="I603" s="200"/>
      <c r="J603" s="200"/>
      <c r="K603" s="200"/>
      <c r="L603" s="200"/>
      <c r="M603" s="200"/>
      <c r="N603" s="200"/>
      <c r="O603" s="200"/>
      <c r="P603" s="200"/>
      <c r="Q603" s="233">
        <f t="shared" si="131"/>
        <v>0</v>
      </c>
    </row>
    <row r="604" s="161" customFormat="1" ht="12.75" hidden="1" customHeight="1" spans="1:17">
      <c r="A604" s="174"/>
      <c r="B604" s="175"/>
      <c r="C604" s="176"/>
      <c r="D604" s="199"/>
      <c r="E604" s="193"/>
      <c r="F604" s="194"/>
      <c r="G604" s="194"/>
      <c r="H604" s="200"/>
      <c r="I604" s="200"/>
      <c r="J604" s="200"/>
      <c r="K604" s="200"/>
      <c r="L604" s="200"/>
      <c r="M604" s="200"/>
      <c r="N604" s="200"/>
      <c r="O604" s="200"/>
      <c r="P604" s="200"/>
      <c r="Q604" s="233">
        <f t="shared" si="131"/>
        <v>0</v>
      </c>
    </row>
    <row r="605" s="161" customFormat="1" ht="12.75" customHeight="1" spans="1:17">
      <c r="A605" s="174"/>
      <c r="B605" s="175"/>
      <c r="C605" s="176"/>
      <c r="D605" s="199" t="s">
        <v>1197</v>
      </c>
      <c r="E605" s="433">
        <v>3636.22</v>
      </c>
      <c r="F605" s="434">
        <v>3417.4</v>
      </c>
      <c r="G605" s="435">
        <v>4326.92</v>
      </c>
      <c r="H605" s="260">
        <v>3432.07</v>
      </c>
      <c r="I605" s="260"/>
      <c r="J605" s="260"/>
      <c r="K605" s="260"/>
      <c r="L605" s="260"/>
      <c r="M605" s="260"/>
      <c r="N605" s="260"/>
      <c r="O605" s="260"/>
      <c r="P605" s="444"/>
      <c r="Q605" s="446">
        <f t="shared" si="131"/>
        <v>14812.61</v>
      </c>
    </row>
    <row r="606" s="161" customFormat="1" ht="12.75" customHeight="1" spans="1:17">
      <c r="A606" s="174"/>
      <c r="B606" s="175"/>
      <c r="C606" s="176"/>
      <c r="D606" s="199" t="s">
        <v>1293</v>
      </c>
      <c r="E606" s="433"/>
      <c r="F606" s="434"/>
      <c r="G606" s="435"/>
      <c r="H606" s="260">
        <v>-73</v>
      </c>
      <c r="I606" s="260"/>
      <c r="J606" s="260"/>
      <c r="K606" s="260"/>
      <c r="L606" s="260"/>
      <c r="M606" s="260"/>
      <c r="N606" s="260"/>
      <c r="O606" s="260"/>
      <c r="P606" s="444"/>
      <c r="Q606" s="446">
        <f t="shared" si="131"/>
        <v>-73</v>
      </c>
    </row>
    <row r="607" s="161" customFormat="1" ht="12.75" customHeight="1" spans="1:17">
      <c r="A607" s="174"/>
      <c r="B607" s="175"/>
      <c r="C607" s="176"/>
      <c r="D607" s="199" t="s">
        <v>1294</v>
      </c>
      <c r="E607" s="433"/>
      <c r="F607" s="434"/>
      <c r="G607" s="435"/>
      <c r="H607" s="260"/>
      <c r="I607" s="260"/>
      <c r="J607" s="260"/>
      <c r="K607" s="260"/>
      <c r="L607" s="260"/>
      <c r="M607" s="260"/>
      <c r="N607" s="260"/>
      <c r="O607" s="260"/>
      <c r="P607" s="444"/>
      <c r="Q607" s="446">
        <f t="shared" si="131"/>
        <v>0</v>
      </c>
    </row>
    <row r="608" s="161" customFormat="1" ht="12.75" customHeight="1" spans="1:17">
      <c r="A608" s="174"/>
      <c r="B608" s="175"/>
      <c r="C608" s="176"/>
      <c r="D608" s="199" t="s">
        <v>1295</v>
      </c>
      <c r="E608" s="433"/>
      <c r="F608" s="434"/>
      <c r="G608" s="435">
        <v>560</v>
      </c>
      <c r="H608" s="260"/>
      <c r="I608" s="260"/>
      <c r="J608" s="260"/>
      <c r="K608" s="260"/>
      <c r="L608" s="260"/>
      <c r="M608" s="260"/>
      <c r="N608" s="260"/>
      <c r="O608" s="260"/>
      <c r="P608" s="444"/>
      <c r="Q608" s="446">
        <f t="shared" si="131"/>
        <v>560</v>
      </c>
    </row>
    <row r="609" s="161" customFormat="1" ht="12.75" customHeight="1" spans="1:17">
      <c r="A609" s="174"/>
      <c r="B609" s="175"/>
      <c r="C609" s="176"/>
      <c r="D609" s="188" t="s">
        <v>1251</v>
      </c>
      <c r="E609" s="433">
        <v>-639</v>
      </c>
      <c r="F609" s="434">
        <v>-210</v>
      </c>
      <c r="G609" s="435"/>
      <c r="H609" s="260">
        <v>-88</v>
      </c>
      <c r="I609" s="260"/>
      <c r="J609" s="260"/>
      <c r="K609" s="260"/>
      <c r="L609" s="260"/>
      <c r="M609" s="260"/>
      <c r="N609" s="260"/>
      <c r="O609" s="260"/>
      <c r="P609" s="444"/>
      <c r="Q609" s="446">
        <f t="shared" si="131"/>
        <v>-937</v>
      </c>
    </row>
    <row r="610" s="161" customFormat="1" ht="12.75" customHeight="1" spans="1:17">
      <c r="A610" s="174"/>
      <c r="B610" s="175"/>
      <c r="C610" s="176"/>
      <c r="D610" s="188" t="s">
        <v>1296</v>
      </c>
      <c r="E610" s="433"/>
      <c r="F610" s="434">
        <v>6.44</v>
      </c>
      <c r="G610" s="435"/>
      <c r="H610" s="260">
        <v>50</v>
      </c>
      <c r="I610" s="260"/>
      <c r="J610" s="260"/>
      <c r="K610" s="260"/>
      <c r="L610" s="260"/>
      <c r="M610" s="260"/>
      <c r="N610" s="260"/>
      <c r="O610" s="260"/>
      <c r="P610" s="444"/>
      <c r="Q610" s="446">
        <f t="shared" si="131"/>
        <v>56.44</v>
      </c>
    </row>
    <row r="611" s="161" customFormat="1" ht="12.75" customHeight="1" spans="1:17">
      <c r="A611" s="174"/>
      <c r="B611" s="175"/>
      <c r="C611" s="176"/>
      <c r="D611" s="188" t="s">
        <v>1297</v>
      </c>
      <c r="E611" s="433"/>
      <c r="F611" s="434"/>
      <c r="G611" s="435"/>
      <c r="H611" s="260">
        <v>1210</v>
      </c>
      <c r="I611" s="260"/>
      <c r="J611" s="260"/>
      <c r="K611" s="260"/>
      <c r="L611" s="260"/>
      <c r="M611" s="260"/>
      <c r="N611" s="260"/>
      <c r="O611" s="260"/>
      <c r="P611" s="444"/>
      <c r="Q611" s="446">
        <f t="shared" si="131"/>
        <v>1210</v>
      </c>
    </row>
    <row r="612" s="161" customFormat="1" ht="12.75" customHeight="1" spans="1:17">
      <c r="A612" s="174"/>
      <c r="B612" s="175"/>
      <c r="C612" s="176"/>
      <c r="D612" s="188" t="s">
        <v>1217</v>
      </c>
      <c r="E612" s="433">
        <v>-38.97</v>
      </c>
      <c r="F612" s="434">
        <v>-44.28</v>
      </c>
      <c r="G612" s="435">
        <v>-17.05</v>
      </c>
      <c r="H612" s="260">
        <v>-19.33</v>
      </c>
      <c r="I612" s="260"/>
      <c r="J612" s="260"/>
      <c r="K612" s="260"/>
      <c r="L612" s="260"/>
      <c r="M612" s="260"/>
      <c r="N612" s="260"/>
      <c r="O612" s="260"/>
      <c r="P612" s="444"/>
      <c r="Q612" s="446">
        <f t="shared" si="131"/>
        <v>-119.63</v>
      </c>
    </row>
    <row r="613" s="161" customFormat="1" ht="12.75" customHeight="1" spans="1:17">
      <c r="A613" s="174"/>
      <c r="B613" s="175"/>
      <c r="C613" s="176"/>
      <c r="D613" s="199" t="s">
        <v>1140</v>
      </c>
      <c r="E613" s="433">
        <v>3212.92</v>
      </c>
      <c r="F613" s="434">
        <v>2558.77</v>
      </c>
      <c r="G613" s="435">
        <v>5651.62</v>
      </c>
      <c r="H613" s="260">
        <v>8460.31</v>
      </c>
      <c r="I613" s="260"/>
      <c r="J613" s="260"/>
      <c r="K613" s="260"/>
      <c r="L613" s="260"/>
      <c r="M613" s="260"/>
      <c r="N613" s="445"/>
      <c r="O613" s="260"/>
      <c r="P613" s="444"/>
      <c r="Q613" s="446">
        <f t="shared" si="131"/>
        <v>19883.62</v>
      </c>
    </row>
    <row r="614" s="162" customFormat="1" customHeight="1" spans="1:20">
      <c r="A614" s="201"/>
      <c r="B614" s="202"/>
      <c r="C614" s="203"/>
      <c r="D614" s="204" t="s">
        <v>1143</v>
      </c>
      <c r="E614" s="205">
        <f>SUM(E605:E613)</f>
        <v>6171.17</v>
      </c>
      <c r="F614" s="205">
        <f t="shared" ref="F614:Q614" si="132">SUM(F605:F613)</f>
        <v>5728.33</v>
      </c>
      <c r="G614" s="205">
        <f t="shared" si="132"/>
        <v>10521.49</v>
      </c>
      <c r="H614" s="205">
        <f t="shared" si="132"/>
        <v>12972.05</v>
      </c>
      <c r="I614" s="205">
        <f t="shared" si="132"/>
        <v>0</v>
      </c>
      <c r="J614" s="205">
        <f t="shared" si="132"/>
        <v>0</v>
      </c>
      <c r="K614" s="205">
        <f t="shared" si="132"/>
        <v>0</v>
      </c>
      <c r="L614" s="205">
        <f t="shared" si="132"/>
        <v>0</v>
      </c>
      <c r="M614" s="205">
        <f t="shared" si="132"/>
        <v>0</v>
      </c>
      <c r="N614" s="205">
        <f t="shared" si="132"/>
        <v>0</v>
      </c>
      <c r="O614" s="205">
        <f t="shared" si="132"/>
        <v>0</v>
      </c>
      <c r="P614" s="205">
        <f t="shared" si="132"/>
        <v>0</v>
      </c>
      <c r="Q614" s="205">
        <f t="shared" si="132"/>
        <v>35393.04</v>
      </c>
      <c r="T614" s="161"/>
    </row>
    <row r="615" s="161" customFormat="1" customHeight="1" spans="1:20">
      <c r="A615" s="174">
        <v>30</v>
      </c>
      <c r="B615" s="175" t="s">
        <v>1298</v>
      </c>
      <c r="C615" s="176" t="s">
        <v>1124</v>
      </c>
      <c r="D615" s="177" t="s">
        <v>1125</v>
      </c>
      <c r="E615" s="178">
        <v>0</v>
      </c>
      <c r="F615" s="179">
        <v>0</v>
      </c>
      <c r="G615" s="179">
        <v>0</v>
      </c>
      <c r="H615" s="179">
        <v>0</v>
      </c>
      <c r="I615" s="179"/>
      <c r="J615" s="179"/>
      <c r="K615" s="179"/>
      <c r="L615" s="223"/>
      <c r="M615" s="179"/>
      <c r="N615" s="179"/>
      <c r="O615" s="179"/>
      <c r="P615" s="224"/>
      <c r="Q615" s="232">
        <f>SUM(E615:P615)</f>
        <v>0</v>
      </c>
      <c r="T615" s="162"/>
    </row>
    <row r="616" s="161" customFormat="1" customHeight="1" spans="1:17">
      <c r="A616" s="174"/>
      <c r="B616" s="175"/>
      <c r="C616" s="176"/>
      <c r="D616" s="180" t="s">
        <v>1126</v>
      </c>
      <c r="E616" s="178">
        <v>0</v>
      </c>
      <c r="F616" s="179">
        <v>0</v>
      </c>
      <c r="G616" s="179">
        <v>0</v>
      </c>
      <c r="H616" s="179">
        <v>0</v>
      </c>
      <c r="I616" s="179"/>
      <c r="J616" s="179"/>
      <c r="K616" s="179"/>
      <c r="L616" s="225"/>
      <c r="M616" s="179"/>
      <c r="N616" s="179"/>
      <c r="O616" s="179"/>
      <c r="P616" s="224"/>
      <c r="Q616" s="233">
        <f>SUM(E616:P616)</f>
        <v>0</v>
      </c>
    </row>
    <row r="617" s="161" customFormat="1" customHeight="1" spans="1:17">
      <c r="A617" s="174"/>
      <c r="B617" s="175"/>
      <c r="C617" s="176"/>
      <c r="D617" s="180" t="s">
        <v>1127</v>
      </c>
      <c r="E617" s="178">
        <v>0</v>
      </c>
      <c r="F617" s="181">
        <v>0</v>
      </c>
      <c r="G617" s="181">
        <v>0</v>
      </c>
      <c r="H617" s="181">
        <v>0</v>
      </c>
      <c r="I617" s="181"/>
      <c r="J617" s="181"/>
      <c r="K617" s="179"/>
      <c r="L617" s="225"/>
      <c r="M617" s="179"/>
      <c r="N617" s="179"/>
      <c r="O617" s="179"/>
      <c r="P617" s="224"/>
      <c r="Q617" s="233">
        <f>SUM(E617:P617)</f>
        <v>0</v>
      </c>
    </row>
    <row r="618" s="161" customFormat="1" customHeight="1" spans="1:17">
      <c r="A618" s="174"/>
      <c r="B618" s="175"/>
      <c r="C618" s="176"/>
      <c r="D618" s="182" t="s">
        <v>1128</v>
      </c>
      <c r="E618" s="183">
        <f>SUM(E615:E617)</f>
        <v>0</v>
      </c>
      <c r="F618" s="184">
        <f t="shared" ref="F618:L618" si="133">SUM(F615:F617)</f>
        <v>0</v>
      </c>
      <c r="G618" s="184">
        <f t="shared" si="133"/>
        <v>0</v>
      </c>
      <c r="H618" s="184">
        <f t="shared" si="133"/>
        <v>0</v>
      </c>
      <c r="I618" s="184">
        <f t="shared" si="133"/>
        <v>0</v>
      </c>
      <c r="J618" s="184">
        <f t="shared" si="133"/>
        <v>0</v>
      </c>
      <c r="K618" s="184">
        <f t="shared" si="133"/>
        <v>0</v>
      </c>
      <c r="L618" s="184">
        <f t="shared" si="133"/>
        <v>0</v>
      </c>
      <c r="M618" s="184">
        <f t="shared" ref="M618:Q618" si="134">SUM(M615:M617)</f>
        <v>0</v>
      </c>
      <c r="N618" s="184">
        <f t="shared" si="134"/>
        <v>0</v>
      </c>
      <c r="O618" s="184">
        <f t="shared" si="134"/>
        <v>0</v>
      </c>
      <c r="P618" s="184">
        <f t="shared" si="134"/>
        <v>0</v>
      </c>
      <c r="Q618" s="234">
        <f t="shared" si="134"/>
        <v>0</v>
      </c>
    </row>
    <row r="619" s="161" customFormat="1" customHeight="1" spans="1:17">
      <c r="A619" s="174"/>
      <c r="B619" s="175"/>
      <c r="C619" s="176"/>
      <c r="D619" s="180" t="s">
        <v>1129</v>
      </c>
      <c r="E619" s="178">
        <v>0</v>
      </c>
      <c r="F619" s="179">
        <v>0</v>
      </c>
      <c r="G619" s="179">
        <v>0</v>
      </c>
      <c r="H619" s="179">
        <v>0</v>
      </c>
      <c r="I619" s="179"/>
      <c r="J619" s="179"/>
      <c r="K619" s="179"/>
      <c r="L619" s="179"/>
      <c r="M619" s="179"/>
      <c r="N619" s="179"/>
      <c r="O619" s="179"/>
      <c r="P619" s="224"/>
      <c r="Q619" s="233">
        <f>SUM(E619:P619)</f>
        <v>0</v>
      </c>
    </row>
    <row r="620" s="161" customFormat="1" customHeight="1" spans="1:17">
      <c r="A620" s="174"/>
      <c r="B620" s="175"/>
      <c r="C620" s="176"/>
      <c r="D620" s="180" t="s">
        <v>1130</v>
      </c>
      <c r="E620" s="178">
        <v>0</v>
      </c>
      <c r="F620" s="179">
        <v>0</v>
      </c>
      <c r="G620" s="179">
        <v>0</v>
      </c>
      <c r="H620" s="179">
        <v>0</v>
      </c>
      <c r="I620" s="179"/>
      <c r="J620" s="179"/>
      <c r="K620" s="179"/>
      <c r="L620" s="179"/>
      <c r="M620" s="179"/>
      <c r="N620" s="179"/>
      <c r="O620" s="179"/>
      <c r="P620" s="224"/>
      <c r="Q620" s="233">
        <f>SUM(E620:P620)</f>
        <v>0</v>
      </c>
    </row>
    <row r="621" s="161" customFormat="1" customHeight="1" spans="1:17">
      <c r="A621" s="174"/>
      <c r="B621" s="175"/>
      <c r="C621" s="176"/>
      <c r="D621" s="180" t="s">
        <v>1131</v>
      </c>
      <c r="E621" s="178">
        <v>0</v>
      </c>
      <c r="F621" s="179">
        <v>0</v>
      </c>
      <c r="G621" s="179">
        <v>0</v>
      </c>
      <c r="H621" s="179">
        <v>0</v>
      </c>
      <c r="I621" s="179"/>
      <c r="J621" s="179"/>
      <c r="K621" s="179"/>
      <c r="L621" s="179"/>
      <c r="M621" s="179"/>
      <c r="N621" s="179">
        <v>0</v>
      </c>
      <c r="O621" s="179">
        <v>0</v>
      </c>
      <c r="P621" s="224">
        <v>0</v>
      </c>
      <c r="Q621" s="233">
        <f>SUM(E621:P621)</f>
        <v>0</v>
      </c>
    </row>
    <row r="622" s="161" customFormat="1" customHeight="1" spans="1:17">
      <c r="A622" s="174"/>
      <c r="B622" s="175"/>
      <c r="C622" s="176"/>
      <c r="D622" s="185" t="s">
        <v>1132</v>
      </c>
      <c r="E622" s="186">
        <f t="shared" ref="E622:Q622" si="135">SUM(E619:E621)</f>
        <v>0</v>
      </c>
      <c r="F622" s="184">
        <f t="shared" si="135"/>
        <v>0</v>
      </c>
      <c r="G622" s="184">
        <f t="shared" si="135"/>
        <v>0</v>
      </c>
      <c r="H622" s="184">
        <f t="shared" si="135"/>
        <v>0</v>
      </c>
      <c r="I622" s="184">
        <f t="shared" si="135"/>
        <v>0</v>
      </c>
      <c r="J622" s="184">
        <f t="shared" si="135"/>
        <v>0</v>
      </c>
      <c r="K622" s="184">
        <f t="shared" si="135"/>
        <v>0</v>
      </c>
      <c r="L622" s="184">
        <f t="shared" si="135"/>
        <v>0</v>
      </c>
      <c r="M622" s="184">
        <f t="shared" si="135"/>
        <v>0</v>
      </c>
      <c r="N622" s="184">
        <f t="shared" si="135"/>
        <v>0</v>
      </c>
      <c r="O622" s="184">
        <f t="shared" si="135"/>
        <v>0</v>
      </c>
      <c r="P622" s="186">
        <f t="shared" si="135"/>
        <v>0</v>
      </c>
      <c r="Q622" s="234">
        <f t="shared" si="135"/>
        <v>0</v>
      </c>
    </row>
    <row r="623" s="161" customFormat="1" customHeight="1" spans="1:17">
      <c r="A623" s="174"/>
      <c r="B623" s="175"/>
      <c r="C623" s="187" t="s">
        <v>1133</v>
      </c>
      <c r="D623" s="188" t="s">
        <v>1299</v>
      </c>
      <c r="E623" s="436">
        <v>1051.8</v>
      </c>
      <c r="F623" s="191">
        <v>1137.7</v>
      </c>
      <c r="G623" s="191">
        <v>1422.21</v>
      </c>
      <c r="H623" s="191">
        <v>1924.67</v>
      </c>
      <c r="I623" s="191"/>
      <c r="J623" s="191"/>
      <c r="K623" s="191"/>
      <c r="L623" s="191"/>
      <c r="M623" s="272"/>
      <c r="N623" s="272"/>
      <c r="O623" s="191"/>
      <c r="P623" s="273"/>
      <c r="Q623" s="233">
        <f>SUM(E623:P623)</f>
        <v>5536.38</v>
      </c>
    </row>
    <row r="624" s="162" customFormat="1" customHeight="1" spans="1:20">
      <c r="A624" s="174"/>
      <c r="B624" s="175"/>
      <c r="C624" s="189"/>
      <c r="D624" s="182" t="s">
        <v>1135</v>
      </c>
      <c r="E624" s="183">
        <f>E623</f>
        <v>1051.8</v>
      </c>
      <c r="F624" s="183">
        <f t="shared" ref="F624:Q624" si="136">F623</f>
        <v>1137.7</v>
      </c>
      <c r="G624" s="183">
        <f t="shared" si="136"/>
        <v>1422.21</v>
      </c>
      <c r="H624" s="183">
        <f t="shared" si="136"/>
        <v>1924.67</v>
      </c>
      <c r="I624" s="183">
        <f t="shared" si="136"/>
        <v>0</v>
      </c>
      <c r="J624" s="183">
        <f t="shared" si="136"/>
        <v>0</v>
      </c>
      <c r="K624" s="183">
        <f t="shared" si="136"/>
        <v>0</v>
      </c>
      <c r="L624" s="183">
        <f t="shared" si="136"/>
        <v>0</v>
      </c>
      <c r="M624" s="183">
        <f t="shared" si="136"/>
        <v>0</v>
      </c>
      <c r="N624" s="183">
        <f t="shared" si="136"/>
        <v>0</v>
      </c>
      <c r="O624" s="183">
        <f t="shared" si="136"/>
        <v>0</v>
      </c>
      <c r="P624" s="183">
        <f t="shared" si="136"/>
        <v>0</v>
      </c>
      <c r="Q624" s="183">
        <f t="shared" si="136"/>
        <v>5536.38</v>
      </c>
      <c r="T624" s="161"/>
    </row>
    <row r="625" s="161" customFormat="1" ht="12.75" hidden="1" customHeight="1" spans="1:20">
      <c r="A625" s="174"/>
      <c r="B625" s="175"/>
      <c r="C625" s="187" t="s">
        <v>1136</v>
      </c>
      <c r="D625" s="188"/>
      <c r="E625" s="190"/>
      <c r="F625" s="191"/>
      <c r="G625" s="191"/>
      <c r="H625" s="192"/>
      <c r="I625" s="192"/>
      <c r="J625" s="192"/>
      <c r="K625" s="192"/>
      <c r="L625" s="192"/>
      <c r="M625" s="192"/>
      <c r="N625" s="192"/>
      <c r="O625" s="252"/>
      <c r="P625" s="192"/>
      <c r="Q625" s="233">
        <f t="shared" ref="Q625:Q635" si="137">SUM(E625:P625)</f>
        <v>0</v>
      </c>
      <c r="T625" s="162"/>
    </row>
    <row r="626" s="161" customFormat="1" ht="12.75" hidden="1" customHeight="1" spans="1:17">
      <c r="A626" s="174"/>
      <c r="B626" s="175"/>
      <c r="C626" s="176"/>
      <c r="D626" s="188"/>
      <c r="E626" s="193"/>
      <c r="F626" s="194"/>
      <c r="G626" s="194"/>
      <c r="H626" s="200"/>
      <c r="I626" s="200"/>
      <c r="J626" s="200"/>
      <c r="K626" s="200"/>
      <c r="L626" s="200"/>
      <c r="M626" s="200"/>
      <c r="N626" s="200"/>
      <c r="O626" s="252"/>
      <c r="P626" s="200"/>
      <c r="Q626" s="233">
        <f t="shared" si="137"/>
        <v>0</v>
      </c>
    </row>
    <row r="627" s="161" customFormat="1" ht="12.75" hidden="1" customHeight="1" spans="1:17">
      <c r="A627" s="174"/>
      <c r="B627" s="175"/>
      <c r="C627" s="176"/>
      <c r="D627" s="199"/>
      <c r="E627" s="193"/>
      <c r="F627" s="194"/>
      <c r="G627" s="194"/>
      <c r="H627" s="200"/>
      <c r="I627" s="200"/>
      <c r="J627" s="200"/>
      <c r="K627" s="200"/>
      <c r="L627" s="200"/>
      <c r="M627" s="200"/>
      <c r="N627" s="200"/>
      <c r="O627" s="252"/>
      <c r="P627" s="200"/>
      <c r="Q627" s="233">
        <f t="shared" si="137"/>
        <v>0</v>
      </c>
    </row>
    <row r="628" s="161" customFormat="1" ht="12.75" hidden="1" customHeight="1" spans="1:17">
      <c r="A628" s="174"/>
      <c r="B628" s="175"/>
      <c r="C628" s="176"/>
      <c r="D628" s="199"/>
      <c r="E628" s="193"/>
      <c r="F628" s="194"/>
      <c r="G628" s="194"/>
      <c r="H628" s="200"/>
      <c r="I628" s="200"/>
      <c r="J628" s="200"/>
      <c r="K628" s="200"/>
      <c r="L628" s="200"/>
      <c r="M628" s="200"/>
      <c r="N628" s="200"/>
      <c r="O628" s="252"/>
      <c r="P628" s="200"/>
      <c r="Q628" s="233">
        <f t="shared" si="137"/>
        <v>0</v>
      </c>
    </row>
    <row r="629" s="161" customFormat="1" ht="12.75" customHeight="1" spans="1:17">
      <c r="A629" s="174"/>
      <c r="B629" s="175"/>
      <c r="C629" s="176"/>
      <c r="D629" s="199" t="s">
        <v>1150</v>
      </c>
      <c r="E629" s="433">
        <v>1051.8</v>
      </c>
      <c r="F629" s="435">
        <v>1096.6</v>
      </c>
      <c r="G629" s="434"/>
      <c r="H629" s="260"/>
      <c r="I629" s="260"/>
      <c r="J629" s="260"/>
      <c r="K629" s="260"/>
      <c r="L629" s="260"/>
      <c r="M629" s="444"/>
      <c r="N629" s="260"/>
      <c r="O629" s="260"/>
      <c r="P629" s="260"/>
      <c r="Q629" s="233">
        <f t="shared" si="137"/>
        <v>2148.4</v>
      </c>
    </row>
    <row r="630" s="161" customFormat="1" ht="12.75" customHeight="1" spans="1:17">
      <c r="A630" s="174"/>
      <c r="B630" s="175"/>
      <c r="C630" s="176"/>
      <c r="D630" s="199" t="s">
        <v>1300</v>
      </c>
      <c r="E630" s="433"/>
      <c r="F630" s="435"/>
      <c r="G630" s="434"/>
      <c r="H630" s="260">
        <v>73</v>
      </c>
      <c r="I630" s="260"/>
      <c r="J630" s="260"/>
      <c r="K630" s="260"/>
      <c r="L630" s="260"/>
      <c r="M630" s="444"/>
      <c r="N630" s="260"/>
      <c r="O630" s="260"/>
      <c r="P630" s="260"/>
      <c r="Q630" s="233">
        <f t="shared" si="137"/>
        <v>73</v>
      </c>
    </row>
    <row r="631" s="161" customFormat="1" ht="12.75" customHeight="1" spans="1:17">
      <c r="A631" s="174"/>
      <c r="B631" s="175"/>
      <c r="C631" s="176"/>
      <c r="D631" s="199" t="s">
        <v>1140</v>
      </c>
      <c r="E631" s="193"/>
      <c r="F631" s="435">
        <v>41.1</v>
      </c>
      <c r="G631" s="434">
        <v>1422.21</v>
      </c>
      <c r="H631" s="260">
        <v>1851.67</v>
      </c>
      <c r="I631" s="260"/>
      <c r="J631" s="260"/>
      <c r="K631" s="260"/>
      <c r="L631" s="260"/>
      <c r="M631" s="444"/>
      <c r="N631" s="260"/>
      <c r="O631" s="260"/>
      <c r="P631" s="260"/>
      <c r="Q631" s="233">
        <f t="shared" si="137"/>
        <v>3314.98</v>
      </c>
    </row>
    <row r="632" s="162" customFormat="1" customHeight="1" spans="1:20">
      <c r="A632" s="201"/>
      <c r="B632" s="202"/>
      <c r="C632" s="203"/>
      <c r="D632" s="204" t="s">
        <v>1143</v>
      </c>
      <c r="E632" s="205">
        <f>SUM(E629:E631)</f>
        <v>1051.8</v>
      </c>
      <c r="F632" s="205">
        <f t="shared" ref="F632:P632" si="138">SUM(F629:F631)</f>
        <v>1137.7</v>
      </c>
      <c r="G632" s="205">
        <f t="shared" si="138"/>
        <v>1422.21</v>
      </c>
      <c r="H632" s="205">
        <f t="shared" si="138"/>
        <v>1924.67</v>
      </c>
      <c r="I632" s="205">
        <f t="shared" si="138"/>
        <v>0</v>
      </c>
      <c r="J632" s="205">
        <f t="shared" si="138"/>
        <v>0</v>
      </c>
      <c r="K632" s="205">
        <f t="shared" si="138"/>
        <v>0</v>
      </c>
      <c r="L632" s="205">
        <f t="shared" si="138"/>
        <v>0</v>
      </c>
      <c r="M632" s="205">
        <f t="shared" si="138"/>
        <v>0</v>
      </c>
      <c r="N632" s="205">
        <f t="shared" si="138"/>
        <v>0</v>
      </c>
      <c r="O632" s="205">
        <f t="shared" si="138"/>
        <v>0</v>
      </c>
      <c r="P632" s="205">
        <f t="shared" si="138"/>
        <v>0</v>
      </c>
      <c r="Q632" s="205">
        <f t="shared" si="137"/>
        <v>5536.38</v>
      </c>
      <c r="T632" s="161"/>
    </row>
    <row r="633" s="161" customFormat="1" customHeight="1" spans="1:20">
      <c r="A633" s="174">
        <v>31</v>
      </c>
      <c r="B633" s="437" t="s">
        <v>1301</v>
      </c>
      <c r="C633" s="401" t="s">
        <v>1124</v>
      </c>
      <c r="D633" s="438" t="s">
        <v>1125</v>
      </c>
      <c r="E633" s="178"/>
      <c r="F633" s="179"/>
      <c r="G633" s="179">
        <v>0</v>
      </c>
      <c r="H633" s="179">
        <v>0</v>
      </c>
      <c r="I633" s="179"/>
      <c r="J633" s="179"/>
      <c r="K633" s="179"/>
      <c r="L633" s="223"/>
      <c r="M633" s="179"/>
      <c r="N633" s="179"/>
      <c r="O633" s="179"/>
      <c r="P633" s="224"/>
      <c r="Q633" s="232">
        <f t="shared" si="137"/>
        <v>0</v>
      </c>
      <c r="T633" s="162"/>
    </row>
    <row r="634" s="161" customFormat="1" customHeight="1" spans="1:17">
      <c r="A634" s="174"/>
      <c r="B634" s="437"/>
      <c r="C634" s="439"/>
      <c r="D634" s="440" t="s">
        <v>1126</v>
      </c>
      <c r="E634" s="178"/>
      <c r="F634" s="179"/>
      <c r="G634" s="179">
        <v>0</v>
      </c>
      <c r="H634" s="179">
        <v>0</v>
      </c>
      <c r="I634" s="179"/>
      <c r="J634" s="179"/>
      <c r="K634" s="179"/>
      <c r="L634" s="225"/>
      <c r="M634" s="179"/>
      <c r="N634" s="179"/>
      <c r="O634" s="179"/>
      <c r="P634" s="224"/>
      <c r="Q634" s="233">
        <f t="shared" si="137"/>
        <v>0</v>
      </c>
    </row>
    <row r="635" s="161" customFormat="1" customHeight="1" spans="1:17">
      <c r="A635" s="174"/>
      <c r="B635" s="437"/>
      <c r="C635" s="439"/>
      <c r="D635" s="440" t="s">
        <v>1127</v>
      </c>
      <c r="E635" s="178"/>
      <c r="F635" s="181"/>
      <c r="G635" s="181">
        <v>0</v>
      </c>
      <c r="H635" s="181">
        <v>0</v>
      </c>
      <c r="I635" s="181"/>
      <c r="J635" s="181"/>
      <c r="K635" s="179"/>
      <c r="L635" s="225"/>
      <c r="M635" s="179"/>
      <c r="N635" s="179"/>
      <c r="O635" s="179"/>
      <c r="P635" s="224"/>
      <c r="Q635" s="233">
        <f t="shared" si="137"/>
        <v>0</v>
      </c>
    </row>
    <row r="636" s="161" customFormat="1" customHeight="1" spans="1:17">
      <c r="A636" s="174"/>
      <c r="B636" s="437"/>
      <c r="C636" s="439"/>
      <c r="D636" s="441" t="s">
        <v>1128</v>
      </c>
      <c r="E636" s="183">
        <f>SUM(E633:E635)</f>
        <v>0</v>
      </c>
      <c r="F636" s="184">
        <f t="shared" ref="F636:L636" si="139">SUM(F633:F635)</f>
        <v>0</v>
      </c>
      <c r="G636" s="184">
        <f t="shared" si="139"/>
        <v>0</v>
      </c>
      <c r="H636" s="184">
        <f t="shared" si="139"/>
        <v>0</v>
      </c>
      <c r="I636" s="184">
        <f t="shared" si="139"/>
        <v>0</v>
      </c>
      <c r="J636" s="184">
        <f t="shared" si="139"/>
        <v>0</v>
      </c>
      <c r="K636" s="184">
        <f t="shared" si="139"/>
        <v>0</v>
      </c>
      <c r="L636" s="184">
        <f t="shared" si="139"/>
        <v>0</v>
      </c>
      <c r="M636" s="184">
        <f t="shared" ref="M636:Q636" si="140">SUM(M633:M635)</f>
        <v>0</v>
      </c>
      <c r="N636" s="184">
        <f t="shared" si="140"/>
        <v>0</v>
      </c>
      <c r="O636" s="184">
        <f t="shared" si="140"/>
        <v>0</v>
      </c>
      <c r="P636" s="184">
        <f t="shared" si="140"/>
        <v>0</v>
      </c>
      <c r="Q636" s="234">
        <f t="shared" si="140"/>
        <v>0</v>
      </c>
    </row>
    <row r="637" s="161" customFormat="1" customHeight="1" spans="1:17">
      <c r="A637" s="174"/>
      <c r="B637" s="437"/>
      <c r="C637" s="439"/>
      <c r="D637" s="440" t="s">
        <v>1129</v>
      </c>
      <c r="E637" s="178"/>
      <c r="F637" s="179"/>
      <c r="G637" s="179">
        <v>0</v>
      </c>
      <c r="H637" s="179">
        <v>0</v>
      </c>
      <c r="I637" s="179"/>
      <c r="J637" s="179"/>
      <c r="K637" s="179"/>
      <c r="L637" s="179"/>
      <c r="M637" s="179"/>
      <c r="N637" s="179"/>
      <c r="O637" s="179"/>
      <c r="P637" s="224"/>
      <c r="Q637" s="233">
        <f>SUM(E637:P637)</f>
        <v>0</v>
      </c>
    </row>
    <row r="638" s="161" customFormat="1" customHeight="1" spans="1:17">
      <c r="A638" s="174"/>
      <c r="B638" s="437"/>
      <c r="C638" s="439"/>
      <c r="D638" s="440" t="s">
        <v>1130</v>
      </c>
      <c r="E638" s="178"/>
      <c r="F638" s="179"/>
      <c r="G638" s="179">
        <v>0</v>
      </c>
      <c r="H638" s="179">
        <v>0</v>
      </c>
      <c r="I638" s="179"/>
      <c r="J638" s="179"/>
      <c r="K638" s="179"/>
      <c r="L638" s="179"/>
      <c r="M638" s="179"/>
      <c r="N638" s="179"/>
      <c r="O638" s="179"/>
      <c r="P638" s="224"/>
      <c r="Q638" s="233">
        <f>SUM(E638:P638)</f>
        <v>0</v>
      </c>
    </row>
    <row r="639" s="161" customFormat="1" customHeight="1" spans="1:17">
      <c r="A639" s="174"/>
      <c r="B639" s="437"/>
      <c r="C639" s="439"/>
      <c r="D639" s="440" t="s">
        <v>1131</v>
      </c>
      <c r="E639" s="178"/>
      <c r="F639" s="179"/>
      <c r="G639" s="179">
        <v>0</v>
      </c>
      <c r="H639" s="179">
        <v>0</v>
      </c>
      <c r="I639" s="179"/>
      <c r="J639" s="179"/>
      <c r="K639" s="179"/>
      <c r="L639" s="179"/>
      <c r="M639" s="179"/>
      <c r="N639" s="179">
        <v>0</v>
      </c>
      <c r="O639" s="179">
        <v>0</v>
      </c>
      <c r="P639" s="224">
        <v>0</v>
      </c>
      <c r="Q639" s="233">
        <f>SUM(E639:P639)</f>
        <v>0</v>
      </c>
    </row>
    <row r="640" s="161" customFormat="1" customHeight="1" spans="1:17">
      <c r="A640" s="174"/>
      <c r="B640" s="437"/>
      <c r="C640" s="442"/>
      <c r="D640" s="443" t="s">
        <v>1132</v>
      </c>
      <c r="E640" s="186">
        <f t="shared" ref="E640:Q640" si="141">SUM(E637:E639)</f>
        <v>0</v>
      </c>
      <c r="F640" s="184">
        <f t="shared" si="141"/>
        <v>0</v>
      </c>
      <c r="G640" s="184">
        <f t="shared" si="141"/>
        <v>0</v>
      </c>
      <c r="H640" s="184">
        <f t="shared" si="141"/>
        <v>0</v>
      </c>
      <c r="I640" s="184">
        <f t="shared" si="141"/>
        <v>0</v>
      </c>
      <c r="J640" s="184">
        <f t="shared" si="141"/>
        <v>0</v>
      </c>
      <c r="K640" s="184">
        <f t="shared" si="141"/>
        <v>0</v>
      </c>
      <c r="L640" s="184">
        <f t="shared" si="141"/>
        <v>0</v>
      </c>
      <c r="M640" s="184">
        <f t="shared" si="141"/>
        <v>0</v>
      </c>
      <c r="N640" s="184">
        <f t="shared" si="141"/>
        <v>0</v>
      </c>
      <c r="O640" s="184">
        <f t="shared" si="141"/>
        <v>0</v>
      </c>
      <c r="P640" s="186">
        <f t="shared" si="141"/>
        <v>0</v>
      </c>
      <c r="Q640" s="234">
        <f t="shared" si="141"/>
        <v>0</v>
      </c>
    </row>
    <row r="641" s="161" customFormat="1" ht="12.75" hidden="1" customHeight="1" spans="1:20">
      <c r="A641" s="174"/>
      <c r="B641" s="437"/>
      <c r="C641" s="401" t="s">
        <v>1136</v>
      </c>
      <c r="D641" s="351"/>
      <c r="E641" s="190"/>
      <c r="F641" s="191"/>
      <c r="G641" s="191"/>
      <c r="H641" s="192"/>
      <c r="I641" s="192"/>
      <c r="J641" s="192"/>
      <c r="K641" s="192"/>
      <c r="L641" s="192"/>
      <c r="M641" s="192"/>
      <c r="N641" s="192"/>
      <c r="O641" s="252"/>
      <c r="P641" s="192"/>
      <c r="Q641" s="233">
        <f t="shared" ref="Q641:Q649" si="142">SUM(E641:P641)</f>
        <v>0</v>
      </c>
      <c r="T641" s="162"/>
    </row>
    <row r="642" s="161" customFormat="1" ht="12.75" hidden="1" customHeight="1" spans="1:17">
      <c r="A642" s="174"/>
      <c r="B642" s="437"/>
      <c r="C642" s="439"/>
      <c r="D642" s="351"/>
      <c r="E642" s="193"/>
      <c r="F642" s="194"/>
      <c r="G642" s="194"/>
      <c r="H642" s="200"/>
      <c r="I642" s="200"/>
      <c r="J642" s="200"/>
      <c r="K642" s="200"/>
      <c r="L642" s="200"/>
      <c r="M642" s="200"/>
      <c r="N642" s="200"/>
      <c r="O642" s="252"/>
      <c r="P642" s="200"/>
      <c r="Q642" s="233">
        <f t="shared" si="142"/>
        <v>0</v>
      </c>
    </row>
    <row r="643" s="161" customFormat="1" ht="12.75" hidden="1" customHeight="1" spans="1:17">
      <c r="A643" s="174"/>
      <c r="B643" s="437"/>
      <c r="C643" s="439"/>
      <c r="D643" s="447"/>
      <c r="E643" s="193"/>
      <c r="F643" s="194"/>
      <c r="G643" s="194"/>
      <c r="H643" s="200"/>
      <c r="I643" s="200"/>
      <c r="J643" s="200"/>
      <c r="K643" s="200"/>
      <c r="L643" s="200"/>
      <c r="M643" s="200"/>
      <c r="N643" s="200"/>
      <c r="O643" s="252"/>
      <c r="P643" s="200"/>
      <c r="Q643" s="233">
        <f t="shared" si="142"/>
        <v>0</v>
      </c>
    </row>
    <row r="644" s="161" customFormat="1" ht="12.75" hidden="1" customHeight="1" spans="1:17">
      <c r="A644" s="174"/>
      <c r="B644" s="437"/>
      <c r="C644" s="439"/>
      <c r="D644" s="447"/>
      <c r="E644" s="193"/>
      <c r="F644" s="194"/>
      <c r="G644" s="194"/>
      <c r="H644" s="200"/>
      <c r="I644" s="200"/>
      <c r="J644" s="200"/>
      <c r="K644" s="200"/>
      <c r="L644" s="200"/>
      <c r="M644" s="200"/>
      <c r="N644" s="200"/>
      <c r="O644" s="252"/>
      <c r="P644" s="200"/>
      <c r="Q644" s="233">
        <f t="shared" si="142"/>
        <v>0</v>
      </c>
    </row>
    <row r="645" s="161" customFormat="1" ht="12.75" customHeight="1" spans="1:17">
      <c r="A645" s="174"/>
      <c r="B645" s="437"/>
      <c r="C645" s="439"/>
      <c r="D645" s="447" t="s">
        <v>1302</v>
      </c>
      <c r="E645" s="433"/>
      <c r="F645" s="435"/>
      <c r="G645" s="448">
        <v>-1</v>
      </c>
      <c r="H645" s="444"/>
      <c r="I645" s="260"/>
      <c r="J645" s="260"/>
      <c r="K645" s="260"/>
      <c r="L645" s="260"/>
      <c r="M645" s="444"/>
      <c r="N645" s="260"/>
      <c r="O645" s="260"/>
      <c r="P645" s="260"/>
      <c r="Q645" s="233">
        <f t="shared" si="142"/>
        <v>-1</v>
      </c>
    </row>
    <row r="646" s="161" customFormat="1" ht="12.75" customHeight="1" spans="1:17">
      <c r="A646" s="174"/>
      <c r="B646" s="437"/>
      <c r="C646" s="439"/>
      <c r="D646" s="447" t="s">
        <v>1139</v>
      </c>
      <c r="E646" s="433"/>
      <c r="F646" s="435"/>
      <c r="G646" s="448">
        <v>-23</v>
      </c>
      <c r="H646" s="444">
        <v>-278.34</v>
      </c>
      <c r="I646" s="260"/>
      <c r="J646" s="260"/>
      <c r="K646" s="260"/>
      <c r="L646" s="260"/>
      <c r="M646" s="444"/>
      <c r="N646" s="260"/>
      <c r="O646" s="260"/>
      <c r="P646" s="260"/>
      <c r="Q646" s="233">
        <f t="shared" si="142"/>
        <v>-301.34</v>
      </c>
    </row>
    <row r="647" s="161" customFormat="1" ht="12.75" customHeight="1" spans="1:17">
      <c r="A647" s="174"/>
      <c r="B647" s="437"/>
      <c r="C647" s="439"/>
      <c r="D647" s="447" t="s">
        <v>1140</v>
      </c>
      <c r="E647" s="433"/>
      <c r="F647" s="435"/>
      <c r="G647" s="448">
        <v>51</v>
      </c>
      <c r="H647" s="444">
        <v>548</v>
      </c>
      <c r="I647" s="260"/>
      <c r="J647" s="260"/>
      <c r="K647" s="260"/>
      <c r="L647" s="260"/>
      <c r="M647" s="444"/>
      <c r="N647" s="260"/>
      <c r="O647" s="260"/>
      <c r="P647" s="260"/>
      <c r="Q647" s="233">
        <f t="shared" si="142"/>
        <v>599</v>
      </c>
    </row>
    <row r="648" s="161" customFormat="1" ht="12.75" customHeight="1" spans="1:17">
      <c r="A648" s="174"/>
      <c r="B648" s="437"/>
      <c r="C648" s="439"/>
      <c r="D648" s="447" t="s">
        <v>1303</v>
      </c>
      <c r="E648" s="433"/>
      <c r="F648" s="435"/>
      <c r="G648" s="448">
        <v>-50</v>
      </c>
      <c r="H648" s="444">
        <v>-548</v>
      </c>
      <c r="I648" s="260"/>
      <c r="J648" s="260"/>
      <c r="K648" s="260"/>
      <c r="L648" s="260"/>
      <c r="M648" s="444"/>
      <c r="N648" s="260"/>
      <c r="O648" s="260"/>
      <c r="P648" s="260"/>
      <c r="Q648" s="233">
        <f t="shared" si="142"/>
        <v>-598</v>
      </c>
    </row>
    <row r="649" s="161" customFormat="1" ht="12.75" customHeight="1" spans="1:17">
      <c r="A649" s="174"/>
      <c r="B649" s="437"/>
      <c r="C649" s="439"/>
      <c r="D649" s="447" t="s">
        <v>1304</v>
      </c>
      <c r="E649" s="433"/>
      <c r="F649" s="435"/>
      <c r="G649" s="448">
        <v>23</v>
      </c>
      <c r="H649" s="444">
        <v>278.34</v>
      </c>
      <c r="I649" s="260"/>
      <c r="J649" s="260"/>
      <c r="K649" s="260"/>
      <c r="L649" s="260"/>
      <c r="M649" s="444"/>
      <c r="N649" s="260"/>
      <c r="O649" s="260"/>
      <c r="P649" s="260"/>
      <c r="Q649" s="233">
        <f t="shared" si="142"/>
        <v>301.34</v>
      </c>
    </row>
    <row r="650" s="162" customFormat="1" customHeight="1" spans="1:20">
      <c r="A650" s="201"/>
      <c r="B650" s="449"/>
      <c r="C650" s="442"/>
      <c r="D650" s="450" t="s">
        <v>1143</v>
      </c>
      <c r="E650" s="205">
        <f>SUM(E645:E649)</f>
        <v>0</v>
      </c>
      <c r="F650" s="205">
        <f t="shared" ref="F650:Q650" si="143">SUM(F645:F649)</f>
        <v>0</v>
      </c>
      <c r="G650" s="205">
        <f t="shared" si="143"/>
        <v>0</v>
      </c>
      <c r="H650" s="205">
        <f t="shared" si="143"/>
        <v>0</v>
      </c>
      <c r="I650" s="205">
        <f t="shared" si="143"/>
        <v>0</v>
      </c>
      <c r="J650" s="205">
        <f t="shared" si="143"/>
        <v>0</v>
      </c>
      <c r="K650" s="205">
        <f t="shared" si="143"/>
        <v>0</v>
      </c>
      <c r="L650" s="205">
        <f t="shared" si="143"/>
        <v>0</v>
      </c>
      <c r="M650" s="205">
        <f t="shared" si="143"/>
        <v>0</v>
      </c>
      <c r="N650" s="205">
        <f t="shared" si="143"/>
        <v>0</v>
      </c>
      <c r="O650" s="205">
        <f t="shared" si="143"/>
        <v>0</v>
      </c>
      <c r="P650" s="205">
        <f t="shared" si="143"/>
        <v>0</v>
      </c>
      <c r="Q650" s="205">
        <f t="shared" si="143"/>
        <v>0</v>
      </c>
      <c r="T650" s="161"/>
    </row>
    <row r="651" s="161" customFormat="1" customHeight="1" spans="1:20">
      <c r="A651" s="174">
        <v>32</v>
      </c>
      <c r="B651" s="175" t="s">
        <v>1305</v>
      </c>
      <c r="C651" s="176" t="s">
        <v>1124</v>
      </c>
      <c r="D651" s="177" t="s">
        <v>1125</v>
      </c>
      <c r="E651" s="178">
        <v>-1183</v>
      </c>
      <c r="F651" s="179">
        <v>-1161</v>
      </c>
      <c r="G651" s="179">
        <v>-906</v>
      </c>
      <c r="H651" s="179">
        <v>-973</v>
      </c>
      <c r="I651" s="179"/>
      <c r="J651" s="179"/>
      <c r="K651" s="179"/>
      <c r="L651" s="223"/>
      <c r="M651" s="179"/>
      <c r="N651" s="179"/>
      <c r="O651" s="179"/>
      <c r="P651" s="224"/>
      <c r="Q651" s="232">
        <f>SUM(E651:P651)</f>
        <v>-4223</v>
      </c>
      <c r="T651" s="162"/>
    </row>
    <row r="652" s="161" customFormat="1" customHeight="1" spans="1:17">
      <c r="A652" s="174"/>
      <c r="B652" s="175"/>
      <c r="C652" s="176"/>
      <c r="D652" s="180" t="s">
        <v>1126</v>
      </c>
      <c r="E652" s="178">
        <v>0</v>
      </c>
      <c r="F652" s="179">
        <v>0</v>
      </c>
      <c r="G652" s="179">
        <v>0</v>
      </c>
      <c r="H652" s="179">
        <v>0</v>
      </c>
      <c r="I652" s="179"/>
      <c r="J652" s="179"/>
      <c r="K652" s="179"/>
      <c r="L652" s="225"/>
      <c r="M652" s="179"/>
      <c r="N652" s="179"/>
      <c r="O652" s="179"/>
      <c r="P652" s="224"/>
      <c r="Q652" s="233">
        <f>SUM(E652:P652)</f>
        <v>0</v>
      </c>
    </row>
    <row r="653" s="161" customFormat="1" customHeight="1" spans="1:17">
      <c r="A653" s="174"/>
      <c r="B653" s="175"/>
      <c r="C653" s="176"/>
      <c r="D653" s="180" t="s">
        <v>1127</v>
      </c>
      <c r="E653" s="178">
        <v>0</v>
      </c>
      <c r="F653" s="181">
        <v>-2</v>
      </c>
      <c r="G653" s="181">
        <v>0</v>
      </c>
      <c r="H653" s="181">
        <v>-3</v>
      </c>
      <c r="I653" s="181"/>
      <c r="J653" s="181"/>
      <c r="K653" s="179"/>
      <c r="L653" s="225"/>
      <c r="M653" s="179"/>
      <c r="N653" s="179"/>
      <c r="O653" s="179"/>
      <c r="P653" s="224"/>
      <c r="Q653" s="233">
        <f>SUM(E653:P653)</f>
        <v>-5</v>
      </c>
    </row>
    <row r="654" s="161" customFormat="1" customHeight="1" spans="1:17">
      <c r="A654" s="174"/>
      <c r="B654" s="175"/>
      <c r="C654" s="176"/>
      <c r="D654" s="182" t="s">
        <v>1128</v>
      </c>
      <c r="E654" s="183">
        <f>SUM(E651:E653)</f>
        <v>-1183</v>
      </c>
      <c r="F654" s="184">
        <f t="shared" ref="F654:L654" si="144">SUM(F651:F653)</f>
        <v>-1163</v>
      </c>
      <c r="G654" s="184">
        <f t="shared" si="144"/>
        <v>-906</v>
      </c>
      <c r="H654" s="184">
        <f t="shared" si="144"/>
        <v>-976</v>
      </c>
      <c r="I654" s="184">
        <f t="shared" si="144"/>
        <v>0</v>
      </c>
      <c r="J654" s="184">
        <f t="shared" si="144"/>
        <v>0</v>
      </c>
      <c r="K654" s="184">
        <f t="shared" si="144"/>
        <v>0</v>
      </c>
      <c r="L654" s="184">
        <f t="shared" si="144"/>
        <v>0</v>
      </c>
      <c r="M654" s="184">
        <f t="shared" ref="M654:Q654" si="145">SUM(M651:M653)</f>
        <v>0</v>
      </c>
      <c r="N654" s="184">
        <f t="shared" si="145"/>
        <v>0</v>
      </c>
      <c r="O654" s="184">
        <f t="shared" si="145"/>
        <v>0</v>
      </c>
      <c r="P654" s="184">
        <f t="shared" si="145"/>
        <v>0</v>
      </c>
      <c r="Q654" s="234">
        <f t="shared" si="145"/>
        <v>-4228</v>
      </c>
    </row>
    <row r="655" s="161" customFormat="1" customHeight="1" spans="1:17">
      <c r="A655" s="174"/>
      <c r="B655" s="175"/>
      <c r="C655" s="176"/>
      <c r="D655" s="180" t="s">
        <v>1129</v>
      </c>
      <c r="E655" s="178">
        <v>0</v>
      </c>
      <c r="F655" s="179">
        <v>17</v>
      </c>
      <c r="G655" s="179">
        <v>141</v>
      </c>
      <c r="H655" s="179">
        <v>637</v>
      </c>
      <c r="I655" s="179"/>
      <c r="J655" s="179"/>
      <c r="K655" s="179"/>
      <c r="L655" s="179"/>
      <c r="M655" s="179"/>
      <c r="N655" s="179"/>
      <c r="O655" s="179"/>
      <c r="P655" s="224"/>
      <c r="Q655" s="233">
        <f>SUM(E655:P655)</f>
        <v>795</v>
      </c>
    </row>
    <row r="656" s="161" customFormat="1" customHeight="1" spans="1:17">
      <c r="A656" s="174"/>
      <c r="B656" s="175"/>
      <c r="C656" s="176"/>
      <c r="D656" s="180" t="s">
        <v>1130</v>
      </c>
      <c r="E656" s="178">
        <v>0</v>
      </c>
      <c r="F656" s="179">
        <v>0</v>
      </c>
      <c r="G656" s="179">
        <v>0</v>
      </c>
      <c r="H656" s="179">
        <v>0</v>
      </c>
      <c r="I656" s="179"/>
      <c r="J656" s="179"/>
      <c r="K656" s="179"/>
      <c r="L656" s="179"/>
      <c r="M656" s="179"/>
      <c r="N656" s="179"/>
      <c r="O656" s="179"/>
      <c r="P656" s="224"/>
      <c r="Q656" s="233">
        <f>SUM(E656:P656)</f>
        <v>0</v>
      </c>
    </row>
    <row r="657" s="161" customFormat="1" customHeight="1" spans="1:17">
      <c r="A657" s="174"/>
      <c r="B657" s="175"/>
      <c r="C657" s="176"/>
      <c r="D657" s="180" t="s">
        <v>1131</v>
      </c>
      <c r="E657" s="178">
        <v>0</v>
      </c>
      <c r="F657" s="179">
        <v>2</v>
      </c>
      <c r="G657" s="179">
        <v>0</v>
      </c>
      <c r="H657" s="179">
        <v>0</v>
      </c>
      <c r="I657" s="179"/>
      <c r="J657" s="179"/>
      <c r="K657" s="179"/>
      <c r="L657" s="179"/>
      <c r="M657" s="179"/>
      <c r="N657" s="179"/>
      <c r="O657" s="179"/>
      <c r="P657" s="224"/>
      <c r="Q657" s="233">
        <f>SUM(E657:P657)</f>
        <v>2</v>
      </c>
    </row>
    <row r="658" s="161" customFormat="1" customHeight="1" spans="1:17">
      <c r="A658" s="174"/>
      <c r="B658" s="175"/>
      <c r="C658" s="176"/>
      <c r="D658" s="185" t="s">
        <v>1132</v>
      </c>
      <c r="E658" s="186">
        <f t="shared" ref="E658:P658" si="146">SUM(E655:E657)</f>
        <v>0</v>
      </c>
      <c r="F658" s="184">
        <f t="shared" si="146"/>
        <v>19</v>
      </c>
      <c r="G658" s="184">
        <f t="shared" si="146"/>
        <v>141</v>
      </c>
      <c r="H658" s="184">
        <f t="shared" si="146"/>
        <v>637</v>
      </c>
      <c r="I658" s="184">
        <f t="shared" si="146"/>
        <v>0</v>
      </c>
      <c r="J658" s="184">
        <f t="shared" si="146"/>
        <v>0</v>
      </c>
      <c r="K658" s="184">
        <f t="shared" si="146"/>
        <v>0</v>
      </c>
      <c r="L658" s="184">
        <f t="shared" si="146"/>
        <v>0</v>
      </c>
      <c r="M658" s="184">
        <f t="shared" si="146"/>
        <v>0</v>
      </c>
      <c r="N658" s="184">
        <f t="shared" si="146"/>
        <v>0</v>
      </c>
      <c r="O658" s="184">
        <f t="shared" si="146"/>
        <v>0</v>
      </c>
      <c r="P658" s="186">
        <f t="shared" si="146"/>
        <v>0</v>
      </c>
      <c r="Q658" s="234">
        <f t="shared" ref="Q658:Q675" si="147">SUM(E658:P658)</f>
        <v>797</v>
      </c>
    </row>
    <row r="659" s="161" customFormat="1" ht="12.75" hidden="1" customHeight="1" spans="1:17">
      <c r="A659" s="174"/>
      <c r="B659" s="175"/>
      <c r="C659" s="187" t="s">
        <v>1136</v>
      </c>
      <c r="D659" s="188"/>
      <c r="E659" s="190"/>
      <c r="F659" s="191"/>
      <c r="G659" s="191"/>
      <c r="H659" s="192"/>
      <c r="I659" s="192"/>
      <c r="J659" s="192"/>
      <c r="K659" s="192"/>
      <c r="L659" s="192"/>
      <c r="M659" s="192"/>
      <c r="N659" s="192"/>
      <c r="O659" s="192"/>
      <c r="P659" s="192"/>
      <c r="Q659" s="233">
        <f t="shared" si="147"/>
        <v>0</v>
      </c>
    </row>
    <row r="660" s="161" customFormat="1" ht="12.75" hidden="1" customHeight="1" spans="1:17">
      <c r="A660" s="174"/>
      <c r="B660" s="175"/>
      <c r="C660" s="176"/>
      <c r="D660" s="188"/>
      <c r="E660" s="193"/>
      <c r="F660" s="194"/>
      <c r="G660" s="194"/>
      <c r="H660" s="200"/>
      <c r="I660" s="200"/>
      <c r="J660" s="200"/>
      <c r="K660" s="200"/>
      <c r="L660" s="200"/>
      <c r="M660" s="200"/>
      <c r="N660" s="200"/>
      <c r="O660" s="200"/>
      <c r="P660" s="200"/>
      <c r="Q660" s="233">
        <f t="shared" si="147"/>
        <v>0</v>
      </c>
    </row>
    <row r="661" s="161" customFormat="1" ht="12.75" hidden="1" customHeight="1" spans="1:17">
      <c r="A661" s="174"/>
      <c r="B661" s="175"/>
      <c r="C661" s="176"/>
      <c r="D661" s="199"/>
      <c r="E661" s="193"/>
      <c r="F661" s="194"/>
      <c r="G661" s="194"/>
      <c r="H661" s="200"/>
      <c r="I661" s="200"/>
      <c r="J661" s="200"/>
      <c r="K661" s="200"/>
      <c r="L661" s="200"/>
      <c r="M661" s="200"/>
      <c r="N661" s="200"/>
      <c r="O661" s="200"/>
      <c r="P661" s="200"/>
      <c r="Q661" s="233">
        <f t="shared" si="147"/>
        <v>0</v>
      </c>
    </row>
    <row r="662" s="161" customFormat="1" ht="12.75" hidden="1" customHeight="1" spans="1:17">
      <c r="A662" s="174"/>
      <c r="B662" s="175"/>
      <c r="C662" s="176"/>
      <c r="D662" s="199"/>
      <c r="E662" s="193"/>
      <c r="F662" s="194"/>
      <c r="G662" s="194"/>
      <c r="H662" s="200"/>
      <c r="I662" s="200"/>
      <c r="J662" s="200"/>
      <c r="K662" s="200"/>
      <c r="L662" s="200"/>
      <c r="M662" s="200"/>
      <c r="N662" s="200"/>
      <c r="O662" s="200"/>
      <c r="P662" s="200"/>
      <c r="Q662" s="233">
        <f t="shared" si="147"/>
        <v>0</v>
      </c>
    </row>
    <row r="663" s="161" customFormat="1" ht="12.75" customHeight="1" spans="1:17">
      <c r="A663" s="174"/>
      <c r="B663" s="175"/>
      <c r="C663" s="176"/>
      <c r="D663" s="199" t="s">
        <v>1197</v>
      </c>
      <c r="E663" s="193"/>
      <c r="F663" s="451">
        <v>86.98</v>
      </c>
      <c r="G663" s="451">
        <v>89.32</v>
      </c>
      <c r="H663" s="260">
        <v>88.9</v>
      </c>
      <c r="I663" s="260"/>
      <c r="J663" s="260"/>
      <c r="K663" s="260"/>
      <c r="L663" s="260"/>
      <c r="M663" s="260"/>
      <c r="N663" s="260"/>
      <c r="O663" s="260"/>
      <c r="P663" s="260"/>
      <c r="Q663" s="233">
        <f t="shared" si="147"/>
        <v>265.2</v>
      </c>
    </row>
    <row r="664" s="161" customFormat="1" ht="12.75" customHeight="1" spans="1:17">
      <c r="A664" s="174"/>
      <c r="B664" s="175"/>
      <c r="C664" s="176"/>
      <c r="D664" s="199" t="s">
        <v>1302</v>
      </c>
      <c r="E664" s="452"/>
      <c r="F664" s="451">
        <v>-96.89</v>
      </c>
      <c r="G664" s="451">
        <v>-188.03</v>
      </c>
      <c r="H664" s="260">
        <v>-301.9</v>
      </c>
      <c r="I664" s="260"/>
      <c r="J664" s="260"/>
      <c r="K664" s="260"/>
      <c r="L664" s="260"/>
      <c r="M664" s="260"/>
      <c r="N664" s="260"/>
      <c r="O664" s="260"/>
      <c r="P664" s="260"/>
      <c r="Q664" s="233">
        <f t="shared" si="147"/>
        <v>-586.82</v>
      </c>
    </row>
    <row r="665" s="161" customFormat="1" ht="12.75" customHeight="1" spans="1:17">
      <c r="A665" s="174"/>
      <c r="B665" s="175"/>
      <c r="C665" s="176"/>
      <c r="D665" s="199" t="s">
        <v>1306</v>
      </c>
      <c r="E665" s="452">
        <v>544</v>
      </c>
      <c r="F665" s="451">
        <v>951</v>
      </c>
      <c r="G665" s="451">
        <v>883.71</v>
      </c>
      <c r="H665" s="260">
        <v>327</v>
      </c>
      <c r="I665" s="260"/>
      <c r="J665" s="260"/>
      <c r="K665" s="260"/>
      <c r="L665" s="260"/>
      <c r="M665" s="260"/>
      <c r="N665" s="260"/>
      <c r="O665" s="260"/>
      <c r="P665" s="260"/>
      <c r="Q665" s="233">
        <f t="shared" si="147"/>
        <v>2705.71</v>
      </c>
    </row>
    <row r="666" s="161" customFormat="1" ht="12.75" customHeight="1" spans="1:17">
      <c r="A666" s="174"/>
      <c r="B666" s="175"/>
      <c r="C666" s="176"/>
      <c r="D666" s="199" t="s">
        <v>1307</v>
      </c>
      <c r="E666" s="452"/>
      <c r="F666" s="451"/>
      <c r="G666" s="451">
        <v>-23</v>
      </c>
      <c r="H666" s="260">
        <v>-278.34</v>
      </c>
      <c r="I666" s="260"/>
      <c r="J666" s="260"/>
      <c r="K666" s="260"/>
      <c r="L666" s="260"/>
      <c r="M666" s="260"/>
      <c r="N666" s="260"/>
      <c r="O666" s="260"/>
      <c r="P666" s="260"/>
      <c r="Q666" s="233">
        <f t="shared" si="147"/>
        <v>-301.34</v>
      </c>
    </row>
    <row r="667" s="161" customFormat="1" ht="12.75" customHeight="1" spans="1:17">
      <c r="A667" s="174"/>
      <c r="B667" s="175"/>
      <c r="C667" s="176"/>
      <c r="D667" s="199" t="s">
        <v>1254</v>
      </c>
      <c r="E667" s="452"/>
      <c r="F667" s="451"/>
      <c r="G667" s="451">
        <v>50</v>
      </c>
      <c r="H667" s="260">
        <v>548</v>
      </c>
      <c r="I667" s="260"/>
      <c r="J667" s="260"/>
      <c r="K667" s="260"/>
      <c r="L667" s="260"/>
      <c r="M667" s="260"/>
      <c r="N667" s="260"/>
      <c r="O667" s="260"/>
      <c r="P667" s="260"/>
      <c r="Q667" s="233">
        <f t="shared" si="147"/>
        <v>598</v>
      </c>
    </row>
    <row r="668" s="161" customFormat="1" ht="12.75" customHeight="1" spans="1:17">
      <c r="A668" s="174"/>
      <c r="B668" s="175"/>
      <c r="C668" s="176"/>
      <c r="D668" s="199" t="s">
        <v>1308</v>
      </c>
      <c r="E668" s="452"/>
      <c r="F668" s="451"/>
      <c r="G668" s="451"/>
      <c r="H668" s="260">
        <v>-2.66</v>
      </c>
      <c r="I668" s="260"/>
      <c r="J668" s="260"/>
      <c r="K668" s="260"/>
      <c r="L668" s="260"/>
      <c r="M668" s="260"/>
      <c r="N668" s="260"/>
      <c r="O668" s="260"/>
      <c r="P668" s="260"/>
      <c r="Q668" s="233">
        <f t="shared" si="147"/>
        <v>-2.66</v>
      </c>
    </row>
    <row r="669" s="161" customFormat="1" ht="12.75" customHeight="1" spans="1:17">
      <c r="A669" s="174"/>
      <c r="B669" s="175"/>
      <c r="C669" s="176"/>
      <c r="D669" s="199" t="s">
        <v>1309</v>
      </c>
      <c r="E669" s="452"/>
      <c r="F669" s="451"/>
      <c r="G669" s="451"/>
      <c r="H669" s="260">
        <v>28</v>
      </c>
      <c r="I669" s="260"/>
      <c r="J669" s="260"/>
      <c r="K669" s="260"/>
      <c r="L669" s="260"/>
      <c r="M669" s="260"/>
      <c r="N669" s="260"/>
      <c r="O669" s="260"/>
      <c r="P669" s="260"/>
      <c r="Q669" s="233">
        <f t="shared" si="147"/>
        <v>28</v>
      </c>
    </row>
    <row r="670" s="161" customFormat="1" ht="12.75" customHeight="1" spans="1:17">
      <c r="A670" s="174"/>
      <c r="B670" s="175"/>
      <c r="C670" s="176"/>
      <c r="D670" s="199" t="s">
        <v>1295</v>
      </c>
      <c r="E670" s="452"/>
      <c r="F670" s="451"/>
      <c r="G670" s="451"/>
      <c r="H670" s="260"/>
      <c r="I670" s="260"/>
      <c r="J670" s="260"/>
      <c r="K670" s="260"/>
      <c r="L670" s="260"/>
      <c r="M670" s="260"/>
      <c r="N670" s="260"/>
      <c r="O670" s="260"/>
      <c r="P670" s="260"/>
      <c r="Q670" s="233">
        <f t="shared" si="147"/>
        <v>0</v>
      </c>
    </row>
    <row r="671" s="161" customFormat="1" ht="12.75" customHeight="1" spans="1:17">
      <c r="A671" s="174"/>
      <c r="B671" s="175"/>
      <c r="C671" s="176"/>
      <c r="D671" s="199" t="s">
        <v>1310</v>
      </c>
      <c r="E671" s="452"/>
      <c r="F671" s="451">
        <v>-6.44</v>
      </c>
      <c r="G671" s="451"/>
      <c r="H671" s="260">
        <v>-50</v>
      </c>
      <c r="I671" s="260"/>
      <c r="J671" s="260"/>
      <c r="K671" s="260"/>
      <c r="L671" s="260"/>
      <c r="M671" s="260"/>
      <c r="N671" s="260"/>
      <c r="O671" s="260"/>
      <c r="P671" s="260"/>
      <c r="Q671" s="233">
        <f t="shared" si="147"/>
        <v>-56.44</v>
      </c>
    </row>
    <row r="672" s="161" customFormat="1" ht="12.75" customHeight="1" spans="1:17">
      <c r="A672" s="174"/>
      <c r="B672" s="175"/>
      <c r="C672" s="176"/>
      <c r="D672" s="199" t="s">
        <v>1311</v>
      </c>
      <c r="E672" s="452">
        <v>639</v>
      </c>
      <c r="F672" s="451">
        <v>210</v>
      </c>
      <c r="G672" s="451"/>
      <c r="H672" s="260">
        <v>88</v>
      </c>
      <c r="I672" s="260"/>
      <c r="J672" s="260"/>
      <c r="K672" s="260"/>
      <c r="L672" s="260"/>
      <c r="M672" s="260"/>
      <c r="N672" s="260"/>
      <c r="O672" s="260"/>
      <c r="P672" s="260"/>
      <c r="Q672" s="233">
        <f t="shared" si="147"/>
        <v>937</v>
      </c>
    </row>
    <row r="673" s="161" customFormat="1" ht="12.75" customHeight="1" spans="1:17">
      <c r="A673" s="174"/>
      <c r="B673" s="175"/>
      <c r="C673" s="176"/>
      <c r="D673" s="199" t="s">
        <v>1200</v>
      </c>
      <c r="E673" s="452"/>
      <c r="F673" s="451">
        <v>-0.65</v>
      </c>
      <c r="G673" s="451">
        <v>-47</v>
      </c>
      <c r="H673" s="260">
        <v>-108</v>
      </c>
      <c r="I673" s="260"/>
      <c r="J673" s="260"/>
      <c r="K673" s="260"/>
      <c r="L673" s="260"/>
      <c r="M673" s="260"/>
      <c r="N673" s="260"/>
      <c r="O673" s="260"/>
      <c r="P673" s="260"/>
      <c r="Q673" s="233">
        <f t="shared" si="147"/>
        <v>-155.65</v>
      </c>
    </row>
    <row r="674" s="161" customFormat="1" ht="12.75" customHeight="1" spans="1:17">
      <c r="A674" s="174"/>
      <c r="B674" s="175"/>
      <c r="C674" s="176"/>
      <c r="D674" s="199" t="s">
        <v>1312</v>
      </c>
      <c r="E674" s="452"/>
      <c r="F674" s="451"/>
      <c r="G674" s="451"/>
      <c r="H674" s="260"/>
      <c r="I674" s="260"/>
      <c r="J674" s="260"/>
      <c r="K674" s="260"/>
      <c r="L674" s="260"/>
      <c r="M674" s="260"/>
      <c r="N674" s="260"/>
      <c r="O674" s="260"/>
      <c r="P674" s="260"/>
      <c r="Q674" s="233">
        <f t="shared" si="147"/>
        <v>0</v>
      </c>
    </row>
    <row r="675" s="161" customFormat="1" ht="12.75" customHeight="1" spans="1:17">
      <c r="A675" s="174"/>
      <c r="B675" s="175"/>
      <c r="C675" s="176"/>
      <c r="D675" s="199" t="s">
        <v>1313</v>
      </c>
      <c r="E675" s="452"/>
      <c r="F675" s="451"/>
      <c r="G675" s="434"/>
      <c r="H675" s="260"/>
      <c r="I675" s="260"/>
      <c r="J675" s="260"/>
      <c r="K675" s="260"/>
      <c r="L675" s="260"/>
      <c r="M675" s="260"/>
      <c r="N675" s="260"/>
      <c r="O675" s="260"/>
      <c r="P675" s="260"/>
      <c r="Q675" s="233">
        <f t="shared" si="147"/>
        <v>0</v>
      </c>
    </row>
    <row r="676" s="162" customFormat="1" customHeight="1" spans="1:20">
      <c r="A676" s="201"/>
      <c r="B676" s="202"/>
      <c r="C676" s="203"/>
      <c r="D676" s="204" t="s">
        <v>1143</v>
      </c>
      <c r="E676" s="205">
        <f t="shared" ref="E676:Q676" si="148">SUM(E663:E675)</f>
        <v>1183</v>
      </c>
      <c r="F676" s="205">
        <f t="shared" si="148"/>
        <v>1144</v>
      </c>
      <c r="G676" s="205">
        <f t="shared" si="148"/>
        <v>765</v>
      </c>
      <c r="H676" s="205">
        <f t="shared" si="148"/>
        <v>339</v>
      </c>
      <c r="I676" s="205">
        <f t="shared" si="148"/>
        <v>0</v>
      </c>
      <c r="J676" s="205">
        <f t="shared" si="148"/>
        <v>0</v>
      </c>
      <c r="K676" s="205">
        <f t="shared" si="148"/>
        <v>0</v>
      </c>
      <c r="L676" s="205">
        <f t="shared" si="148"/>
        <v>0</v>
      </c>
      <c r="M676" s="205">
        <f t="shared" si="148"/>
        <v>0</v>
      </c>
      <c r="N676" s="205">
        <f t="shared" si="148"/>
        <v>0</v>
      </c>
      <c r="O676" s="205">
        <f t="shared" si="148"/>
        <v>0</v>
      </c>
      <c r="P676" s="205">
        <f t="shared" si="148"/>
        <v>0</v>
      </c>
      <c r="Q676" s="234">
        <f t="shared" si="148"/>
        <v>3431</v>
      </c>
      <c r="T676" s="161"/>
    </row>
    <row r="677" s="161" customFormat="1" customHeight="1" spans="1:20">
      <c r="A677" s="174">
        <v>33</v>
      </c>
      <c r="B677" s="175" t="s">
        <v>1314</v>
      </c>
      <c r="C677" s="176" t="s">
        <v>1124</v>
      </c>
      <c r="D677" s="177" t="s">
        <v>1125</v>
      </c>
      <c r="E677" s="178">
        <v>-4742</v>
      </c>
      <c r="F677" s="179">
        <v>-1446</v>
      </c>
      <c r="G677" s="179">
        <v>-1277</v>
      </c>
      <c r="H677" s="179">
        <v>-1778</v>
      </c>
      <c r="I677" s="179"/>
      <c r="J677" s="179"/>
      <c r="K677" s="179"/>
      <c r="L677" s="223"/>
      <c r="M677" s="179"/>
      <c r="N677" s="179"/>
      <c r="O677" s="179"/>
      <c r="P677" s="224"/>
      <c r="Q677" s="232">
        <f>SUM(E677:P677)</f>
        <v>-9243</v>
      </c>
      <c r="R677" s="162"/>
      <c r="T677" s="162"/>
    </row>
    <row r="678" s="161" customFormat="1" customHeight="1" spans="1:18">
      <c r="A678" s="174"/>
      <c r="B678" s="175"/>
      <c r="C678" s="176"/>
      <c r="D678" s="180" t="s">
        <v>1126</v>
      </c>
      <c r="E678" s="178">
        <v>0</v>
      </c>
      <c r="F678" s="179">
        <v>0</v>
      </c>
      <c r="G678" s="179">
        <v>0</v>
      </c>
      <c r="H678" s="179">
        <v>0</v>
      </c>
      <c r="I678" s="179"/>
      <c r="J678" s="179"/>
      <c r="K678" s="179"/>
      <c r="L678" s="225"/>
      <c r="M678" s="179"/>
      <c r="N678" s="179"/>
      <c r="O678" s="179"/>
      <c r="P678" s="224"/>
      <c r="Q678" s="233">
        <f>SUM(E678:P678)</f>
        <v>0</v>
      </c>
      <c r="R678" s="162"/>
    </row>
    <row r="679" s="161" customFormat="1" customHeight="1" spans="1:18">
      <c r="A679" s="174"/>
      <c r="B679" s="175"/>
      <c r="C679" s="176"/>
      <c r="D679" s="180" t="s">
        <v>1127</v>
      </c>
      <c r="E679" s="178">
        <v>-1601</v>
      </c>
      <c r="F679" s="181">
        <v>-1636</v>
      </c>
      <c r="G679" s="181">
        <v>-2317</v>
      </c>
      <c r="H679" s="181">
        <v>-2097</v>
      </c>
      <c r="I679" s="181"/>
      <c r="J679" s="181"/>
      <c r="K679" s="179"/>
      <c r="L679" s="225"/>
      <c r="M679" s="179"/>
      <c r="N679" s="179"/>
      <c r="O679" s="179"/>
      <c r="P679" s="224"/>
      <c r="Q679" s="233">
        <f>SUM(E679:P679)</f>
        <v>-7651</v>
      </c>
      <c r="R679" s="162"/>
    </row>
    <row r="680" s="161" customFormat="1" customHeight="1" spans="1:18">
      <c r="A680" s="174"/>
      <c r="B680" s="175"/>
      <c r="C680" s="176"/>
      <c r="D680" s="182" t="s">
        <v>1128</v>
      </c>
      <c r="E680" s="183">
        <f>SUM(E677:E679)</f>
        <v>-6343</v>
      </c>
      <c r="F680" s="184">
        <f t="shared" ref="F680:L680" si="149">SUM(F677:F679)</f>
        <v>-3082</v>
      </c>
      <c r="G680" s="184">
        <f t="shared" si="149"/>
        <v>-3594</v>
      </c>
      <c r="H680" s="184">
        <f t="shared" si="149"/>
        <v>-3875</v>
      </c>
      <c r="I680" s="184">
        <f t="shared" si="149"/>
        <v>0</v>
      </c>
      <c r="J680" s="184">
        <f t="shared" si="149"/>
        <v>0</v>
      </c>
      <c r="K680" s="184">
        <f t="shared" si="149"/>
        <v>0</v>
      </c>
      <c r="L680" s="184">
        <f t="shared" si="149"/>
        <v>0</v>
      </c>
      <c r="M680" s="184">
        <f t="shared" ref="M680:Q680" si="150">SUM(M677:M679)</f>
        <v>0</v>
      </c>
      <c r="N680" s="184">
        <f t="shared" si="150"/>
        <v>0</v>
      </c>
      <c r="O680" s="184">
        <f t="shared" si="150"/>
        <v>0</v>
      </c>
      <c r="P680" s="184">
        <f t="shared" si="150"/>
        <v>0</v>
      </c>
      <c r="Q680" s="234">
        <f t="shared" si="150"/>
        <v>-16894</v>
      </c>
      <c r="R680" s="162"/>
    </row>
    <row r="681" s="161" customFormat="1" customHeight="1" spans="1:18">
      <c r="A681" s="174"/>
      <c r="B681" s="175"/>
      <c r="C681" s="176"/>
      <c r="D681" s="180" t="s">
        <v>1129</v>
      </c>
      <c r="E681" s="178">
        <v>1601</v>
      </c>
      <c r="F681" s="179">
        <v>1636</v>
      </c>
      <c r="G681" s="179">
        <v>2317</v>
      </c>
      <c r="H681" s="179">
        <v>2097</v>
      </c>
      <c r="I681" s="179"/>
      <c r="J681" s="179"/>
      <c r="K681" s="179"/>
      <c r="L681" s="179"/>
      <c r="M681" s="179"/>
      <c r="N681" s="179"/>
      <c r="O681" s="179"/>
      <c r="P681" s="224"/>
      <c r="Q681" s="233">
        <f>SUM(E681:P681)</f>
        <v>7651</v>
      </c>
      <c r="R681" s="162"/>
    </row>
    <row r="682" s="161" customFormat="1" customHeight="1" spans="1:18">
      <c r="A682" s="174"/>
      <c r="B682" s="175"/>
      <c r="C682" s="176"/>
      <c r="D682" s="180" t="s">
        <v>1130</v>
      </c>
      <c r="E682" s="178">
        <v>0</v>
      </c>
      <c r="F682" s="179">
        <v>0</v>
      </c>
      <c r="G682" s="179">
        <v>0</v>
      </c>
      <c r="H682" s="179">
        <v>0</v>
      </c>
      <c r="I682" s="179"/>
      <c r="J682" s="179"/>
      <c r="K682" s="179"/>
      <c r="L682" s="179"/>
      <c r="M682" s="179"/>
      <c r="N682" s="179"/>
      <c r="O682" s="179"/>
      <c r="P682" s="224"/>
      <c r="Q682" s="233">
        <f>SUM(E682:P682)</f>
        <v>0</v>
      </c>
      <c r="R682" s="162"/>
    </row>
    <row r="683" s="161" customFormat="1" customHeight="1" spans="1:18">
      <c r="A683" s="174"/>
      <c r="B683" s="175"/>
      <c r="C683" s="176"/>
      <c r="D683" s="180" t="s">
        <v>1131</v>
      </c>
      <c r="E683" s="178">
        <v>4742</v>
      </c>
      <c r="F683" s="179">
        <v>1446</v>
      </c>
      <c r="G683" s="179">
        <v>1277</v>
      </c>
      <c r="H683" s="179">
        <v>1778</v>
      </c>
      <c r="I683" s="179"/>
      <c r="J683" s="179"/>
      <c r="K683" s="179"/>
      <c r="L683" s="179"/>
      <c r="M683" s="179"/>
      <c r="N683" s="179"/>
      <c r="O683" s="179"/>
      <c r="P683" s="224"/>
      <c r="Q683" s="233">
        <f>SUM(E683:P683)</f>
        <v>9243</v>
      </c>
      <c r="R683" s="162"/>
    </row>
    <row r="684" s="161" customFormat="1" customHeight="1" spans="1:18">
      <c r="A684" s="174"/>
      <c r="B684" s="175"/>
      <c r="C684" s="176"/>
      <c r="D684" s="185" t="s">
        <v>1132</v>
      </c>
      <c r="E684" s="186">
        <f t="shared" ref="E684:P684" si="151">SUM(E681:E683)</f>
        <v>6343</v>
      </c>
      <c r="F684" s="184">
        <f t="shared" si="151"/>
        <v>3082</v>
      </c>
      <c r="G684" s="184">
        <f t="shared" si="151"/>
        <v>3594</v>
      </c>
      <c r="H684" s="184">
        <f t="shared" si="151"/>
        <v>3875</v>
      </c>
      <c r="I684" s="184">
        <f t="shared" si="151"/>
        <v>0</v>
      </c>
      <c r="J684" s="184">
        <f t="shared" si="151"/>
        <v>0</v>
      </c>
      <c r="K684" s="184">
        <f t="shared" si="151"/>
        <v>0</v>
      </c>
      <c r="L684" s="184">
        <f t="shared" si="151"/>
        <v>0</v>
      </c>
      <c r="M684" s="184">
        <f t="shared" si="151"/>
        <v>0</v>
      </c>
      <c r="N684" s="184">
        <f t="shared" si="151"/>
        <v>0</v>
      </c>
      <c r="O684" s="184">
        <f t="shared" si="151"/>
        <v>0</v>
      </c>
      <c r="P684" s="186">
        <f t="shared" si="151"/>
        <v>0</v>
      </c>
      <c r="Q684" s="234">
        <f t="shared" ref="Q684:Q696" si="152">SUM(E684:P684)</f>
        <v>16894</v>
      </c>
      <c r="R684" s="162"/>
    </row>
    <row r="685" s="161" customFormat="1" ht="12.75" hidden="1" customHeight="1" spans="1:18">
      <c r="A685" s="174"/>
      <c r="B685" s="175"/>
      <c r="C685" s="187" t="s">
        <v>1136</v>
      </c>
      <c r="D685" s="188"/>
      <c r="E685" s="190"/>
      <c r="F685" s="191"/>
      <c r="G685" s="191"/>
      <c r="H685" s="192"/>
      <c r="I685" s="192"/>
      <c r="J685" s="192"/>
      <c r="K685" s="192"/>
      <c r="L685" s="192"/>
      <c r="M685" s="192"/>
      <c r="N685" s="192"/>
      <c r="O685" s="192"/>
      <c r="P685" s="192"/>
      <c r="Q685" s="233">
        <f t="shared" si="152"/>
        <v>0</v>
      </c>
      <c r="R685" s="162"/>
    </row>
    <row r="686" s="161" customFormat="1" ht="12.75" hidden="1" customHeight="1" spans="1:18">
      <c r="A686" s="174"/>
      <c r="B686" s="175"/>
      <c r="C686" s="176"/>
      <c r="D686" s="188"/>
      <c r="E686" s="193"/>
      <c r="F686" s="194"/>
      <c r="G686" s="194"/>
      <c r="H686" s="200"/>
      <c r="I686" s="200"/>
      <c r="J686" s="200"/>
      <c r="K686" s="200"/>
      <c r="L686" s="200"/>
      <c r="M686" s="200"/>
      <c r="N686" s="200"/>
      <c r="O686" s="200"/>
      <c r="P686" s="200"/>
      <c r="Q686" s="233">
        <f t="shared" si="152"/>
        <v>0</v>
      </c>
      <c r="R686" s="162"/>
    </row>
    <row r="687" s="161" customFormat="1" ht="12.75" hidden="1" customHeight="1" spans="1:18">
      <c r="A687" s="174"/>
      <c r="B687" s="175"/>
      <c r="C687" s="176"/>
      <c r="D687" s="199"/>
      <c r="E687" s="193"/>
      <c r="F687" s="194"/>
      <c r="G687" s="194"/>
      <c r="H687" s="200"/>
      <c r="I687" s="200"/>
      <c r="J687" s="200"/>
      <c r="K687" s="200"/>
      <c r="L687" s="200"/>
      <c r="M687" s="200"/>
      <c r="N687" s="200"/>
      <c r="O687" s="200"/>
      <c r="P687" s="200"/>
      <c r="Q687" s="233">
        <f t="shared" si="152"/>
        <v>0</v>
      </c>
      <c r="R687" s="162"/>
    </row>
    <row r="688" s="161" customFormat="1" ht="12.75" hidden="1" customHeight="1" spans="1:18">
      <c r="A688" s="174"/>
      <c r="B688" s="175"/>
      <c r="C688" s="176"/>
      <c r="D688" s="199"/>
      <c r="E688" s="193"/>
      <c r="F688" s="194"/>
      <c r="G688" s="194"/>
      <c r="H688" s="200"/>
      <c r="I688" s="200"/>
      <c r="J688" s="200"/>
      <c r="K688" s="200"/>
      <c r="L688" s="200"/>
      <c r="M688" s="200"/>
      <c r="N688" s="200"/>
      <c r="O688" s="200"/>
      <c r="P688" s="200"/>
      <c r="Q688" s="233">
        <f t="shared" si="152"/>
        <v>0</v>
      </c>
      <c r="R688" s="162"/>
    </row>
    <row r="689" s="161" customFormat="1" ht="12.75" customHeight="1" spans="1:18">
      <c r="A689" s="174"/>
      <c r="B689" s="175"/>
      <c r="C689" s="176"/>
      <c r="D689" s="199" t="s">
        <v>1302</v>
      </c>
      <c r="E689" s="193"/>
      <c r="F689" s="434"/>
      <c r="G689" s="434"/>
      <c r="H689" s="260"/>
      <c r="I689" s="260"/>
      <c r="J689" s="260"/>
      <c r="K689" s="260"/>
      <c r="L689" s="260"/>
      <c r="M689" s="260"/>
      <c r="N689" s="260"/>
      <c r="O689" s="260"/>
      <c r="P689" s="260"/>
      <c r="Q689" s="233">
        <f t="shared" si="152"/>
        <v>0</v>
      </c>
      <c r="R689" s="162"/>
    </row>
    <row r="690" s="161" customFormat="1" ht="12.75" customHeight="1" spans="1:18">
      <c r="A690" s="174"/>
      <c r="B690" s="175"/>
      <c r="C690" s="176"/>
      <c r="D690" s="199" t="s">
        <v>1295</v>
      </c>
      <c r="E690" s="193"/>
      <c r="F690" s="434"/>
      <c r="G690" s="434"/>
      <c r="H690" s="260"/>
      <c r="I690" s="260"/>
      <c r="J690" s="260"/>
      <c r="K690" s="260"/>
      <c r="L690" s="260"/>
      <c r="M690" s="260"/>
      <c r="N690" s="260"/>
      <c r="O690" s="260"/>
      <c r="P690" s="260"/>
      <c r="Q690" s="233">
        <f t="shared" si="152"/>
        <v>0</v>
      </c>
      <c r="R690" s="162"/>
    </row>
    <row r="691" s="161" customFormat="1" ht="12.75" customHeight="1" spans="1:18">
      <c r="A691" s="174"/>
      <c r="B691" s="175"/>
      <c r="C691" s="176"/>
      <c r="D691" s="199" t="s">
        <v>1312</v>
      </c>
      <c r="E691" s="193"/>
      <c r="F691" s="434"/>
      <c r="G691" s="434"/>
      <c r="H691" s="260"/>
      <c r="I691" s="260"/>
      <c r="J691" s="260"/>
      <c r="K691" s="260"/>
      <c r="L691" s="260"/>
      <c r="M691" s="260"/>
      <c r="N691" s="260"/>
      <c r="O691" s="260"/>
      <c r="P691" s="260"/>
      <c r="Q691" s="233">
        <f t="shared" si="152"/>
        <v>0</v>
      </c>
      <c r="R691" s="162"/>
    </row>
    <row r="692" s="161" customFormat="1" ht="12.75" customHeight="1" spans="1:18">
      <c r="A692" s="174"/>
      <c r="B692" s="175"/>
      <c r="C692" s="176"/>
      <c r="D692" s="199" t="s">
        <v>1313</v>
      </c>
      <c r="E692" s="193"/>
      <c r="F692" s="434"/>
      <c r="G692" s="434"/>
      <c r="H692" s="260"/>
      <c r="I692" s="260"/>
      <c r="J692" s="260"/>
      <c r="K692" s="260"/>
      <c r="L692" s="260"/>
      <c r="M692" s="260"/>
      <c r="N692" s="260"/>
      <c r="O692" s="260"/>
      <c r="P692" s="260"/>
      <c r="Q692" s="233">
        <f t="shared" si="152"/>
        <v>0</v>
      </c>
      <c r="R692" s="162"/>
    </row>
    <row r="693" s="162" customFormat="1" customHeight="1" spans="1:20">
      <c r="A693" s="201"/>
      <c r="B693" s="202"/>
      <c r="C693" s="203"/>
      <c r="D693" s="204" t="s">
        <v>1143</v>
      </c>
      <c r="E693" s="205">
        <f>SUM(E689:E692)</f>
        <v>0</v>
      </c>
      <c r="F693" s="205">
        <f t="shared" ref="F693:P693" si="153">SUM(F689:F692)</f>
        <v>0</v>
      </c>
      <c r="G693" s="205">
        <f t="shared" si="153"/>
        <v>0</v>
      </c>
      <c r="H693" s="205">
        <f t="shared" si="153"/>
        <v>0</v>
      </c>
      <c r="I693" s="205">
        <f t="shared" si="153"/>
        <v>0</v>
      </c>
      <c r="J693" s="205">
        <f t="shared" si="153"/>
        <v>0</v>
      </c>
      <c r="K693" s="205">
        <f t="shared" si="153"/>
        <v>0</v>
      </c>
      <c r="L693" s="205">
        <f t="shared" si="153"/>
        <v>0</v>
      </c>
      <c r="M693" s="205">
        <f t="shared" si="153"/>
        <v>0</v>
      </c>
      <c r="N693" s="205">
        <f t="shared" si="153"/>
        <v>0</v>
      </c>
      <c r="O693" s="205">
        <f t="shared" si="153"/>
        <v>0</v>
      </c>
      <c r="P693" s="205">
        <f t="shared" si="153"/>
        <v>0</v>
      </c>
      <c r="Q693" s="234">
        <f t="shared" si="152"/>
        <v>0</v>
      </c>
      <c r="T693" s="161"/>
    </row>
    <row r="694" s="161" customFormat="1" customHeight="1" spans="1:20">
      <c r="A694" s="375">
        <v>34</v>
      </c>
      <c r="B694" s="221" t="s">
        <v>1315</v>
      </c>
      <c r="C694" s="211" t="s">
        <v>1124</v>
      </c>
      <c r="D694" s="453" t="s">
        <v>1125</v>
      </c>
      <c r="E694" s="454">
        <v>-1680</v>
      </c>
      <c r="F694" s="288">
        <v>-2582</v>
      </c>
      <c r="G694" s="288">
        <v>-4743</v>
      </c>
      <c r="H694" s="420">
        <v>0</v>
      </c>
      <c r="I694" s="288"/>
      <c r="J694" s="249"/>
      <c r="K694" s="249"/>
      <c r="L694" s="249"/>
      <c r="M694" s="249"/>
      <c r="N694" s="179"/>
      <c r="O694" s="179"/>
      <c r="P694" s="421"/>
      <c r="Q694" s="222">
        <f t="shared" si="152"/>
        <v>-9005</v>
      </c>
      <c r="R694" s="162"/>
      <c r="T694" s="162"/>
    </row>
    <row r="695" s="161" customFormat="1" customHeight="1" spans="1:21">
      <c r="A695" s="378"/>
      <c r="B695" s="175"/>
      <c r="C695" s="176"/>
      <c r="D695" s="265" t="s">
        <v>1126</v>
      </c>
      <c r="E695" s="305">
        <v>-7368</v>
      </c>
      <c r="F695" s="305">
        <v>-4680</v>
      </c>
      <c r="G695" s="305">
        <v>-3488</v>
      </c>
      <c r="H695" s="305">
        <v>0</v>
      </c>
      <c r="I695" s="305"/>
      <c r="J695" s="249"/>
      <c r="K695" s="179"/>
      <c r="L695" s="249"/>
      <c r="M695" s="179"/>
      <c r="N695" s="179"/>
      <c r="O695" s="179"/>
      <c r="P695" s="421"/>
      <c r="Q695" s="232">
        <f t="shared" si="152"/>
        <v>-15536</v>
      </c>
      <c r="R695" s="162"/>
      <c r="U695" s="346"/>
    </row>
    <row r="696" s="161" customFormat="1" customHeight="1" spans="1:17">
      <c r="A696" s="378"/>
      <c r="B696" s="175"/>
      <c r="C696" s="176"/>
      <c r="D696" s="265" t="s">
        <v>1127</v>
      </c>
      <c r="E696" s="305">
        <v>-18528</v>
      </c>
      <c r="F696" s="305">
        <v>-10954</v>
      </c>
      <c r="G696" s="305">
        <v>-6639</v>
      </c>
      <c r="H696" s="305">
        <v>0</v>
      </c>
      <c r="I696" s="305"/>
      <c r="J696" s="249"/>
      <c r="K696" s="249"/>
      <c r="L696" s="179"/>
      <c r="M696" s="179"/>
      <c r="N696" s="179"/>
      <c r="O696" s="179"/>
      <c r="P696" s="421"/>
      <c r="Q696" s="233">
        <f t="shared" si="152"/>
        <v>-36121</v>
      </c>
    </row>
    <row r="697" s="161" customFormat="1" customHeight="1" spans="1:20">
      <c r="A697" s="378"/>
      <c r="B697" s="175"/>
      <c r="C697" s="176"/>
      <c r="D697" s="185" t="s">
        <v>1128</v>
      </c>
      <c r="E697" s="186">
        <f t="shared" ref="E697:Q697" si="154">SUM(E694:E696)</f>
        <v>-27576</v>
      </c>
      <c r="F697" s="186">
        <f t="shared" si="154"/>
        <v>-18216</v>
      </c>
      <c r="G697" s="186">
        <f t="shared" si="154"/>
        <v>-14870</v>
      </c>
      <c r="H697" s="186">
        <f t="shared" si="154"/>
        <v>0</v>
      </c>
      <c r="I697" s="186">
        <f t="shared" si="154"/>
        <v>0</v>
      </c>
      <c r="J697" s="186">
        <f t="shared" si="154"/>
        <v>0</v>
      </c>
      <c r="K697" s="184">
        <f t="shared" si="154"/>
        <v>0</v>
      </c>
      <c r="L697" s="184">
        <f t="shared" si="154"/>
        <v>0</v>
      </c>
      <c r="M697" s="184">
        <f t="shared" si="154"/>
        <v>0</v>
      </c>
      <c r="N697" s="184">
        <f t="shared" si="154"/>
        <v>0</v>
      </c>
      <c r="O697" s="184">
        <f t="shared" si="154"/>
        <v>0</v>
      </c>
      <c r="P697" s="184">
        <f t="shared" si="154"/>
        <v>0</v>
      </c>
      <c r="Q697" s="234">
        <f t="shared" si="154"/>
        <v>-60662</v>
      </c>
      <c r="T697" s="346"/>
    </row>
    <row r="698" s="161" customFormat="1" customHeight="1" spans="1:17">
      <c r="A698" s="378"/>
      <c r="B698" s="175"/>
      <c r="C698" s="176"/>
      <c r="D698" s="265" t="s">
        <v>1129</v>
      </c>
      <c r="E698" s="305">
        <v>0</v>
      </c>
      <c r="F698" s="305">
        <v>0</v>
      </c>
      <c r="G698" s="305">
        <v>0</v>
      </c>
      <c r="H698" s="305">
        <v>0</v>
      </c>
      <c r="I698" s="249"/>
      <c r="J698" s="249"/>
      <c r="K698" s="249"/>
      <c r="L698" s="249"/>
      <c r="M698" s="249"/>
      <c r="N698" s="179"/>
      <c r="O698" s="179"/>
      <c r="P698" s="224"/>
      <c r="Q698" s="233">
        <f>SUM(E698:P698)</f>
        <v>0</v>
      </c>
    </row>
    <row r="699" s="161" customFormat="1" customHeight="1" spans="1:20">
      <c r="A699" s="378"/>
      <c r="B699" s="175"/>
      <c r="C699" s="176"/>
      <c r="D699" s="265" t="s">
        <v>1130</v>
      </c>
      <c r="E699" s="305">
        <v>0</v>
      </c>
      <c r="F699" s="305">
        <v>0</v>
      </c>
      <c r="G699" s="305">
        <v>0</v>
      </c>
      <c r="H699" s="305">
        <v>1050</v>
      </c>
      <c r="I699" s="249"/>
      <c r="J699" s="249"/>
      <c r="K699" s="249"/>
      <c r="L699" s="249"/>
      <c r="M699" s="249"/>
      <c r="N699" s="179"/>
      <c r="O699" s="179"/>
      <c r="P699" s="224"/>
      <c r="Q699" s="233">
        <f>SUM(E699:P699)</f>
        <v>1050</v>
      </c>
      <c r="T699" s="346"/>
    </row>
    <row r="700" s="161" customFormat="1" customHeight="1" spans="1:18">
      <c r="A700" s="378"/>
      <c r="B700" s="175"/>
      <c r="C700" s="176"/>
      <c r="D700" s="265" t="s">
        <v>1131</v>
      </c>
      <c r="E700" s="305">
        <v>0</v>
      </c>
      <c r="F700" s="305">
        <v>0</v>
      </c>
      <c r="G700" s="305">
        <v>0</v>
      </c>
      <c r="H700" s="305">
        <v>0</v>
      </c>
      <c r="I700" s="249"/>
      <c r="J700" s="249"/>
      <c r="K700" s="249"/>
      <c r="L700" s="249"/>
      <c r="M700" s="249"/>
      <c r="N700" s="179"/>
      <c r="O700" s="179"/>
      <c r="P700" s="224"/>
      <c r="Q700" s="233">
        <f>SUM(E700:P700)</f>
        <v>0</v>
      </c>
      <c r="R700" s="346"/>
    </row>
    <row r="701" s="161" customFormat="1" customHeight="1" spans="1:17">
      <c r="A701" s="378"/>
      <c r="B701" s="175"/>
      <c r="C701" s="189"/>
      <c r="D701" s="185" t="s">
        <v>1132</v>
      </c>
      <c r="E701" s="184">
        <f t="shared" ref="E701:Q701" si="155">SUM(E698:E700)</f>
        <v>0</v>
      </c>
      <c r="F701" s="184">
        <f t="shared" si="155"/>
        <v>0</v>
      </c>
      <c r="G701" s="184">
        <f t="shared" si="155"/>
        <v>0</v>
      </c>
      <c r="H701" s="186">
        <f t="shared" si="155"/>
        <v>1050</v>
      </c>
      <c r="I701" s="184">
        <f t="shared" si="155"/>
        <v>0</v>
      </c>
      <c r="J701" s="184">
        <f t="shared" si="155"/>
        <v>0</v>
      </c>
      <c r="K701" s="184">
        <f t="shared" si="155"/>
        <v>0</v>
      </c>
      <c r="L701" s="184">
        <f t="shared" si="155"/>
        <v>0</v>
      </c>
      <c r="M701" s="184">
        <f t="shared" si="155"/>
        <v>0</v>
      </c>
      <c r="N701" s="184">
        <f t="shared" si="155"/>
        <v>0</v>
      </c>
      <c r="O701" s="184">
        <f t="shared" si="155"/>
        <v>0</v>
      </c>
      <c r="P701" s="230">
        <f t="shared" si="155"/>
        <v>0</v>
      </c>
      <c r="Q701" s="234">
        <f t="shared" si="155"/>
        <v>1050</v>
      </c>
    </row>
    <row r="702" s="161" customFormat="1" customHeight="1" spans="1:17">
      <c r="A702" s="378"/>
      <c r="B702" s="175"/>
      <c r="C702" s="176" t="s">
        <v>1136</v>
      </c>
      <c r="D702" s="218" t="s">
        <v>1173</v>
      </c>
      <c r="E702" s="455">
        <v>475465</v>
      </c>
      <c r="F702" s="455">
        <v>520636</v>
      </c>
      <c r="G702" s="260">
        <v>419952</v>
      </c>
      <c r="H702" s="260">
        <v>293554</v>
      </c>
      <c r="I702" s="260"/>
      <c r="J702" s="260"/>
      <c r="K702" s="260"/>
      <c r="L702" s="260"/>
      <c r="M702" s="260"/>
      <c r="N702" s="200"/>
      <c r="O702" s="200"/>
      <c r="P702" s="355"/>
      <c r="Q702" s="233">
        <f>SUM(E702:P702)</f>
        <v>1709607</v>
      </c>
    </row>
    <row r="703" s="161" customFormat="1" customHeight="1" spans="1:17">
      <c r="A703" s="378"/>
      <c r="B703" s="175"/>
      <c r="C703" s="176"/>
      <c r="D703" s="218" t="s">
        <v>1205</v>
      </c>
      <c r="E703" s="455">
        <v>-6600</v>
      </c>
      <c r="F703" s="455"/>
      <c r="G703" s="260">
        <v>-14840</v>
      </c>
      <c r="H703" s="260"/>
      <c r="I703" s="260"/>
      <c r="J703" s="260"/>
      <c r="K703" s="260"/>
      <c r="L703" s="260"/>
      <c r="M703" s="260"/>
      <c r="N703" s="200"/>
      <c r="O703" s="200"/>
      <c r="P703" s="355"/>
      <c r="Q703" s="233">
        <f>SUM(E703:P703)</f>
        <v>-21440</v>
      </c>
    </row>
    <row r="704" s="161" customFormat="1" customHeight="1" spans="1:17">
      <c r="A704" s="378"/>
      <c r="B704" s="175"/>
      <c r="C704" s="176"/>
      <c r="D704" s="218" t="s">
        <v>1204</v>
      </c>
      <c r="E704" s="455"/>
      <c r="F704" s="455"/>
      <c r="G704" s="260"/>
      <c r="H704" s="260"/>
      <c r="I704" s="260"/>
      <c r="J704" s="260"/>
      <c r="K704" s="260"/>
      <c r="L704" s="260"/>
      <c r="M704" s="260"/>
      <c r="N704" s="200"/>
      <c r="O704" s="200"/>
      <c r="P704" s="355"/>
      <c r="Q704" s="233">
        <f t="shared" ref="Q704:Q734" si="156">SUM(E704:P704)</f>
        <v>0</v>
      </c>
    </row>
    <row r="705" s="161" customFormat="1" customHeight="1" spans="1:17">
      <c r="A705" s="378"/>
      <c r="B705" s="175"/>
      <c r="C705" s="176"/>
      <c r="D705" s="218" t="s">
        <v>1151</v>
      </c>
      <c r="E705" s="455"/>
      <c r="F705" s="455"/>
      <c r="G705" s="260">
        <v>-4900</v>
      </c>
      <c r="H705" s="260"/>
      <c r="I705" s="260"/>
      <c r="J705" s="260"/>
      <c r="K705" s="260"/>
      <c r="L705" s="260"/>
      <c r="M705" s="260"/>
      <c r="N705" s="200"/>
      <c r="O705" s="200"/>
      <c r="P705" s="355"/>
      <c r="Q705" s="233">
        <f t="shared" si="156"/>
        <v>-4900</v>
      </c>
    </row>
    <row r="706" s="161" customFormat="1" customHeight="1" spans="1:17">
      <c r="A706" s="378"/>
      <c r="B706" s="175"/>
      <c r="C706" s="176"/>
      <c r="D706" s="218" t="s">
        <v>1152</v>
      </c>
      <c r="E706" s="455"/>
      <c r="F706" s="455"/>
      <c r="G706" s="260"/>
      <c r="H706" s="260"/>
      <c r="I706" s="260"/>
      <c r="J706" s="260"/>
      <c r="K706" s="260"/>
      <c r="L706" s="260"/>
      <c r="M706" s="260"/>
      <c r="N706" s="200"/>
      <c r="O706" s="200"/>
      <c r="P706" s="355"/>
      <c r="Q706" s="233">
        <f t="shared" si="156"/>
        <v>0</v>
      </c>
    </row>
    <row r="707" s="161" customFormat="1" customHeight="1" spans="1:17">
      <c r="A707" s="378"/>
      <c r="B707" s="175"/>
      <c r="C707" s="176"/>
      <c r="D707" s="218" t="s">
        <v>1310</v>
      </c>
      <c r="E707" s="455"/>
      <c r="F707" s="455"/>
      <c r="G707" s="260">
        <v>-560</v>
      </c>
      <c r="H707" s="260"/>
      <c r="I707" s="260"/>
      <c r="J707" s="260"/>
      <c r="K707" s="260"/>
      <c r="L707" s="260"/>
      <c r="M707" s="260"/>
      <c r="N707" s="200"/>
      <c r="O707" s="200"/>
      <c r="P707" s="355"/>
      <c r="Q707" s="233">
        <f t="shared" si="156"/>
        <v>-560</v>
      </c>
    </row>
    <row r="708" s="161" customFormat="1" customHeight="1" spans="1:17">
      <c r="A708" s="378"/>
      <c r="B708" s="175"/>
      <c r="C708" s="176"/>
      <c r="D708" s="218" t="s">
        <v>1311</v>
      </c>
      <c r="E708" s="455"/>
      <c r="F708" s="455"/>
      <c r="G708" s="260"/>
      <c r="H708" s="260"/>
      <c r="I708" s="260"/>
      <c r="J708" s="260"/>
      <c r="K708" s="260"/>
      <c r="L708" s="260"/>
      <c r="M708" s="260"/>
      <c r="N708" s="200"/>
      <c r="O708" s="200"/>
      <c r="P708" s="355"/>
      <c r="Q708" s="233">
        <f t="shared" si="156"/>
        <v>0</v>
      </c>
    </row>
    <row r="709" s="161" customFormat="1" customHeight="1" spans="1:17">
      <c r="A709" s="378"/>
      <c r="B709" s="175"/>
      <c r="C709" s="176"/>
      <c r="D709" s="218" t="s">
        <v>1203</v>
      </c>
      <c r="E709" s="455">
        <v>-3600</v>
      </c>
      <c r="F709" s="455">
        <v>-7392</v>
      </c>
      <c r="G709" s="260">
        <v>-16870</v>
      </c>
      <c r="H709" s="260"/>
      <c r="I709" s="260"/>
      <c r="J709" s="260"/>
      <c r="K709" s="260"/>
      <c r="L709" s="260"/>
      <c r="M709" s="260"/>
      <c r="N709" s="200"/>
      <c r="O709" s="200"/>
      <c r="P709" s="355"/>
      <c r="Q709" s="233">
        <f t="shared" si="156"/>
        <v>-27862</v>
      </c>
    </row>
    <row r="710" s="161" customFormat="1" customHeight="1" spans="1:17">
      <c r="A710" s="378"/>
      <c r="B710" s="175"/>
      <c r="C710" s="176"/>
      <c r="D710" s="218" t="s">
        <v>1180</v>
      </c>
      <c r="E710" s="455"/>
      <c r="F710" s="455"/>
      <c r="G710" s="260"/>
      <c r="H710" s="260"/>
      <c r="I710" s="260"/>
      <c r="J710" s="260"/>
      <c r="K710" s="260"/>
      <c r="L710" s="260"/>
      <c r="M710" s="260"/>
      <c r="N710" s="200"/>
      <c r="O710" s="200"/>
      <c r="P710" s="355"/>
      <c r="Q710" s="233">
        <f t="shared" si="156"/>
        <v>0</v>
      </c>
    </row>
    <row r="711" s="161" customFormat="1" customHeight="1" spans="1:17">
      <c r="A711" s="378"/>
      <c r="B711" s="175"/>
      <c r="C711" s="176"/>
      <c r="D711" s="218" t="s">
        <v>1316</v>
      </c>
      <c r="E711" s="455"/>
      <c r="F711" s="455">
        <v>-840</v>
      </c>
      <c r="G711" s="260">
        <v>-1470</v>
      </c>
      <c r="H711" s="260"/>
      <c r="I711" s="260"/>
      <c r="J711" s="260"/>
      <c r="K711" s="260"/>
      <c r="L711" s="260"/>
      <c r="M711" s="260"/>
      <c r="N711" s="200"/>
      <c r="O711" s="200"/>
      <c r="P711" s="355"/>
      <c r="Q711" s="233">
        <f t="shared" si="156"/>
        <v>-2310</v>
      </c>
    </row>
    <row r="712" s="161" customFormat="1" customHeight="1" spans="1:17">
      <c r="A712" s="378"/>
      <c r="B712" s="175"/>
      <c r="C712" s="176"/>
      <c r="D712" s="218" t="s">
        <v>1317</v>
      </c>
      <c r="E712" s="455"/>
      <c r="F712" s="455"/>
      <c r="G712" s="260"/>
      <c r="H712" s="260"/>
      <c r="I712" s="260"/>
      <c r="J712" s="260"/>
      <c r="K712" s="260"/>
      <c r="L712" s="260"/>
      <c r="M712" s="260"/>
      <c r="N712" s="200"/>
      <c r="O712" s="200"/>
      <c r="P712" s="355"/>
      <c r="Q712" s="233">
        <f t="shared" si="156"/>
        <v>0</v>
      </c>
    </row>
    <row r="713" s="161" customFormat="1" customHeight="1" spans="1:17">
      <c r="A713" s="378"/>
      <c r="B713" s="175"/>
      <c r="C713" s="176"/>
      <c r="D713" s="218" t="s">
        <v>1141</v>
      </c>
      <c r="E713" s="455">
        <v>-24000</v>
      </c>
      <c r="F713" s="455">
        <v>-1440</v>
      </c>
      <c r="G713" s="260">
        <v>-17675</v>
      </c>
      <c r="H713" s="260"/>
      <c r="I713" s="260"/>
      <c r="J713" s="260"/>
      <c r="K713" s="260"/>
      <c r="L713" s="260"/>
      <c r="M713" s="260"/>
      <c r="N713" s="200"/>
      <c r="O713" s="200"/>
      <c r="P713" s="355"/>
      <c r="Q713" s="233">
        <f t="shared" si="156"/>
        <v>-43115</v>
      </c>
    </row>
    <row r="714" s="161" customFormat="1" customHeight="1" spans="1:17">
      <c r="A714" s="378"/>
      <c r="B714" s="175"/>
      <c r="C714" s="176"/>
      <c r="D714" s="218" t="s">
        <v>1142</v>
      </c>
      <c r="E714" s="455"/>
      <c r="F714" s="455"/>
      <c r="G714" s="260"/>
      <c r="H714" s="260"/>
      <c r="I714" s="260"/>
      <c r="J714" s="260"/>
      <c r="K714" s="260"/>
      <c r="L714" s="260"/>
      <c r="M714" s="260"/>
      <c r="N714" s="200"/>
      <c r="O714" s="200"/>
      <c r="P714" s="355"/>
      <c r="Q714" s="233">
        <f t="shared" si="156"/>
        <v>0</v>
      </c>
    </row>
    <row r="715" s="161" customFormat="1" customHeight="1" spans="1:17">
      <c r="A715" s="378"/>
      <c r="B715" s="175"/>
      <c r="C715" s="176"/>
      <c r="D715" s="218" t="s">
        <v>1318</v>
      </c>
      <c r="E715" s="455"/>
      <c r="F715" s="455"/>
      <c r="G715" s="260"/>
      <c r="H715" s="260"/>
      <c r="I715" s="260"/>
      <c r="J715" s="260"/>
      <c r="K715" s="260"/>
      <c r="L715" s="260"/>
      <c r="M715" s="260"/>
      <c r="N715" s="200"/>
      <c r="O715" s="200"/>
      <c r="P715" s="355"/>
      <c r="Q715" s="233">
        <f t="shared" si="156"/>
        <v>0</v>
      </c>
    </row>
    <row r="716" s="161" customFormat="1" customHeight="1" spans="1:17">
      <c r="A716" s="378"/>
      <c r="B716" s="175"/>
      <c r="C716" s="176"/>
      <c r="D716" s="218" t="s">
        <v>1319</v>
      </c>
      <c r="E716" s="455"/>
      <c r="F716" s="455"/>
      <c r="G716" s="260"/>
      <c r="H716" s="260"/>
      <c r="I716" s="260"/>
      <c r="J716" s="260"/>
      <c r="K716" s="260"/>
      <c r="L716" s="260"/>
      <c r="M716" s="260"/>
      <c r="N716" s="200"/>
      <c r="O716" s="200"/>
      <c r="P716" s="355"/>
      <c r="Q716" s="233">
        <f t="shared" si="156"/>
        <v>0</v>
      </c>
    </row>
    <row r="717" s="161" customFormat="1" customHeight="1" spans="1:17">
      <c r="A717" s="378"/>
      <c r="B717" s="175"/>
      <c r="C717" s="176"/>
      <c r="D717" s="218" t="s">
        <v>1150</v>
      </c>
      <c r="E717" s="455"/>
      <c r="F717" s="455"/>
      <c r="G717" s="260"/>
      <c r="H717" s="260"/>
      <c r="I717" s="260"/>
      <c r="J717" s="260"/>
      <c r="K717" s="260"/>
      <c r="L717" s="260"/>
      <c r="M717" s="260"/>
      <c r="N717" s="200"/>
      <c r="O717" s="200"/>
      <c r="P717" s="355"/>
      <c r="Q717" s="233">
        <f t="shared" si="156"/>
        <v>0</v>
      </c>
    </row>
    <row r="718" s="161" customFormat="1" customHeight="1" spans="1:17">
      <c r="A718" s="378"/>
      <c r="B718" s="175"/>
      <c r="C718" s="176"/>
      <c r="D718" s="218" t="s">
        <v>1320</v>
      </c>
      <c r="E718" s="455">
        <v>-10200</v>
      </c>
      <c r="F718" s="455">
        <v>-14640</v>
      </c>
      <c r="G718" s="260">
        <v>-4960</v>
      </c>
      <c r="H718" s="260"/>
      <c r="I718" s="260"/>
      <c r="J718" s="260"/>
      <c r="K718" s="260"/>
      <c r="L718" s="260"/>
      <c r="M718" s="260"/>
      <c r="N718" s="200"/>
      <c r="O718" s="200"/>
      <c r="P718" s="355"/>
      <c r="Q718" s="233">
        <f t="shared" si="156"/>
        <v>-29800</v>
      </c>
    </row>
    <row r="719" s="161" customFormat="1" customHeight="1" spans="1:17">
      <c r="A719" s="378"/>
      <c r="B719" s="175"/>
      <c r="C719" s="176"/>
      <c r="D719" s="218" t="s">
        <v>1321</v>
      </c>
      <c r="E719" s="455"/>
      <c r="F719" s="455"/>
      <c r="G719" s="260"/>
      <c r="H719" s="260"/>
      <c r="I719" s="260"/>
      <c r="J719" s="260"/>
      <c r="K719" s="260"/>
      <c r="L719" s="260"/>
      <c r="M719" s="260"/>
      <c r="N719" s="200"/>
      <c r="O719" s="200"/>
      <c r="P719" s="355"/>
      <c r="Q719" s="233">
        <f t="shared" si="156"/>
        <v>0</v>
      </c>
    </row>
    <row r="720" s="161" customFormat="1" customHeight="1" spans="1:17">
      <c r="A720" s="378"/>
      <c r="B720" s="175"/>
      <c r="C720" s="176"/>
      <c r="D720" s="218" t="s">
        <v>1322</v>
      </c>
      <c r="E720" s="455"/>
      <c r="F720" s="455"/>
      <c r="G720" s="260"/>
      <c r="H720" s="260"/>
      <c r="I720" s="260"/>
      <c r="J720" s="260"/>
      <c r="K720" s="260"/>
      <c r="L720" s="260"/>
      <c r="M720" s="260"/>
      <c r="N720" s="200"/>
      <c r="O720" s="200"/>
      <c r="P720" s="355"/>
      <c r="Q720" s="233">
        <f t="shared" si="156"/>
        <v>0</v>
      </c>
    </row>
    <row r="721" s="161" customFormat="1" customHeight="1" spans="1:17">
      <c r="A721" s="378"/>
      <c r="B721" s="175"/>
      <c r="C721" s="176"/>
      <c r="D721" s="218" t="s">
        <v>1185</v>
      </c>
      <c r="E721" s="455">
        <v>-37464</v>
      </c>
      <c r="F721" s="455">
        <v>-29040</v>
      </c>
      <c r="G721" s="260">
        <v>-12360</v>
      </c>
      <c r="H721" s="260"/>
      <c r="I721" s="260"/>
      <c r="J721" s="260"/>
      <c r="K721" s="260"/>
      <c r="L721" s="260"/>
      <c r="M721" s="260"/>
      <c r="N721" s="200"/>
      <c r="O721" s="200"/>
      <c r="P721" s="355"/>
      <c r="Q721" s="233">
        <f t="shared" si="156"/>
        <v>-78864</v>
      </c>
    </row>
    <row r="722" s="161" customFormat="1" customHeight="1" spans="1:17">
      <c r="A722" s="378"/>
      <c r="B722" s="175"/>
      <c r="C722" s="176"/>
      <c r="D722" s="218" t="s">
        <v>1179</v>
      </c>
      <c r="E722" s="455"/>
      <c r="F722" s="455"/>
      <c r="G722" s="260"/>
      <c r="H722" s="260"/>
      <c r="I722" s="260"/>
      <c r="J722" s="260"/>
      <c r="K722" s="260"/>
      <c r="L722" s="260"/>
      <c r="M722" s="260"/>
      <c r="N722" s="200"/>
      <c r="O722" s="200"/>
      <c r="P722" s="355"/>
      <c r="Q722" s="233">
        <f t="shared" si="156"/>
        <v>0</v>
      </c>
    </row>
    <row r="723" s="161" customFormat="1" customHeight="1" spans="1:17">
      <c r="A723" s="378"/>
      <c r="B723" s="175"/>
      <c r="C723" s="176"/>
      <c r="D723" s="218" t="s">
        <v>1323</v>
      </c>
      <c r="E723" s="455"/>
      <c r="F723" s="455"/>
      <c r="G723" s="260"/>
      <c r="H723" s="260"/>
      <c r="I723" s="260"/>
      <c r="J723" s="260"/>
      <c r="K723" s="260"/>
      <c r="L723" s="260"/>
      <c r="M723" s="260"/>
      <c r="N723" s="200"/>
      <c r="O723" s="200"/>
      <c r="P723" s="355"/>
      <c r="Q723" s="233">
        <f t="shared" si="156"/>
        <v>0</v>
      </c>
    </row>
    <row r="724" s="161" customFormat="1" customHeight="1" spans="1:17">
      <c r="A724" s="378"/>
      <c r="B724" s="175"/>
      <c r="C724" s="176"/>
      <c r="D724" s="218" t="s">
        <v>1324</v>
      </c>
      <c r="E724" s="455">
        <v>-12360</v>
      </c>
      <c r="F724" s="455">
        <v>-15864</v>
      </c>
      <c r="G724" s="260">
        <v>-9287</v>
      </c>
      <c r="H724" s="260"/>
      <c r="I724" s="260"/>
      <c r="J724" s="260"/>
      <c r="K724" s="260"/>
      <c r="L724" s="260"/>
      <c r="M724" s="260"/>
      <c r="N724" s="200"/>
      <c r="O724" s="200"/>
      <c r="P724" s="355"/>
      <c r="Q724" s="233">
        <f t="shared" si="156"/>
        <v>-37511</v>
      </c>
    </row>
    <row r="725" s="161" customFormat="1" customHeight="1" spans="1:17">
      <c r="A725" s="378"/>
      <c r="B725" s="175"/>
      <c r="C725" s="176"/>
      <c r="D725" s="218" t="s">
        <v>1303</v>
      </c>
      <c r="E725" s="455"/>
      <c r="F725" s="455"/>
      <c r="G725" s="260"/>
      <c r="H725" s="260"/>
      <c r="I725" s="260"/>
      <c r="J725" s="260"/>
      <c r="K725" s="260"/>
      <c r="L725" s="260"/>
      <c r="M725" s="260"/>
      <c r="N725" s="200"/>
      <c r="O725" s="200"/>
      <c r="P725" s="355"/>
      <c r="Q725" s="233">
        <f t="shared" si="156"/>
        <v>0</v>
      </c>
    </row>
    <row r="726" s="161" customFormat="1" customHeight="1" spans="1:17">
      <c r="A726" s="378"/>
      <c r="B726" s="175"/>
      <c r="C726" s="176"/>
      <c r="D726" s="218" t="s">
        <v>1149</v>
      </c>
      <c r="E726" s="455"/>
      <c r="F726" s="455"/>
      <c r="G726" s="260"/>
      <c r="H726" s="260"/>
      <c r="I726" s="260"/>
      <c r="J726" s="260"/>
      <c r="K726" s="260"/>
      <c r="L726" s="260"/>
      <c r="M726" s="260"/>
      <c r="N726" s="200"/>
      <c r="O726" s="200"/>
      <c r="P726" s="355"/>
      <c r="Q726" s="233">
        <f t="shared" si="156"/>
        <v>0</v>
      </c>
    </row>
    <row r="727" s="161" customFormat="1" customHeight="1" spans="1:17">
      <c r="A727" s="378"/>
      <c r="B727" s="175"/>
      <c r="C727" s="176"/>
      <c r="D727" s="218" t="s">
        <v>1262</v>
      </c>
      <c r="E727" s="455"/>
      <c r="F727" s="455"/>
      <c r="G727" s="260"/>
      <c r="H727" s="260"/>
      <c r="I727" s="260"/>
      <c r="J727" s="260"/>
      <c r="K727" s="260"/>
      <c r="L727" s="260"/>
      <c r="M727" s="260"/>
      <c r="N727" s="200"/>
      <c r="O727" s="200"/>
      <c r="P727" s="355"/>
      <c r="Q727" s="233">
        <f t="shared" si="156"/>
        <v>0</v>
      </c>
    </row>
    <row r="728" s="161" customFormat="1" customHeight="1" spans="1:17">
      <c r="A728" s="378"/>
      <c r="B728" s="175"/>
      <c r="C728" s="176"/>
      <c r="D728" s="218" t="s">
        <v>1302</v>
      </c>
      <c r="E728" s="455">
        <v>-600</v>
      </c>
      <c r="F728" s="455">
        <v>-168</v>
      </c>
      <c r="G728" s="260"/>
      <c r="H728" s="260"/>
      <c r="I728" s="260"/>
      <c r="J728" s="260"/>
      <c r="K728" s="260"/>
      <c r="L728" s="260"/>
      <c r="M728" s="260"/>
      <c r="N728" s="200"/>
      <c r="O728" s="200"/>
      <c r="P728" s="355"/>
      <c r="Q728" s="233">
        <f t="shared" si="156"/>
        <v>-768</v>
      </c>
    </row>
    <row r="729" s="161" customFormat="1" customHeight="1" spans="1:17">
      <c r="A729" s="378"/>
      <c r="B729" s="175"/>
      <c r="C729" s="176"/>
      <c r="D729" s="218" t="s">
        <v>1325</v>
      </c>
      <c r="E729" s="455"/>
      <c r="F729" s="455"/>
      <c r="G729" s="260"/>
      <c r="H729" s="260"/>
      <c r="I729" s="260"/>
      <c r="J729" s="260"/>
      <c r="K729" s="260"/>
      <c r="L729" s="260"/>
      <c r="M729" s="260"/>
      <c r="N729" s="200"/>
      <c r="O729" s="200"/>
      <c r="P729" s="355"/>
      <c r="Q729" s="233">
        <f t="shared" si="156"/>
        <v>0</v>
      </c>
    </row>
    <row r="730" s="161" customFormat="1" customHeight="1" spans="1:17">
      <c r="A730" s="378"/>
      <c r="B730" s="175"/>
      <c r="C730" s="176"/>
      <c r="D730" s="218" t="s">
        <v>1312</v>
      </c>
      <c r="E730" s="455"/>
      <c r="F730" s="455"/>
      <c r="G730" s="260"/>
      <c r="H730" s="260"/>
      <c r="I730" s="260"/>
      <c r="J730" s="260"/>
      <c r="K730" s="260"/>
      <c r="L730" s="260"/>
      <c r="M730" s="260"/>
      <c r="N730" s="200"/>
      <c r="O730" s="200"/>
      <c r="P730" s="355"/>
      <c r="Q730" s="233">
        <f t="shared" si="156"/>
        <v>0</v>
      </c>
    </row>
    <row r="731" s="161" customFormat="1" customHeight="1" spans="1:17">
      <c r="A731" s="378"/>
      <c r="B731" s="175"/>
      <c r="C731" s="176"/>
      <c r="D731" s="218" t="s">
        <v>1326</v>
      </c>
      <c r="E731" s="455"/>
      <c r="F731" s="455"/>
      <c r="G731" s="260"/>
      <c r="H731" s="260"/>
      <c r="I731" s="260"/>
      <c r="J731" s="260"/>
      <c r="K731" s="260"/>
      <c r="L731" s="260"/>
      <c r="M731" s="260"/>
      <c r="N731" s="200"/>
      <c r="O731" s="200"/>
      <c r="P731" s="355"/>
      <c r="Q731" s="233">
        <f t="shared" si="156"/>
        <v>0</v>
      </c>
    </row>
    <row r="732" s="161" customFormat="1" customHeight="1" spans="1:17">
      <c r="A732" s="378"/>
      <c r="B732" s="175"/>
      <c r="C732" s="176"/>
      <c r="D732" s="218" t="s">
        <v>1327</v>
      </c>
      <c r="E732" s="455"/>
      <c r="F732" s="455"/>
      <c r="G732" s="260">
        <v>-224</v>
      </c>
      <c r="H732" s="260"/>
      <c r="I732" s="260"/>
      <c r="J732" s="260"/>
      <c r="K732" s="260"/>
      <c r="L732" s="260"/>
      <c r="M732" s="260"/>
      <c r="N732" s="200"/>
      <c r="O732" s="200"/>
      <c r="P732" s="355"/>
      <c r="Q732" s="233">
        <f t="shared" si="156"/>
        <v>-224</v>
      </c>
    </row>
    <row r="733" s="161" customFormat="1" customHeight="1" spans="1:17">
      <c r="A733" s="378"/>
      <c r="B733" s="175"/>
      <c r="C733" s="176"/>
      <c r="D733" s="218" t="s">
        <v>1217</v>
      </c>
      <c r="E733" s="455">
        <v>-2252.28</v>
      </c>
      <c r="F733" s="455">
        <v>-1750.87</v>
      </c>
      <c r="G733" s="260">
        <v>-8017.55</v>
      </c>
      <c r="H733" s="260">
        <v>-12088.79</v>
      </c>
      <c r="I733" s="260"/>
      <c r="J733" s="444"/>
      <c r="K733" s="260"/>
      <c r="L733" s="260"/>
      <c r="M733" s="260"/>
      <c r="N733" s="200"/>
      <c r="O733" s="200"/>
      <c r="P733" s="355"/>
      <c r="Q733" s="233">
        <f t="shared" si="156"/>
        <v>-24109.49</v>
      </c>
    </row>
    <row r="734" s="161" customFormat="1" customHeight="1" spans="1:17">
      <c r="A734" s="378"/>
      <c r="B734" s="175"/>
      <c r="C734" s="176"/>
      <c r="D734" s="218" t="s">
        <v>1140</v>
      </c>
      <c r="E734" s="455">
        <v>13053.75</v>
      </c>
      <c r="F734" s="455">
        <v>11629.78</v>
      </c>
      <c r="G734" s="260">
        <v>8318.11</v>
      </c>
      <c r="H734" s="260">
        <v>4489.46</v>
      </c>
      <c r="I734" s="260"/>
      <c r="J734" s="260"/>
      <c r="K734" s="260"/>
      <c r="L734" s="260"/>
      <c r="M734" s="260"/>
      <c r="N734" s="200"/>
      <c r="O734" s="200"/>
      <c r="P734" s="355"/>
      <c r="Q734" s="233">
        <f t="shared" si="156"/>
        <v>37491.1</v>
      </c>
    </row>
    <row r="735" s="162" customFormat="1" customHeight="1" spans="1:20">
      <c r="A735" s="381"/>
      <c r="B735" s="202"/>
      <c r="C735" s="203"/>
      <c r="D735" s="262" t="s">
        <v>1143</v>
      </c>
      <c r="E735" s="220">
        <f>SUM(E702:E734)</f>
        <v>391442.47</v>
      </c>
      <c r="F735" s="220">
        <f t="shared" ref="F735:Q735" si="157">SUM(F702:F734)</f>
        <v>461130.91</v>
      </c>
      <c r="G735" s="220">
        <f t="shared" si="157"/>
        <v>337106.56</v>
      </c>
      <c r="H735" s="220">
        <f t="shared" si="157"/>
        <v>285954.67</v>
      </c>
      <c r="I735" s="220">
        <f t="shared" si="157"/>
        <v>0</v>
      </c>
      <c r="J735" s="220">
        <f t="shared" si="157"/>
        <v>0</v>
      </c>
      <c r="K735" s="220">
        <f t="shared" si="157"/>
        <v>0</v>
      </c>
      <c r="L735" s="220">
        <f t="shared" si="157"/>
        <v>0</v>
      </c>
      <c r="M735" s="220">
        <f t="shared" si="157"/>
        <v>0</v>
      </c>
      <c r="N735" s="220">
        <f t="shared" si="157"/>
        <v>0</v>
      </c>
      <c r="O735" s="220">
        <f t="shared" si="157"/>
        <v>0</v>
      </c>
      <c r="P735" s="220">
        <f t="shared" si="157"/>
        <v>0</v>
      </c>
      <c r="Q735" s="236">
        <f t="shared" si="157"/>
        <v>1475634.61</v>
      </c>
      <c r="S735" s="161"/>
      <c r="T735" s="161"/>
    </row>
    <row r="736" spans="17:20">
      <c r="Q736" s="164"/>
      <c r="T736" s="162"/>
    </row>
    <row r="737" spans="4:10">
      <c r="D737" s="162"/>
      <c r="H737" s="456"/>
      <c r="J737" s="456"/>
    </row>
    <row r="738" spans="4:16">
      <c r="D738" s="162"/>
      <c r="E738" s="457"/>
      <c r="F738" s="457"/>
      <c r="G738" s="457"/>
      <c r="H738" s="457"/>
      <c r="I738" s="457"/>
      <c r="J738" s="457"/>
      <c r="K738" s="457"/>
      <c r="L738" s="457"/>
      <c r="M738" s="457"/>
      <c r="N738" s="457"/>
      <c r="O738" s="457"/>
      <c r="P738" s="457"/>
    </row>
    <row r="739" spans="2:10">
      <c r="B739" s="458" t="s">
        <v>183</v>
      </c>
      <c r="H739" s="456"/>
      <c r="J739" s="456"/>
    </row>
    <row r="740" spans="2:5">
      <c r="B740" s="459" t="s">
        <v>1328</v>
      </c>
      <c r="C740" s="459"/>
      <c r="D740" s="459"/>
      <c r="E740" s="459"/>
    </row>
    <row r="741" spans="2:6">
      <c r="B741" s="459" t="s">
        <v>1329</v>
      </c>
      <c r="C741" s="459"/>
      <c r="D741" s="459"/>
      <c r="E741" s="459"/>
      <c r="F741" s="459"/>
    </row>
    <row r="742" spans="2:10">
      <c r="B742" s="459" t="s">
        <v>1330</v>
      </c>
      <c r="C742" s="459"/>
      <c r="D742" s="459"/>
      <c r="E742" s="165"/>
      <c r="F742" s="165"/>
      <c r="G742" s="165"/>
      <c r="H742" s="165"/>
      <c r="I742" s="165"/>
      <c r="J742" s="165"/>
    </row>
    <row r="743" spans="5:10">
      <c r="E743" s="165"/>
      <c r="F743" s="165"/>
      <c r="G743" s="165"/>
      <c r="H743" s="165"/>
      <c r="I743" s="165"/>
      <c r="J743" s="165"/>
    </row>
  </sheetData>
  <mergeCells count="160">
    <mergeCell ref="A2:Q2"/>
    <mergeCell ref="C5:D5"/>
    <mergeCell ref="B740:E740"/>
    <mergeCell ref="B741:F741"/>
    <mergeCell ref="B742:D742"/>
    <mergeCell ref="A6:A22"/>
    <mergeCell ref="A24:A55"/>
    <mergeCell ref="A57:A74"/>
    <mergeCell ref="A76:A87"/>
    <mergeCell ref="A89:A112"/>
    <mergeCell ref="A114:A132"/>
    <mergeCell ref="A134:A152"/>
    <mergeCell ref="A154:A167"/>
    <mergeCell ref="A169:A193"/>
    <mergeCell ref="A195:A215"/>
    <mergeCell ref="A217:A226"/>
    <mergeCell ref="A228:A238"/>
    <mergeCell ref="A240:A250"/>
    <mergeCell ref="A252:A267"/>
    <mergeCell ref="A269:A284"/>
    <mergeCell ref="A286:A300"/>
    <mergeCell ref="A302:A329"/>
    <mergeCell ref="A331:A341"/>
    <mergeCell ref="A342:A356"/>
    <mergeCell ref="A358:A386"/>
    <mergeCell ref="A388:A402"/>
    <mergeCell ref="A404:A418"/>
    <mergeCell ref="A420:A447"/>
    <mergeCell ref="A449:A458"/>
    <mergeCell ref="A460:A477"/>
    <mergeCell ref="A479:A490"/>
    <mergeCell ref="A492:A503"/>
    <mergeCell ref="A505:A527"/>
    <mergeCell ref="A529:A543"/>
    <mergeCell ref="A545:A564"/>
    <mergeCell ref="A566:A590"/>
    <mergeCell ref="A591:A614"/>
    <mergeCell ref="A615:A632"/>
    <mergeCell ref="A633:A650"/>
    <mergeCell ref="A651:A676"/>
    <mergeCell ref="A677:A693"/>
    <mergeCell ref="A694:A735"/>
    <mergeCell ref="B6:B22"/>
    <mergeCell ref="B24:B55"/>
    <mergeCell ref="B57:B74"/>
    <mergeCell ref="B76:B87"/>
    <mergeCell ref="B89:B112"/>
    <mergeCell ref="B114:B132"/>
    <mergeCell ref="B134:B152"/>
    <mergeCell ref="B154:B167"/>
    <mergeCell ref="B169:B193"/>
    <mergeCell ref="B195:B215"/>
    <mergeCell ref="B217:B226"/>
    <mergeCell ref="B228:B238"/>
    <mergeCell ref="B240:B250"/>
    <mergeCell ref="B252:B267"/>
    <mergeCell ref="B269:B284"/>
    <mergeCell ref="B286:B300"/>
    <mergeCell ref="B302:B329"/>
    <mergeCell ref="B331:B341"/>
    <mergeCell ref="B342:B356"/>
    <mergeCell ref="B358:B386"/>
    <mergeCell ref="B388:B402"/>
    <mergeCell ref="B404:B418"/>
    <mergeCell ref="B420:B447"/>
    <mergeCell ref="B449:B458"/>
    <mergeCell ref="B460:B477"/>
    <mergeCell ref="B479:B490"/>
    <mergeCell ref="B492:B503"/>
    <mergeCell ref="B505:B527"/>
    <mergeCell ref="B529:B543"/>
    <mergeCell ref="B545:B564"/>
    <mergeCell ref="B566:B590"/>
    <mergeCell ref="B591:B614"/>
    <mergeCell ref="B615:B632"/>
    <mergeCell ref="B633:B650"/>
    <mergeCell ref="B651:B676"/>
    <mergeCell ref="B677:B693"/>
    <mergeCell ref="B694:B735"/>
    <mergeCell ref="C6:C13"/>
    <mergeCell ref="C14:C15"/>
    <mergeCell ref="C16:C22"/>
    <mergeCell ref="C24:C31"/>
    <mergeCell ref="C32:C55"/>
    <mergeCell ref="C57:C64"/>
    <mergeCell ref="C65:C66"/>
    <mergeCell ref="C67:C74"/>
    <mergeCell ref="C76:C83"/>
    <mergeCell ref="C84:C85"/>
    <mergeCell ref="C86:C87"/>
    <mergeCell ref="C89:C96"/>
    <mergeCell ref="C97:C112"/>
    <mergeCell ref="C114:C121"/>
    <mergeCell ref="C122:C132"/>
    <mergeCell ref="C134:C141"/>
    <mergeCell ref="C142:C152"/>
    <mergeCell ref="C154:C161"/>
    <mergeCell ref="C162:C167"/>
    <mergeCell ref="C169:C176"/>
    <mergeCell ref="C177:C193"/>
    <mergeCell ref="C195:C202"/>
    <mergeCell ref="C203:C204"/>
    <mergeCell ref="C205:C215"/>
    <mergeCell ref="C217:C224"/>
    <mergeCell ref="C225:C226"/>
    <mergeCell ref="C228:C235"/>
    <mergeCell ref="C236:C238"/>
    <mergeCell ref="C240:C247"/>
    <mergeCell ref="C248:C250"/>
    <mergeCell ref="C252:C259"/>
    <mergeCell ref="C260:C267"/>
    <mergeCell ref="C269:C276"/>
    <mergeCell ref="C277:C284"/>
    <mergeCell ref="C286:C293"/>
    <mergeCell ref="C294:C300"/>
    <mergeCell ref="C302:C309"/>
    <mergeCell ref="C310:C311"/>
    <mergeCell ref="C312:C329"/>
    <mergeCell ref="C331:C338"/>
    <mergeCell ref="C339:C341"/>
    <mergeCell ref="C342:C349"/>
    <mergeCell ref="C350:C356"/>
    <mergeCell ref="C358:C365"/>
    <mergeCell ref="C366:C386"/>
    <mergeCell ref="C388:C395"/>
    <mergeCell ref="C396:C402"/>
    <mergeCell ref="C404:C411"/>
    <mergeCell ref="C412:C418"/>
    <mergeCell ref="C420:C427"/>
    <mergeCell ref="C428:C447"/>
    <mergeCell ref="C449:C456"/>
    <mergeCell ref="C457:C458"/>
    <mergeCell ref="C460:C467"/>
    <mergeCell ref="C468:C477"/>
    <mergeCell ref="C479:C486"/>
    <mergeCell ref="C487:C490"/>
    <mergeCell ref="C492:C499"/>
    <mergeCell ref="C500:C503"/>
    <mergeCell ref="C505:C512"/>
    <mergeCell ref="C514:C527"/>
    <mergeCell ref="C529:C536"/>
    <mergeCell ref="C537:C543"/>
    <mergeCell ref="C545:C552"/>
    <mergeCell ref="C553:C564"/>
    <mergeCell ref="C566:C573"/>
    <mergeCell ref="C574:C590"/>
    <mergeCell ref="C591:C598"/>
    <mergeCell ref="C599:C600"/>
    <mergeCell ref="C601:C614"/>
    <mergeCell ref="C615:C622"/>
    <mergeCell ref="C623:C624"/>
    <mergeCell ref="C625:C632"/>
    <mergeCell ref="C633:C640"/>
    <mergeCell ref="C641:C650"/>
    <mergeCell ref="C651:C658"/>
    <mergeCell ref="C659:C676"/>
    <mergeCell ref="C677:C684"/>
    <mergeCell ref="C685:C693"/>
    <mergeCell ref="C694:C701"/>
    <mergeCell ref="C702:C735"/>
  </mergeCells>
  <pageMargins left="0.7" right="0.7" top="0.75" bottom="0.75" header="0.3" footer="0.3"/>
  <pageSetup paperSize="9" scale="34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0"/>
  <sheetViews>
    <sheetView view="pageBreakPreview" zoomScale="90" zoomScaleNormal="100" topLeftCell="A45" workbookViewId="0">
      <selection activeCell="T70" sqref="T70"/>
    </sheetView>
  </sheetViews>
  <sheetFormatPr defaultColWidth="8.85714285714286" defaultRowHeight="15.75"/>
  <cols>
    <col min="1" max="1" width="7.14285714285714" style="1706" customWidth="1"/>
    <col min="2" max="2" width="9.42857142857143" customWidth="1"/>
    <col min="3" max="3" width="108.285714285714" customWidth="1"/>
    <col min="4" max="4" width="23" style="1707" customWidth="1"/>
    <col min="5" max="5" width="18.1428571428571" style="1707" customWidth="1"/>
    <col min="6" max="6" width="15" style="1708" customWidth="1"/>
    <col min="7" max="7" width="11.2857142857143" style="1708" customWidth="1"/>
    <col min="8" max="8" width="12.1428571428571" style="1708" customWidth="1"/>
    <col min="9" max="9" width="15.5714285714286" style="1708" customWidth="1"/>
    <col min="10" max="10" width="1" style="1708" customWidth="1"/>
    <col min="11" max="11" width="29.1428571428571" style="1708" hidden="1" customWidth="1"/>
    <col min="12" max="12" width="11.7142857142857" style="1708" hidden="1" customWidth="1"/>
    <col min="13" max="14" width="11.1428571428571" style="1708" hidden="1" customWidth="1"/>
    <col min="15" max="15" width="12.1428571428571" style="1708" hidden="1" customWidth="1"/>
    <col min="16" max="16" width="14.5714285714286" style="1708" hidden="1" customWidth="1"/>
    <col min="17" max="17" width="14" style="1708" hidden="1" customWidth="1"/>
    <col min="18" max="18" width="18.4285714285714" hidden="1" customWidth="1"/>
    <col min="19" max="19" width="9.57142857142857" customWidth="1"/>
  </cols>
  <sheetData>
    <row r="1" ht="16.5" spans="1:17">
      <c r="A1" s="1709" t="s">
        <v>48</v>
      </c>
      <c r="B1" s="1710"/>
      <c r="C1" s="1710"/>
      <c r="D1" s="1711"/>
      <c r="E1" s="1712" t="s">
        <v>49</v>
      </c>
      <c r="F1" s="1713" t="s">
        <v>50</v>
      </c>
      <c r="G1" s="1713" t="s">
        <v>51</v>
      </c>
      <c r="H1" s="1713" t="s">
        <v>52</v>
      </c>
      <c r="I1" s="1802" t="s">
        <v>53</v>
      </c>
      <c r="J1"/>
      <c r="K1"/>
      <c r="L1"/>
      <c r="M1"/>
      <c r="N1"/>
      <c r="O1"/>
      <c r="P1"/>
      <c r="Q1"/>
    </row>
    <row r="2" s="1704" customFormat="1" ht="18.75" spans="1:10">
      <c r="A2" s="1714" t="s">
        <v>54</v>
      </c>
      <c r="B2" s="1715" t="s">
        <v>55</v>
      </c>
      <c r="C2" s="1716"/>
      <c r="D2" s="1717" t="s">
        <v>56</v>
      </c>
      <c r="E2" s="1718">
        <f>E3+E13-E11</f>
        <v>776925.61048757</v>
      </c>
      <c r="F2" s="1718">
        <f t="shared" ref="F2:I2" si="0">F3+F13-F11</f>
        <v>700866.85401112</v>
      </c>
      <c r="G2" s="1718">
        <f t="shared" si="0"/>
        <v>671424.6694874</v>
      </c>
      <c r="H2" s="1718">
        <f t="shared" si="0"/>
        <v>573813.71990061</v>
      </c>
      <c r="I2" s="1803">
        <f t="shared" si="0"/>
        <v>2723030.8538867</v>
      </c>
      <c r="J2" s="1804"/>
    </row>
    <row r="3" spans="1:17">
      <c r="A3" s="1719" t="s">
        <v>57</v>
      </c>
      <c r="B3" s="1720" t="s">
        <v>58</v>
      </c>
      <c r="C3" s="1721"/>
      <c r="D3" s="1722" t="s">
        <v>59</v>
      </c>
      <c r="E3" s="1723">
        <f>SUM(E4:E6)+E8</f>
        <v>644441.12299599</v>
      </c>
      <c r="F3" s="1723">
        <f t="shared" ref="F3:H3" si="1">SUM(F4:F6)+F8</f>
        <v>624626.4209413</v>
      </c>
      <c r="G3" s="1723">
        <f t="shared" si="1"/>
        <v>566224.61209218</v>
      </c>
      <c r="H3" s="1723">
        <f t="shared" si="1"/>
        <v>453567.05740643</v>
      </c>
      <c r="I3" s="1805">
        <f>SUM(E3:H3)</f>
        <v>2288859.2134359</v>
      </c>
      <c r="J3" s="1804"/>
      <c r="K3"/>
      <c r="L3"/>
      <c r="M3"/>
      <c r="N3"/>
      <c r="O3"/>
      <c r="P3"/>
      <c r="Q3"/>
    </row>
    <row r="4" ht="15" spans="1:17">
      <c r="A4" s="1724" t="s">
        <v>60</v>
      </c>
      <c r="B4" s="1725"/>
      <c r="C4" s="1721" t="s">
        <v>61</v>
      </c>
      <c r="D4" s="1726"/>
      <c r="E4" s="1723">
        <f>[1]Shperndarja!E21+[1]Shperndarja!E36+[1]Shperndarja!E37+[1]Shperndarja!E38</f>
        <v>448988.91466599</v>
      </c>
      <c r="F4" s="1723">
        <f>[1]Shperndarja!F21+[1]Shperndarja!F36+[1]Shperndarja!F37</f>
        <v>503285.9382693</v>
      </c>
      <c r="G4" s="1723">
        <f>[1]Shperndarja!G21+[1]Shperndarja!G36+[1]Shperndarja!G37</f>
        <v>391469.92984818</v>
      </c>
      <c r="H4" s="1723">
        <f>[1]Shperndarja!H21+[1]Shperndarja!H36+[1]Shperndarja!H37</f>
        <v>277605.24687343</v>
      </c>
      <c r="I4" s="1806">
        <f>SUM(E4:H4)</f>
        <v>1621350.0296569</v>
      </c>
      <c r="J4" s="1807"/>
      <c r="K4" s="1807"/>
      <c r="L4"/>
      <c r="M4"/>
      <c r="N4"/>
      <c r="O4"/>
      <c r="P4"/>
      <c r="Q4"/>
    </row>
    <row r="5" ht="15" spans="1:17">
      <c r="A5" s="1724" t="s">
        <v>62</v>
      </c>
      <c r="B5" s="1725"/>
      <c r="C5" s="1721" t="s">
        <v>63</v>
      </c>
      <c r="D5" s="1727"/>
      <c r="E5" s="1723">
        <f>[1]Shperndarja!E17+[1]Shperndarja!E18</f>
        <v>21974.9</v>
      </c>
      <c r="F5" s="1723">
        <f>[1]Shperndarja!F17+[1]Shperndarja!F18</f>
        <v>17189.55</v>
      </c>
      <c r="G5" s="1723">
        <f>[1]Shperndarja!G17+[1]Shperndarja!G18</f>
        <v>21336.39</v>
      </c>
      <c r="H5" s="1723">
        <f>[1]Shperndarja!H17+[1]Shperndarja!H18</f>
        <v>20256.39</v>
      </c>
      <c r="I5" s="1806">
        <f>SUM(E5:H5)</f>
        <v>80757.23</v>
      </c>
      <c r="J5" s="1807"/>
      <c r="K5" s="1807"/>
      <c r="L5"/>
      <c r="M5"/>
      <c r="N5"/>
      <c r="O5"/>
      <c r="P5"/>
      <c r="Q5"/>
    </row>
    <row r="6" ht="15" spans="1:17">
      <c r="A6" s="1724" t="s">
        <v>64</v>
      </c>
      <c r="B6" s="1725"/>
      <c r="C6" s="1728" t="s">
        <v>65</v>
      </c>
      <c r="D6" s="1727"/>
      <c r="E6" s="1723">
        <f>[1]Shperndarja!E7</f>
        <v>12769.99777</v>
      </c>
      <c r="F6" s="1723">
        <f>[1]Shperndarja!F7</f>
        <v>12389.48628</v>
      </c>
      <c r="G6" s="1723">
        <f>[1]Shperndarja!G7</f>
        <v>12848.85707</v>
      </c>
      <c r="H6" s="1723">
        <f>[1]Shperndarja!H7</f>
        <v>13129.637831</v>
      </c>
      <c r="I6" s="1806">
        <f>SUM(E6:H6)</f>
        <v>51137.978951</v>
      </c>
      <c r="J6" s="1807"/>
      <c r="K6"/>
      <c r="L6"/>
      <c r="M6"/>
      <c r="N6"/>
      <c r="O6"/>
      <c r="P6"/>
      <c r="Q6"/>
    </row>
    <row r="7" ht="15" spans="1:17">
      <c r="A7" s="1724" t="s">
        <v>66</v>
      </c>
      <c r="B7" s="1725"/>
      <c r="C7" s="1728" t="s">
        <v>67</v>
      </c>
      <c r="D7" s="1727"/>
      <c r="E7" s="1729">
        <f>[1]Shperndarja!E6</f>
        <v>35716.0888</v>
      </c>
      <c r="F7" s="1729">
        <f>[1]Shperndarja!F6</f>
        <v>39421.043</v>
      </c>
      <c r="G7" s="1729">
        <f>[1]Shperndarja!G6</f>
        <v>36697.99</v>
      </c>
      <c r="H7" s="1729">
        <f>[1]Shperndarja!H6</f>
        <v>27994.161</v>
      </c>
      <c r="I7" s="1806"/>
      <c r="J7" s="1807"/>
      <c r="K7"/>
      <c r="L7"/>
      <c r="M7"/>
      <c r="N7"/>
      <c r="O7"/>
      <c r="P7"/>
      <c r="Q7"/>
    </row>
    <row r="8" ht="15" spans="1:17">
      <c r="A8" s="1724" t="s">
        <v>68</v>
      </c>
      <c r="B8" s="1725"/>
      <c r="C8" s="1721" t="s">
        <v>69</v>
      </c>
      <c r="D8" s="1726"/>
      <c r="E8" s="1729">
        <f>[1]Shperndarja!E13+[1]Shperndarja!E14</f>
        <v>160707.31056</v>
      </c>
      <c r="F8" s="1729">
        <f>[1]Shperndarja!F13+[1]Shperndarja!F14</f>
        <v>91761.446392</v>
      </c>
      <c r="G8" s="1729">
        <f>[1]Shperndarja!G13+[1]Shperndarja!G14</f>
        <v>140569.435174</v>
      </c>
      <c r="H8" s="1729">
        <f>[1]Shperndarja!H13+[1]Shperndarja!H14</f>
        <v>142575.782702</v>
      </c>
      <c r="I8" s="1806">
        <f>SUM(E8:H8)</f>
        <v>535613.974828</v>
      </c>
      <c r="J8" s="1807"/>
      <c r="K8"/>
      <c r="L8"/>
      <c r="M8"/>
      <c r="N8"/>
      <c r="O8"/>
      <c r="P8"/>
      <c r="Q8"/>
    </row>
    <row r="9" ht="15" spans="1:17">
      <c r="A9" s="1724" t="s">
        <v>70</v>
      </c>
      <c r="B9" s="1725"/>
      <c r="C9" s="1721" t="s">
        <v>71</v>
      </c>
      <c r="D9" s="1726"/>
      <c r="E9" s="1730" t="s">
        <v>72</v>
      </c>
      <c r="F9" s="1730" t="s">
        <v>72</v>
      </c>
      <c r="G9" s="1730" t="s">
        <v>72</v>
      </c>
      <c r="H9" s="1730" t="s">
        <v>72</v>
      </c>
      <c r="I9" s="1808" t="s">
        <v>72</v>
      </c>
      <c r="J9" s="1704"/>
      <c r="K9"/>
      <c r="L9"/>
      <c r="M9"/>
      <c r="N9"/>
      <c r="O9"/>
      <c r="P9"/>
      <c r="Q9"/>
    </row>
    <row r="10" ht="15" spans="1:17">
      <c r="A10" s="1724" t="s">
        <v>73</v>
      </c>
      <c r="B10" s="1725"/>
      <c r="C10" s="1721" t="s">
        <v>74</v>
      </c>
      <c r="D10" s="1726"/>
      <c r="E10" s="1730" t="s">
        <v>72</v>
      </c>
      <c r="F10" s="1730" t="s">
        <v>72</v>
      </c>
      <c r="G10" s="1730" t="s">
        <v>72</v>
      </c>
      <c r="H10" s="1730" t="s">
        <v>72</v>
      </c>
      <c r="I10" s="1808" t="s">
        <v>72</v>
      </c>
      <c r="J10" s="1704"/>
      <c r="K10"/>
      <c r="L10"/>
      <c r="M10"/>
      <c r="N10"/>
      <c r="O10"/>
      <c r="P10"/>
      <c r="Q10"/>
    </row>
    <row r="11" ht="15" spans="1:17">
      <c r="A11" s="1724" t="s">
        <v>75</v>
      </c>
      <c r="B11" s="1725"/>
      <c r="C11" s="1721" t="s">
        <v>76</v>
      </c>
      <c r="D11" s="1726"/>
      <c r="E11" s="1730">
        <f>[1]Shperndarja!E19</f>
        <v>0</v>
      </c>
      <c r="F11" s="1730">
        <f>[1]Shperndarja!F19</f>
        <v>0</v>
      </c>
      <c r="G11" s="1730">
        <f>[1]Shperndarja!G19</f>
        <v>0</v>
      </c>
      <c r="H11" s="1730">
        <f>[1]Shperndarja!H19</f>
        <v>0</v>
      </c>
      <c r="I11" s="1808">
        <f>SUM(E11:H11)</f>
        <v>0</v>
      </c>
      <c r="J11" s="1704"/>
      <c r="K11"/>
      <c r="L11"/>
      <c r="M11"/>
      <c r="N11"/>
      <c r="O11"/>
      <c r="P11"/>
      <c r="Q11"/>
    </row>
    <row r="12" ht="15" spans="1:17">
      <c r="A12" s="1724" t="s">
        <v>77</v>
      </c>
      <c r="B12" s="1720" t="s">
        <v>78</v>
      </c>
      <c r="C12" s="1721"/>
      <c r="D12" s="1726" t="s">
        <v>77</v>
      </c>
      <c r="E12" s="1730">
        <f>'[1]Bilanci i Energjise '!C7</f>
        <v>68727.895669</v>
      </c>
      <c r="F12" s="1730">
        <f>'[1]Bilanci i Energjise '!D7</f>
        <v>29684.684963</v>
      </c>
      <c r="G12" s="1730">
        <f>'[1]Bilanci i Energjise '!E7</f>
        <v>62018.04122</v>
      </c>
      <c r="H12" s="1730">
        <f>'[1]Bilanci i Energjise '!F7</f>
        <v>77682.303386</v>
      </c>
      <c r="I12" s="1806">
        <f>SUM(E12:H12)</f>
        <v>238112.925238</v>
      </c>
      <c r="J12" s="1704"/>
      <c r="K12"/>
      <c r="L12"/>
      <c r="M12"/>
      <c r="N12"/>
      <c r="O12"/>
      <c r="P12"/>
      <c r="Q12"/>
    </row>
    <row r="13" spans="1:17">
      <c r="A13" s="1719" t="s">
        <v>79</v>
      </c>
      <c r="B13" s="1720" t="s">
        <v>80</v>
      </c>
      <c r="C13" s="1721"/>
      <c r="D13" s="1722" t="s">
        <v>81</v>
      </c>
      <c r="E13" s="1723">
        <f t="shared" ref="E13:I13" si="2">SUM(E14:E16)</f>
        <v>132484.48749158</v>
      </c>
      <c r="F13" s="1723">
        <f t="shared" si="2"/>
        <v>76240.43306982</v>
      </c>
      <c r="G13" s="1723">
        <f t="shared" si="2"/>
        <v>105200.05739522</v>
      </c>
      <c r="H13" s="1723">
        <f t="shared" si="2"/>
        <v>120246.66249418</v>
      </c>
      <c r="I13" s="1806">
        <f t="shared" si="2"/>
        <v>434171.6404508</v>
      </c>
      <c r="J13"/>
      <c r="K13"/>
      <c r="L13"/>
      <c r="M13"/>
      <c r="N13"/>
      <c r="O13"/>
      <c r="P13"/>
      <c r="Q13"/>
    </row>
    <row r="14" ht="15" spans="1:17">
      <c r="A14" s="1724" t="s">
        <v>82</v>
      </c>
      <c r="B14" s="1725"/>
      <c r="C14" s="1721" t="s">
        <v>83</v>
      </c>
      <c r="D14" s="1727"/>
      <c r="E14" s="1730">
        <f>'[1]Bilanci i Energjise '!C11</f>
        <v>1805.81</v>
      </c>
      <c r="F14" s="1730">
        <f>'[1]Bilanci i Energjise '!D11</f>
        <v>1661</v>
      </c>
      <c r="G14" s="1730">
        <f>'[1]Bilanci i Energjise '!E11</f>
        <v>1882.96</v>
      </c>
      <c r="H14" s="1730">
        <f>'[1]Bilanci i Energjise '!F11</f>
        <v>1618.56000000001</v>
      </c>
      <c r="I14" s="1806">
        <f>SUM(E14:H14)</f>
        <v>6968.33000000001</v>
      </c>
      <c r="J14" s="1807"/>
      <c r="K14"/>
      <c r="L14"/>
      <c r="M14"/>
      <c r="N14"/>
      <c r="O14"/>
      <c r="P14"/>
      <c r="Q14"/>
    </row>
    <row r="15" ht="15" spans="1:17">
      <c r="A15" s="1724" t="s">
        <v>84</v>
      </c>
      <c r="B15" s="1725"/>
      <c r="C15" s="1721" t="s">
        <v>85</v>
      </c>
      <c r="D15" s="1727"/>
      <c r="E15" s="1730">
        <f>'[1]Bilanci i Energjise '!C12</f>
        <v>124707.73637158</v>
      </c>
      <c r="F15" s="1730">
        <f>'[1]Bilanci i Energjise '!D12</f>
        <v>67527.23273982</v>
      </c>
      <c r="G15" s="1730">
        <f>'[1]Bilanci i Energjise '!E12</f>
        <v>93890.49032522</v>
      </c>
      <c r="H15" s="1730">
        <f>'[1]Bilanci i Energjise '!F12</f>
        <v>105911.03523418</v>
      </c>
      <c r="I15" s="1806">
        <f>SUM(E15:H15)</f>
        <v>392036.4946708</v>
      </c>
      <c r="J15" s="1807"/>
      <c r="K15"/>
      <c r="L15"/>
      <c r="M15"/>
      <c r="N15"/>
      <c r="O15"/>
      <c r="P15"/>
      <c r="Q15"/>
    </row>
    <row r="16" ht="15" spans="1:17">
      <c r="A16" s="1724" t="s">
        <v>86</v>
      </c>
      <c r="B16" s="1725"/>
      <c r="C16" s="1721" t="s">
        <v>87</v>
      </c>
      <c r="D16" s="1727"/>
      <c r="E16" s="1730">
        <f>'[1]Bilanci i Energjise '!C13</f>
        <v>5970.94112</v>
      </c>
      <c r="F16" s="1730">
        <f>'[1]Bilanci i Energjise '!D13</f>
        <v>7052.20033</v>
      </c>
      <c r="G16" s="1730">
        <f>'[1]Bilanci i Energjise '!E13</f>
        <v>9426.60707</v>
      </c>
      <c r="H16" s="1730">
        <f>'[1]Bilanci i Energjise '!F13</f>
        <v>12717.06726</v>
      </c>
      <c r="I16" s="1806">
        <f>SUM(E16:H16)</f>
        <v>35166.81578</v>
      </c>
      <c r="J16" s="1807"/>
      <c r="K16"/>
      <c r="L16"/>
      <c r="M16"/>
      <c r="N16"/>
      <c r="O16"/>
      <c r="P16"/>
      <c r="Q16"/>
    </row>
    <row r="17" ht="15" spans="1:17">
      <c r="A17" s="1724" t="s">
        <v>88</v>
      </c>
      <c r="B17" s="1725"/>
      <c r="C17" s="1721" t="s">
        <v>89</v>
      </c>
      <c r="D17" s="1727"/>
      <c r="E17" s="1730">
        <f>'[1]Bilanci i Energjise '!C14+'[1]Bilanci i Energjise '!C15</f>
        <v>8044.19168</v>
      </c>
      <c r="F17" s="1730">
        <f>'[1]Bilanci i Energjise '!D14+'[1]Bilanci i Energjise '!D15</f>
        <v>7663.90375</v>
      </c>
      <c r="G17" s="1730">
        <f>'[1]Bilanci i Energjise '!E14+'[1]Bilanci i Energjise '!E15</f>
        <v>16051.885221</v>
      </c>
      <c r="H17" s="1730">
        <f>'[1]Bilanci i Energjise '!F14</f>
        <v>20108.337023</v>
      </c>
      <c r="I17" s="1806">
        <f>SUM(E17:H17)</f>
        <v>51868.317674</v>
      </c>
      <c r="J17" s="1807"/>
      <c r="K17"/>
      <c r="L17"/>
      <c r="M17"/>
      <c r="N17"/>
      <c r="O17"/>
      <c r="P17"/>
      <c r="Q17"/>
    </row>
    <row r="18" s="1705" customFormat="1" ht="18.75" customHeight="1" spans="1:10">
      <c r="A18" s="1731" t="s">
        <v>90</v>
      </c>
      <c r="B18" s="1732" t="s">
        <v>91</v>
      </c>
      <c r="C18" s="1733"/>
      <c r="D18" s="1734" t="s">
        <v>92</v>
      </c>
      <c r="E18" s="1735">
        <f t="shared" ref="E18:H18" si="3">E2+E12</f>
        <v>845653.50615657</v>
      </c>
      <c r="F18" s="1735">
        <f t="shared" si="3"/>
        <v>730551.53897412</v>
      </c>
      <c r="G18" s="1735">
        <f t="shared" si="3"/>
        <v>733442.7107074</v>
      </c>
      <c r="H18" s="1735">
        <f t="shared" si="3"/>
        <v>651496.02328661</v>
      </c>
      <c r="I18" s="1809">
        <f>SUM(E18:H18)</f>
        <v>2961143.7791247</v>
      </c>
      <c r="J18" s="1807"/>
    </row>
    <row r="19" s="1704" customFormat="1" ht="18.75" customHeight="1" spans="1:10">
      <c r="A19" s="1736" t="s">
        <v>93</v>
      </c>
      <c r="B19" s="1737" t="s">
        <v>94</v>
      </c>
      <c r="C19" s="1738"/>
      <c r="D19" s="1739" t="s">
        <v>95</v>
      </c>
      <c r="E19" s="1740">
        <f>SUM(E20:E22)</f>
        <v>156697.66851557</v>
      </c>
      <c r="F19" s="1740">
        <f>SUM(F20:F22)</f>
        <v>123295.12364012</v>
      </c>
      <c r="G19" s="1740">
        <f>SUM(G20:G22)</f>
        <v>146735.0921744</v>
      </c>
      <c r="H19" s="1740">
        <f t="shared" ref="H19:I19" si="4">SUM(H20:H22)</f>
        <v>102202.36324061</v>
      </c>
      <c r="I19" s="1810">
        <f t="shared" si="4"/>
        <v>528930.2475707</v>
      </c>
      <c r="J19" s="1807"/>
    </row>
    <row r="20" ht="15" customHeight="1" spans="1:17">
      <c r="A20" s="1724" t="s">
        <v>96</v>
      </c>
      <c r="B20" s="1741"/>
      <c r="C20" s="1721" t="s">
        <v>97</v>
      </c>
      <c r="D20" s="1739"/>
      <c r="E20" s="1723">
        <f>'[1]Bilanci i Energjise '!C20</f>
        <v>8913.12917508523</v>
      </c>
      <c r="F20" s="1723">
        <f>'[1]Bilanci i Energjise '!D20</f>
        <v>8963.9785723018</v>
      </c>
      <c r="G20" s="1723">
        <f>'[1]Bilanci i Energjise '!E20</f>
        <v>9051.88807127893</v>
      </c>
      <c r="H20" s="1723">
        <f>'[1]Bilanci i Energjise '!F20</f>
        <v>8602.31252934888</v>
      </c>
      <c r="I20" s="1806">
        <f>SUM(E20:H20)</f>
        <v>35531.3083480148</v>
      </c>
      <c r="J20" s="1807"/>
      <c r="K20"/>
      <c r="L20"/>
      <c r="M20"/>
      <c r="N20"/>
      <c r="O20"/>
      <c r="P20"/>
      <c r="Q20"/>
    </row>
    <row r="21" ht="15" spans="1:17">
      <c r="A21" s="1724" t="s">
        <v>98</v>
      </c>
      <c r="B21" s="1725"/>
      <c r="C21" s="1721" t="s">
        <v>99</v>
      </c>
      <c r="D21" s="1726"/>
      <c r="E21" s="1723">
        <f>'[1]Bilanci i Energjise '!C26</f>
        <v>107501</v>
      </c>
      <c r="F21" s="1723">
        <f>'[1]Bilanci i Energjise '!D26</f>
        <v>83315.6217451104</v>
      </c>
      <c r="G21" s="1723">
        <f>'[1]Bilanci i Energjise '!E26</f>
        <v>92705</v>
      </c>
      <c r="H21" s="1723">
        <f>'[1]Bilanci i Energjise '!F26</f>
        <v>67484.3368888758</v>
      </c>
      <c r="I21" s="1806">
        <f>SUM(E21:H21)</f>
        <v>351005.958633986</v>
      </c>
      <c r="J21" s="1807"/>
      <c r="K21" s="1807"/>
      <c r="L21"/>
      <c r="M21"/>
      <c r="N21"/>
      <c r="O21"/>
      <c r="P21"/>
      <c r="Q21"/>
    </row>
    <row r="22" ht="15" spans="1:17">
      <c r="A22" s="1724" t="s">
        <v>100</v>
      </c>
      <c r="B22" s="1725"/>
      <c r="C22" s="1721" t="s">
        <v>101</v>
      </c>
      <c r="D22" s="1726"/>
      <c r="E22" s="1723">
        <f>'[1]Bilanci i Energjise '!C28</f>
        <v>40283.5393404848</v>
      </c>
      <c r="F22" s="1723">
        <f>'[1]Bilanci i Energjise '!D28</f>
        <v>31015.5233227081</v>
      </c>
      <c r="G22" s="1723">
        <f>'[1]Bilanci i Energjise '!E28</f>
        <v>44978.2041031211</v>
      </c>
      <c r="H22" s="1723">
        <f>'[1]Bilanci i Energjise '!F28</f>
        <v>26115.7138223853</v>
      </c>
      <c r="I22" s="1806">
        <f>SUM(E22:H22)</f>
        <v>142392.980588699</v>
      </c>
      <c r="J22" s="1811"/>
      <c r="K22"/>
      <c r="L22"/>
      <c r="M22"/>
      <c r="N22"/>
      <c r="O22"/>
      <c r="P22"/>
      <c r="Q22"/>
    </row>
    <row r="23" s="1704" customFormat="1" ht="18.75" customHeight="1" spans="1:10">
      <c r="A23" s="1736" t="s">
        <v>96</v>
      </c>
      <c r="B23" s="1737" t="s">
        <v>102</v>
      </c>
      <c r="C23" s="1738"/>
      <c r="D23" s="1739" t="s">
        <v>103</v>
      </c>
      <c r="E23" s="1742">
        <f t="shared" ref="E23:I23" si="5">E19/E18</f>
        <v>0.185297722264227</v>
      </c>
      <c r="F23" s="1742">
        <f t="shared" si="5"/>
        <v>0.168769918428011</v>
      </c>
      <c r="G23" s="1742">
        <f t="shared" si="5"/>
        <v>0.200063467851327</v>
      </c>
      <c r="H23" s="1742">
        <f t="shared" si="5"/>
        <v>0.156873349318432</v>
      </c>
      <c r="I23" s="1812">
        <f t="shared" si="5"/>
        <v>0.178623628916476</v>
      </c>
      <c r="J23" s="1813"/>
    </row>
    <row r="24" ht="15" spans="1:17">
      <c r="A24" s="1724" t="s">
        <v>104</v>
      </c>
      <c r="B24" s="1741"/>
      <c r="C24" s="1721" t="s">
        <v>105</v>
      </c>
      <c r="D24" s="1739"/>
      <c r="E24" s="1743">
        <f>'[1]Bilanci i Energjise '!C21</f>
        <v>0.0105399304918568</v>
      </c>
      <c r="F24" s="1743">
        <f>'[1]Bilanci i Energjise '!D21</f>
        <v>0.0122701521988298</v>
      </c>
      <c r="G24" s="1743">
        <f>'[1]Bilanci i Energjise '!E21</f>
        <v>0.0123416429656087</v>
      </c>
      <c r="H24" s="1743">
        <f>'[1]Bilanci i Energjise '!F21</f>
        <v>0.0132039371260513</v>
      </c>
      <c r="I24" s="1814">
        <f>'[1]Bilanci i Energjise '!O21</f>
        <v>0.0119991837608498</v>
      </c>
      <c r="J24" s="1815"/>
      <c r="K24"/>
      <c r="L24"/>
      <c r="M24"/>
      <c r="N24"/>
      <c r="O24"/>
      <c r="P24"/>
      <c r="Q24"/>
    </row>
    <row r="25" ht="15" spans="1:17">
      <c r="A25" s="1724" t="s">
        <v>106</v>
      </c>
      <c r="B25" s="1725"/>
      <c r="C25" s="1721" t="s">
        <v>107</v>
      </c>
      <c r="D25" s="1726"/>
      <c r="E25" s="1743">
        <f>'[1]Bilanci i Energjise '!C27</f>
        <v>0.128553150299197</v>
      </c>
      <c r="F25" s="1743">
        <f>'[1]Bilanci i Energjise '!D27</f>
        <v>0.11553467546543</v>
      </c>
      <c r="G25" s="1743">
        <f>'[1]Bilanci i Energjise '!E27</f>
        <v>0.12805551673023</v>
      </c>
      <c r="H25" s="1743">
        <f>'[1]Bilanci i Energjise '!F27</f>
        <v>0.105033243105992</v>
      </c>
      <c r="I25" s="1814">
        <f>'[1]Bilanci i Energjise '!O27</f>
        <v>0.12005059005654</v>
      </c>
      <c r="J25" s="1815"/>
      <c r="K25"/>
      <c r="L25"/>
      <c r="M25"/>
      <c r="N25"/>
      <c r="O25"/>
      <c r="P25"/>
      <c r="Q25"/>
    </row>
    <row r="26" ht="15" spans="1:17">
      <c r="A26" s="1724" t="s">
        <v>108</v>
      </c>
      <c r="B26" s="1725"/>
      <c r="C26" s="1721" t="s">
        <v>109</v>
      </c>
      <c r="D26" s="1726"/>
      <c r="E26" s="1743">
        <f>'[1]Bilanci i Energjise '!C29</f>
        <v>0.0476359868991383</v>
      </c>
      <c r="F26" s="1743">
        <f>'[1]Bilanci i Energjise '!D29</f>
        <v>0.042454942147219</v>
      </c>
      <c r="G26" s="1743">
        <f>'[1]Bilanci i Energjise '!E29</f>
        <v>0.0613247680377653</v>
      </c>
      <c r="H26" s="1743">
        <f>'[1]Bilanci i Energjise '!F29</f>
        <v>0.0400857609086224</v>
      </c>
      <c r="I26" s="1814">
        <f>'[1]Bilanci i Energjise '!O29</f>
        <v>0.0480871552379635</v>
      </c>
      <c r="J26" s="1804"/>
      <c r="K26"/>
      <c r="L26"/>
      <c r="M26"/>
      <c r="N26"/>
      <c r="O26"/>
      <c r="P26"/>
      <c r="Q26"/>
    </row>
    <row r="27" s="1704" customFormat="1" ht="16.5" customHeight="1" spans="1:10">
      <c r="A27" s="1736" t="s">
        <v>110</v>
      </c>
      <c r="B27" s="1744" t="s">
        <v>111</v>
      </c>
      <c r="C27" s="1745"/>
      <c r="D27" s="1726" t="s">
        <v>112</v>
      </c>
      <c r="E27" s="1740">
        <f>SUM(E28,E32,E36:E38,E41:E43)</f>
        <v>688955.837641</v>
      </c>
      <c r="F27" s="1740">
        <f>SUM(F28,F32,F36:F38,F41:F43)</f>
        <v>607256.415334</v>
      </c>
      <c r="G27" s="1740">
        <f>SUM(G28,G32,G36:G38,G41:G43)</f>
        <v>586707.618533</v>
      </c>
      <c r="H27" s="1740">
        <f t="shared" ref="H27" si="6">SUM(H28,H32,H36:H38,H42,H43)</f>
        <v>521292.099194</v>
      </c>
      <c r="I27" s="1810">
        <f>SUM(E27:H27)</f>
        <v>2404211.970702</v>
      </c>
      <c r="J27" s="1816"/>
    </row>
    <row r="28" s="1704" customFormat="1" spans="1:10">
      <c r="A28" s="1719" t="s">
        <v>113</v>
      </c>
      <c r="B28" s="1746" t="s">
        <v>114</v>
      </c>
      <c r="C28" s="1747"/>
      <c r="D28" s="1748" t="s">
        <v>115</v>
      </c>
      <c r="E28" s="1740">
        <f t="shared" ref="E28:I28" si="7">SUM(E29:E31)</f>
        <v>34950.8544</v>
      </c>
      <c r="F28" s="1740">
        <f t="shared" si="7"/>
        <v>43854.829848</v>
      </c>
      <c r="G28" s="1740">
        <f t="shared" si="7"/>
        <v>41784.068568</v>
      </c>
      <c r="H28" s="1740">
        <f t="shared" si="7"/>
        <v>32488</v>
      </c>
      <c r="I28" s="1810">
        <f t="shared" si="7"/>
        <v>153077.752816</v>
      </c>
      <c r="J28" s="1816"/>
    </row>
    <row r="29" s="1704" customFormat="1" spans="1:10">
      <c r="A29" s="1724" t="s">
        <v>116</v>
      </c>
      <c r="B29" s="1746"/>
      <c r="C29" s="1749" t="s">
        <v>117</v>
      </c>
      <c r="D29" s="1748"/>
      <c r="E29" s="1723">
        <v>16.878</v>
      </c>
      <c r="F29" s="1723">
        <v>10.986</v>
      </c>
      <c r="G29" s="1723">
        <v>8.339</v>
      </c>
      <c r="H29" s="1723">
        <v>2</v>
      </c>
      <c r="I29" s="1806">
        <f>SUM(E29:H29)</f>
        <v>38.203</v>
      </c>
      <c r="J29" s="1816"/>
    </row>
    <row r="30" s="1704" customFormat="1" spans="1:18">
      <c r="A30" s="1724" t="s">
        <v>118</v>
      </c>
      <c r="B30" s="1746"/>
      <c r="C30" s="1749" t="s">
        <v>119</v>
      </c>
      <c r="D30" s="1726"/>
      <c r="E30" s="1723">
        <v>1609.466</v>
      </c>
      <c r="F30" s="1723">
        <v>1375.004</v>
      </c>
      <c r="G30" s="1723">
        <v>1457.203</v>
      </c>
      <c r="H30" s="1723">
        <v>1547</v>
      </c>
      <c r="I30" s="1806">
        <f>SUM(E30:H30)</f>
        <v>5988.673</v>
      </c>
      <c r="J30" s="1816"/>
      <c r="K30"/>
      <c r="L30"/>
      <c r="M30"/>
      <c r="N30"/>
      <c r="O30"/>
      <c r="P30"/>
      <c r="Q30"/>
      <c r="R30"/>
    </row>
    <row r="31" s="1704" customFormat="1" spans="1:18">
      <c r="A31" s="1724" t="s">
        <v>120</v>
      </c>
      <c r="B31" s="1746"/>
      <c r="C31" s="1749" t="s">
        <v>121</v>
      </c>
      <c r="D31" s="1726"/>
      <c r="E31" s="1723">
        <v>33324.5104</v>
      </c>
      <c r="F31" s="1723">
        <v>42468.839848</v>
      </c>
      <c r="G31" s="1723">
        <v>40318.526568</v>
      </c>
      <c r="H31" s="1723">
        <v>30939</v>
      </c>
      <c r="I31" s="1806">
        <f>SUM(E31:H31)</f>
        <v>147050.876816</v>
      </c>
      <c r="J31"/>
      <c r="K31"/>
      <c r="L31"/>
      <c r="M31"/>
      <c r="N31"/>
      <c r="O31"/>
      <c r="P31"/>
      <c r="Q31"/>
      <c r="R31"/>
    </row>
    <row r="32" ht="15" customHeight="1" spans="1:17">
      <c r="A32" s="1719" t="s">
        <v>122</v>
      </c>
      <c r="B32" s="1746" t="s">
        <v>123</v>
      </c>
      <c r="C32" s="1747"/>
      <c r="D32" s="1748" t="s">
        <v>124</v>
      </c>
      <c r="E32" s="1740">
        <f>SUM(E33:E35)</f>
        <v>113780.114002</v>
      </c>
      <c r="F32" s="1740">
        <f>SUM(F33:F35)</f>
        <v>108792.703243</v>
      </c>
      <c r="G32" s="1740">
        <f>SUM(G33:G35)</f>
        <v>102097.266675</v>
      </c>
      <c r="H32" s="1740">
        <f t="shared" ref="H32:I32" si="8">SUM(H33:H35)</f>
        <v>97847.157977</v>
      </c>
      <c r="I32" s="1810">
        <f t="shared" si="8"/>
        <v>422517.241897</v>
      </c>
      <c r="J32"/>
      <c r="K32"/>
      <c r="L32"/>
      <c r="M32"/>
      <c r="N32"/>
      <c r="O32"/>
      <c r="P32"/>
      <c r="Q32"/>
    </row>
    <row r="33" ht="15" spans="1:17">
      <c r="A33" s="1724" t="s">
        <v>125</v>
      </c>
      <c r="B33" s="1750"/>
      <c r="C33" s="1749" t="s">
        <v>126</v>
      </c>
      <c r="D33" s="1726"/>
      <c r="E33" s="1723">
        <v>0</v>
      </c>
      <c r="F33" s="1723">
        <v>0</v>
      </c>
      <c r="G33" s="1723">
        <v>0</v>
      </c>
      <c r="H33" s="1723">
        <v>0</v>
      </c>
      <c r="I33" s="1806">
        <f>SUM(E33:H33)</f>
        <v>0</v>
      </c>
      <c r="J33" s="1817"/>
      <c r="K33"/>
      <c r="L33"/>
      <c r="M33"/>
      <c r="N33"/>
      <c r="O33"/>
      <c r="P33"/>
      <c r="Q33"/>
    </row>
    <row r="34" ht="15" spans="1:17">
      <c r="A34" s="1724" t="s">
        <v>127</v>
      </c>
      <c r="B34" s="1750"/>
      <c r="C34" s="1749" t="s">
        <v>128</v>
      </c>
      <c r="D34" s="1726"/>
      <c r="E34" s="1723">
        <f>'[1]Bilanci i Energjise '!C22</f>
        <v>502.604902000001</v>
      </c>
      <c r="F34" s="1723">
        <f>'[1]Bilanci i Energjise '!D22</f>
        <v>456.684243000001</v>
      </c>
      <c r="G34" s="1723">
        <f>'[1]Bilanci i Energjise '!E22</f>
        <v>447.002274999998</v>
      </c>
      <c r="H34" s="1723">
        <f>'[1]Bilanci i Energjise '!F22</f>
        <v>389.157977000001</v>
      </c>
      <c r="I34" s="1806">
        <f>SUM(E34:H34)</f>
        <v>1795.449397</v>
      </c>
      <c r="K34"/>
      <c r="L34"/>
      <c r="M34"/>
      <c r="N34"/>
      <c r="O34"/>
      <c r="P34"/>
      <c r="Q34"/>
    </row>
    <row r="35" customHeight="1" spans="1:17">
      <c r="A35" s="1724" t="s">
        <v>129</v>
      </c>
      <c r="B35" s="1750"/>
      <c r="C35" s="1751" t="s">
        <v>130</v>
      </c>
      <c r="D35" s="1752"/>
      <c r="E35" s="1753">
        <v>113277.5091</v>
      </c>
      <c r="F35" s="1708">
        <v>108336.019</v>
      </c>
      <c r="G35" s="1723">
        <v>101650.2644</v>
      </c>
      <c r="H35" s="1723">
        <v>97458</v>
      </c>
      <c r="I35" s="1806">
        <f>SUM(E35:H35)</f>
        <v>420721.7925</v>
      </c>
      <c r="J35"/>
      <c r="K35"/>
      <c r="L35"/>
      <c r="M35"/>
      <c r="N35"/>
      <c r="O35"/>
      <c r="P35"/>
      <c r="Q35"/>
    </row>
    <row r="36" customHeight="1" spans="1:17">
      <c r="A36" s="1719" t="s">
        <v>131</v>
      </c>
      <c r="B36" s="1746" t="s">
        <v>132</v>
      </c>
      <c r="C36" s="1747"/>
      <c r="D36" s="1748"/>
      <c r="E36" s="1723">
        <v>3226.868</v>
      </c>
      <c r="F36" s="1723">
        <v>3717.15</v>
      </c>
      <c r="G36" s="1723">
        <v>3772.763</v>
      </c>
      <c r="H36" s="1754">
        <v>2768</v>
      </c>
      <c r="I36" s="1810">
        <f>SUM(E36:H36)</f>
        <v>13484.781</v>
      </c>
      <c r="J36"/>
      <c r="K36"/>
      <c r="L36"/>
      <c r="M36"/>
      <c r="N36"/>
      <c r="O36"/>
      <c r="P36"/>
      <c r="Q36"/>
    </row>
    <row r="37" customHeight="1" spans="1:17">
      <c r="A37" s="1719" t="s">
        <v>133</v>
      </c>
      <c r="B37" s="1746" t="s">
        <v>134</v>
      </c>
      <c r="C37" s="1747"/>
      <c r="D37" s="1748"/>
      <c r="E37" s="1723">
        <v>16884.383</v>
      </c>
      <c r="F37" s="1723">
        <v>18102.967</v>
      </c>
      <c r="G37" s="1723">
        <v>16214.875</v>
      </c>
      <c r="H37" s="1723">
        <v>12610</v>
      </c>
      <c r="I37" s="1810">
        <f>SUM(E37:H37)</f>
        <v>63812.225</v>
      </c>
      <c r="J37"/>
      <c r="K37"/>
      <c r="L37"/>
      <c r="M37"/>
      <c r="N37"/>
      <c r="O37"/>
      <c r="P37"/>
      <c r="Q37"/>
    </row>
    <row r="38" customHeight="1" spans="1:18">
      <c r="A38" s="1719" t="s">
        <v>135</v>
      </c>
      <c r="B38" s="1746" t="s">
        <v>136</v>
      </c>
      <c r="C38" s="1747"/>
      <c r="D38" s="1748" t="s">
        <v>137</v>
      </c>
      <c r="E38" s="1723">
        <v>402799.196</v>
      </c>
      <c r="F38" s="1723">
        <v>350994.811</v>
      </c>
      <c r="G38" s="1723">
        <v>311030.877</v>
      </c>
      <c r="H38" s="1723">
        <v>284767</v>
      </c>
      <c r="I38" s="1810">
        <f>SUM(I39:I40)</f>
        <v>1349591.884</v>
      </c>
      <c r="J38"/>
      <c r="K38" s="1704"/>
      <c r="L38" s="1704"/>
      <c r="M38" s="1704"/>
      <c r="N38" s="1704"/>
      <c r="O38" s="1704"/>
      <c r="P38" s="1704"/>
      <c r="Q38" s="1704"/>
      <c r="R38" s="1704"/>
    </row>
    <row r="39" ht="15" spans="1:18">
      <c r="A39" s="1724" t="s">
        <v>138</v>
      </c>
      <c r="B39" s="1750"/>
      <c r="C39" s="1749" t="s">
        <v>139</v>
      </c>
      <c r="D39" s="1726"/>
      <c r="E39" s="1723">
        <v>395059.198</v>
      </c>
      <c r="F39" s="1723">
        <v>343014.322</v>
      </c>
      <c r="G39" s="1723">
        <v>303171.694</v>
      </c>
      <c r="H39" s="1723">
        <v>277304</v>
      </c>
      <c r="I39" s="1806">
        <f>SUM(E39:H39)</f>
        <v>1318549.214</v>
      </c>
      <c r="J39"/>
      <c r="K39" s="1704"/>
      <c r="L39" s="1704"/>
      <c r="M39" s="1704"/>
      <c r="N39" s="1704"/>
      <c r="O39" s="1704"/>
      <c r="P39" s="1704"/>
      <c r="Q39" s="1704"/>
      <c r="R39" s="1704"/>
    </row>
    <row r="40" ht="15" spans="1:17">
      <c r="A40" s="1724" t="s">
        <v>140</v>
      </c>
      <c r="B40" s="1750"/>
      <c r="C40" s="1749" t="s">
        <v>141</v>
      </c>
      <c r="D40" s="1726"/>
      <c r="E40" s="1723">
        <v>7739.998</v>
      </c>
      <c r="F40" s="1723">
        <v>7980.489</v>
      </c>
      <c r="G40" s="1723">
        <v>7859.183</v>
      </c>
      <c r="H40" s="1723">
        <v>7463</v>
      </c>
      <c r="I40" s="1806">
        <f>SUM(E40:H40)</f>
        <v>31042.67</v>
      </c>
      <c r="J40"/>
      <c r="K40"/>
      <c r="L40"/>
      <c r="M40"/>
      <c r="N40"/>
      <c r="O40"/>
      <c r="P40"/>
      <c r="Q40"/>
    </row>
    <row r="41" ht="15" spans="1:17">
      <c r="A41" s="1755" t="s">
        <v>142</v>
      </c>
      <c r="B41" s="1756"/>
      <c r="C41" s="1757" t="s">
        <v>143</v>
      </c>
      <c r="D41" s="1726"/>
      <c r="E41" s="1723">
        <v>100.44</v>
      </c>
      <c r="F41" s="1723">
        <v>298.74</v>
      </c>
      <c r="G41" s="1723">
        <v>242.88</v>
      </c>
      <c r="H41" s="1723">
        <v>7.68</v>
      </c>
      <c r="I41" s="1806"/>
      <c r="J41"/>
      <c r="K41"/>
      <c r="L41"/>
      <c r="M41"/>
      <c r="N41"/>
      <c r="O41"/>
      <c r="P41"/>
      <c r="Q41"/>
    </row>
    <row r="42" spans="1:17">
      <c r="A42" s="1719" t="s">
        <v>144</v>
      </c>
      <c r="B42" s="1758" t="s">
        <v>145</v>
      </c>
      <c r="C42" s="1759"/>
      <c r="D42" s="1722" t="s">
        <v>146</v>
      </c>
      <c r="E42" s="1723">
        <f>E12</f>
        <v>68727.895669</v>
      </c>
      <c r="F42" s="1723">
        <f>F12</f>
        <v>29684.684963</v>
      </c>
      <c r="G42" s="1723">
        <f t="shared" ref="G42:H42" si="9">G12</f>
        <v>62018.04122</v>
      </c>
      <c r="H42" s="1723">
        <f t="shared" si="9"/>
        <v>77682.303386</v>
      </c>
      <c r="I42" s="1810">
        <f t="shared" ref="I42:I48" si="10">SUM(E42:H42)</f>
        <v>238112.925238</v>
      </c>
      <c r="J42"/>
      <c r="K42"/>
      <c r="L42"/>
      <c r="M42"/>
      <c r="N42"/>
      <c r="O42"/>
      <c r="P42"/>
      <c r="Q42"/>
    </row>
    <row r="43" spans="1:18">
      <c r="A43" s="1719" t="s">
        <v>147</v>
      </c>
      <c r="B43" s="1758" t="s">
        <v>148</v>
      </c>
      <c r="C43" s="1759"/>
      <c r="D43" s="1722" t="s">
        <v>147</v>
      </c>
      <c r="E43" s="1723">
        <f>E6+E7</f>
        <v>48486.08657</v>
      </c>
      <c r="F43" s="1723">
        <f t="shared" ref="F43:G43" si="11">F6+F7</f>
        <v>51810.52928</v>
      </c>
      <c r="G43" s="1723">
        <f t="shared" si="11"/>
        <v>49546.84707</v>
      </c>
      <c r="H43" s="1723">
        <f t="shared" ref="H43" si="12">H6</f>
        <v>13129.637831</v>
      </c>
      <c r="I43" s="1810">
        <f t="shared" si="10"/>
        <v>162973.100751</v>
      </c>
      <c r="J43" s="1818"/>
      <c r="K43" s="1704"/>
      <c r="L43" s="1704"/>
      <c r="M43" s="1704"/>
      <c r="N43" s="1704"/>
      <c r="O43" s="1704"/>
      <c r="P43" s="1704"/>
      <c r="Q43" s="1704"/>
      <c r="R43" s="1704"/>
    </row>
    <row r="44" s="1704" customFormat="1" ht="15" customHeight="1" spans="1:18">
      <c r="A44" s="1736" t="s">
        <v>149</v>
      </c>
      <c r="B44" s="1760" t="s">
        <v>150</v>
      </c>
      <c r="C44" s="1761"/>
      <c r="D44" s="1739"/>
      <c r="E44" s="1762">
        <v>7870276.550488</v>
      </c>
      <c r="F44" s="1762">
        <v>7613213.929878</v>
      </c>
      <c r="G44" s="1740">
        <v>6856519.97902</v>
      </c>
      <c r="H44" s="1740">
        <v>6220273.031218</v>
      </c>
      <c r="I44" s="1810">
        <f t="shared" si="10"/>
        <v>28560283.490604</v>
      </c>
      <c r="K44"/>
      <c r="L44"/>
      <c r="M44"/>
      <c r="N44"/>
      <c r="O44"/>
      <c r="P44"/>
      <c r="Q44"/>
      <c r="R44"/>
    </row>
    <row r="45" s="1704" customFormat="1" ht="15" customHeight="1" spans="1:18">
      <c r="A45" s="1736" t="s">
        <v>151</v>
      </c>
      <c r="B45" s="1763" t="s">
        <v>152</v>
      </c>
      <c r="C45" s="1764"/>
      <c r="D45" s="1765" t="s">
        <v>153</v>
      </c>
      <c r="E45" s="1766">
        <f t="shared" ref="E45:G45" si="13">E46+E47+E48</f>
        <v>7455225.32263099</v>
      </c>
      <c r="F45" s="1766">
        <f t="shared" si="13"/>
        <v>7111816.710114</v>
      </c>
      <c r="G45" s="1766">
        <f t="shared" si="13"/>
        <v>6555730.973057</v>
      </c>
      <c r="H45" s="1766">
        <v>6281344.61137149</v>
      </c>
      <c r="I45" s="1819">
        <f t="shared" si="10"/>
        <v>27404117.6171735</v>
      </c>
      <c r="J45" s="1820"/>
      <c r="K45"/>
      <c r="L45"/>
      <c r="M45"/>
      <c r="N45"/>
      <c r="O45"/>
      <c r="P45"/>
      <c r="Q45"/>
      <c r="R45"/>
    </row>
    <row r="46" ht="15" spans="1:17">
      <c r="A46" s="1724" t="s">
        <v>154</v>
      </c>
      <c r="B46" s="1767"/>
      <c r="C46" s="1768" t="s">
        <v>155</v>
      </c>
      <c r="D46" s="1769"/>
      <c r="E46" s="1770">
        <v>37176.969198</v>
      </c>
      <c r="F46" s="1770">
        <v>5080294.896362</v>
      </c>
      <c r="G46" s="1770">
        <v>4268715.176688</v>
      </c>
      <c r="H46" s="1770">
        <v>4031498.146196</v>
      </c>
      <c r="I46" s="1821">
        <f t="shared" si="10"/>
        <v>13417685.188444</v>
      </c>
      <c r="J46" s="1820"/>
      <c r="K46"/>
      <c r="L46"/>
      <c r="M46"/>
      <c r="N46"/>
      <c r="O46"/>
      <c r="P46"/>
      <c r="Q46"/>
    </row>
    <row r="47" ht="15" spans="1:18">
      <c r="A47" s="1724" t="s">
        <v>156</v>
      </c>
      <c r="B47" s="1767"/>
      <c r="C47" s="1771" t="s">
        <v>157</v>
      </c>
      <c r="D47" s="1772"/>
      <c r="E47" s="1770">
        <v>0</v>
      </c>
      <c r="F47" s="1770">
        <v>0</v>
      </c>
      <c r="G47" s="1770">
        <v>1480182.19747</v>
      </c>
      <c r="H47" s="1770">
        <v>1852065.09225399</v>
      </c>
      <c r="I47" s="1821">
        <f t="shared" si="10"/>
        <v>3332247.28972399</v>
      </c>
      <c r="J47"/>
      <c r="K47" s="1704"/>
      <c r="L47" s="1704"/>
      <c r="M47" s="1704"/>
      <c r="N47" s="1704"/>
      <c r="O47" s="1704"/>
      <c r="P47" s="1704"/>
      <c r="Q47" s="1704"/>
      <c r="R47" s="1704"/>
    </row>
    <row r="48" customHeight="1" spans="1:17">
      <c r="A48" s="1724" t="s">
        <v>158</v>
      </c>
      <c r="B48" s="1767"/>
      <c r="C48" s="1771" t="s">
        <v>159</v>
      </c>
      <c r="D48" s="1769"/>
      <c r="E48" s="1766">
        <v>7418048.35343299</v>
      </c>
      <c r="F48" s="1766">
        <v>2031521.813752</v>
      </c>
      <c r="G48" s="1766">
        <v>806833.598898999</v>
      </c>
      <c r="H48" s="1766">
        <v>397781.372921499</v>
      </c>
      <c r="I48" s="1821">
        <f t="shared" si="10"/>
        <v>10654185.1390055</v>
      </c>
      <c r="J48" s="1822"/>
      <c r="K48"/>
      <c r="L48"/>
      <c r="M48"/>
      <c r="N48"/>
      <c r="O48"/>
      <c r="P48"/>
      <c r="Q48"/>
    </row>
    <row r="49" s="1704" customFormat="1" spans="1:18">
      <c r="A49" s="1736" t="s">
        <v>154</v>
      </c>
      <c r="B49" s="1763" t="s">
        <v>160</v>
      </c>
      <c r="C49" s="1764"/>
      <c r="D49" s="1765" t="s">
        <v>161</v>
      </c>
      <c r="E49" s="1773">
        <f t="shared" ref="E49:I52" si="14">E45/E$44</f>
        <v>0.947263450630426</v>
      </c>
      <c r="F49" s="1773">
        <f t="shared" si="14"/>
        <v>0.934141188677719</v>
      </c>
      <c r="G49" s="1773">
        <f t="shared" si="14"/>
        <v>0.95613095172429</v>
      </c>
      <c r="H49" s="1773">
        <f t="shared" si="14"/>
        <v>1.00981815104369</v>
      </c>
      <c r="I49" s="1823">
        <f t="shared" si="14"/>
        <v>0.959518403456643</v>
      </c>
      <c r="J49" s="1822"/>
      <c r="K49"/>
      <c r="L49"/>
      <c r="M49"/>
      <c r="N49"/>
      <c r="O49"/>
      <c r="P49"/>
      <c r="Q49"/>
      <c r="R49"/>
    </row>
    <row r="50" ht="15" spans="1:17">
      <c r="A50" s="1724" t="s">
        <v>162</v>
      </c>
      <c r="B50" s="1767"/>
      <c r="C50" s="1768" t="s">
        <v>163</v>
      </c>
      <c r="D50" s="1769" t="s">
        <v>164</v>
      </c>
      <c r="E50" s="1774">
        <f t="shared" si="14"/>
        <v>0.00472371827845043</v>
      </c>
      <c r="F50" s="1774">
        <f t="shared" si="14"/>
        <v>0.667299637597785</v>
      </c>
      <c r="G50" s="1774">
        <f t="shared" si="14"/>
        <v>0.622577515962861</v>
      </c>
      <c r="H50" s="1774">
        <f t="shared" si="14"/>
        <v>0.648122377581003</v>
      </c>
      <c r="I50" s="1824">
        <f t="shared" si="14"/>
        <v>0.469802241033716</v>
      </c>
      <c r="J50" s="1825"/>
      <c r="K50"/>
      <c r="L50"/>
      <c r="M50"/>
      <c r="N50"/>
      <c r="O50"/>
      <c r="P50"/>
      <c r="Q50"/>
    </row>
    <row r="51" ht="15" spans="1:17">
      <c r="A51" s="1724" t="s">
        <v>165</v>
      </c>
      <c r="B51" s="1767"/>
      <c r="C51" s="1771" t="s">
        <v>166</v>
      </c>
      <c r="D51" s="1769" t="s">
        <v>167</v>
      </c>
      <c r="E51" s="1774">
        <f t="shared" si="14"/>
        <v>0</v>
      </c>
      <c r="F51" s="1774">
        <f>F47/F$44</f>
        <v>0</v>
      </c>
      <c r="G51" s="1774">
        <f t="shared" si="14"/>
        <v>0.215879513514021</v>
      </c>
      <c r="H51" s="1774">
        <f t="shared" si="14"/>
        <v>0.297746591340756</v>
      </c>
      <c r="I51" s="1824">
        <f t="shared" si="14"/>
        <v>0.116674167146144</v>
      </c>
      <c r="J51" s="1822"/>
      <c r="K51"/>
      <c r="L51"/>
      <c r="M51"/>
      <c r="N51"/>
      <c r="O51"/>
      <c r="P51"/>
      <c r="Q51"/>
    </row>
    <row r="52" ht="15" spans="1:17">
      <c r="A52" s="1724" t="s">
        <v>168</v>
      </c>
      <c r="B52" s="1767"/>
      <c r="C52" s="1771" t="s">
        <v>169</v>
      </c>
      <c r="D52" s="1769" t="s">
        <v>170</v>
      </c>
      <c r="E52" s="1774">
        <f t="shared" si="14"/>
        <v>0.942539732351976</v>
      </c>
      <c r="F52" s="1774">
        <f>F48/F$44</f>
        <v>0.266841551079933</v>
      </c>
      <c r="G52" s="1774">
        <f t="shared" si="14"/>
        <v>0.117673922247408</v>
      </c>
      <c r="H52" s="1774">
        <f t="shared" si="14"/>
        <v>0.0639491821219316</v>
      </c>
      <c r="I52" s="1824">
        <f t="shared" si="14"/>
        <v>0.373041995276783</v>
      </c>
      <c r="J52" s="1804"/>
      <c r="K52"/>
      <c r="L52"/>
      <c r="M52"/>
      <c r="N52"/>
      <c r="O52"/>
      <c r="P52"/>
      <c r="Q52"/>
    </row>
    <row r="53" s="1704" customFormat="1" ht="16.5" spans="1:18">
      <c r="A53" s="1775" t="s">
        <v>171</v>
      </c>
      <c r="B53" s="1776" t="s">
        <v>172</v>
      </c>
      <c r="C53" s="1777"/>
      <c r="D53" s="1778"/>
      <c r="E53" s="1779">
        <v>7613213.929878</v>
      </c>
      <c r="F53" s="1779">
        <v>6856519.97902</v>
      </c>
      <c r="G53" s="1779">
        <v>6220273.031218</v>
      </c>
      <c r="H53" s="1779">
        <v>5608593.75113</v>
      </c>
      <c r="I53" s="1826">
        <f>SUM(E53:H53)</f>
        <v>26298600.691246</v>
      </c>
      <c r="J53"/>
      <c r="K53"/>
      <c r="L53"/>
      <c r="M53"/>
      <c r="N53"/>
      <c r="O53"/>
      <c r="P53"/>
      <c r="Q53"/>
      <c r="R53"/>
    </row>
    <row r="54" ht="16.5" spans="1:17">
      <c r="A54" s="1780"/>
      <c r="B54" s="1781"/>
      <c r="D54" s="1782"/>
      <c r="E54" s="1783"/>
      <c r="F54" s="1784"/>
      <c r="G54" s="1784"/>
      <c r="H54" s="1784"/>
      <c r="I54" s="1827"/>
      <c r="J54" s="1820"/>
      <c r="K54"/>
      <c r="L54"/>
      <c r="M54"/>
      <c r="N54"/>
      <c r="O54"/>
      <c r="P54"/>
      <c r="Q54"/>
    </row>
    <row r="55" spans="1:17">
      <c r="A55" s="1785">
        <v>1</v>
      </c>
      <c r="B55" s="1786" t="s">
        <v>173</v>
      </c>
      <c r="C55" s="1787"/>
      <c r="D55" s="1717"/>
      <c r="E55" s="1788">
        <v>1345385</v>
      </c>
      <c r="F55" s="1788">
        <v>1352089</v>
      </c>
      <c r="G55" s="1788">
        <v>1353518</v>
      </c>
      <c r="H55" s="1788">
        <v>1347453</v>
      </c>
      <c r="I55" s="1828">
        <f>H55</f>
        <v>1347453</v>
      </c>
      <c r="J55" s="1820"/>
      <c r="K55"/>
      <c r="L55"/>
      <c r="M55"/>
      <c r="N55"/>
      <c r="O55"/>
      <c r="P55"/>
      <c r="Q55"/>
    </row>
    <row r="56" spans="1:17">
      <c r="A56" s="1789">
        <v>2</v>
      </c>
      <c r="B56" s="1790" t="s">
        <v>174</v>
      </c>
      <c r="C56" s="1791"/>
      <c r="D56" s="1792"/>
      <c r="E56" s="1793">
        <v>1040627</v>
      </c>
      <c r="F56" s="1793">
        <v>1046812</v>
      </c>
      <c r="G56" s="1793">
        <v>1055790</v>
      </c>
      <c r="H56" s="1793">
        <v>1051232</v>
      </c>
      <c r="I56" s="1829">
        <f t="shared" ref="I56:I64" si="15">SUM(E56:H56)</f>
        <v>4194461</v>
      </c>
      <c r="J56" s="1830"/>
      <c r="K56"/>
      <c r="L56"/>
      <c r="M56"/>
      <c r="N56"/>
      <c r="O56"/>
      <c r="P56"/>
      <c r="Q56"/>
    </row>
    <row r="57" spans="1:17">
      <c r="A57" s="1789">
        <v>3</v>
      </c>
      <c r="B57" s="1790" t="s">
        <v>175</v>
      </c>
      <c r="C57" s="1791"/>
      <c r="D57" s="1726"/>
      <c r="E57" s="1793"/>
      <c r="F57" s="1793"/>
      <c r="G57" s="1793"/>
      <c r="H57" s="1793"/>
      <c r="I57" s="1829">
        <f t="shared" si="15"/>
        <v>0</v>
      </c>
      <c r="J57" s="1820"/>
      <c r="K57"/>
      <c r="L57"/>
      <c r="M57"/>
      <c r="N57"/>
      <c r="O57"/>
      <c r="P57"/>
      <c r="Q57"/>
    </row>
    <row r="58" spans="1:17">
      <c r="A58" s="1789">
        <v>4</v>
      </c>
      <c r="B58" s="1790" t="s">
        <v>176</v>
      </c>
      <c r="C58" s="1791"/>
      <c r="D58" s="1726"/>
      <c r="E58" s="1793"/>
      <c r="F58" s="1793"/>
      <c r="G58" s="1793"/>
      <c r="H58" s="1793"/>
      <c r="I58" s="1829">
        <f t="shared" si="15"/>
        <v>0</v>
      </c>
      <c r="J58" s="1820"/>
      <c r="K58"/>
      <c r="L58"/>
      <c r="M58"/>
      <c r="N58"/>
      <c r="O58"/>
      <c r="P58"/>
      <c r="Q58"/>
    </row>
    <row r="59" spans="1:10">
      <c r="A59" s="1789">
        <v>5</v>
      </c>
      <c r="B59" s="1790" t="s">
        <v>177</v>
      </c>
      <c r="C59" s="1791"/>
      <c r="D59" s="1726"/>
      <c r="E59" s="1793">
        <v>306610</v>
      </c>
      <c r="F59" s="1793">
        <v>308308</v>
      </c>
      <c r="G59" s="1793">
        <v>300546</v>
      </c>
      <c r="H59" s="1793">
        <v>298624</v>
      </c>
      <c r="I59" s="1829">
        <f t="shared" si="15"/>
        <v>1214088</v>
      </c>
      <c r="J59" s="1820"/>
    </row>
    <row r="60" spans="1:17">
      <c r="A60" s="1789">
        <v>6</v>
      </c>
      <c r="B60" s="1790" t="s">
        <v>178</v>
      </c>
      <c r="C60" s="1791"/>
      <c r="D60" s="1726"/>
      <c r="E60" s="1793"/>
      <c r="F60" s="1793"/>
      <c r="G60" s="1793"/>
      <c r="H60" s="1793"/>
      <c r="I60" s="1829">
        <f t="shared" si="15"/>
        <v>0</v>
      </c>
      <c r="J60" s="1820"/>
      <c r="K60" s="1831"/>
      <c r="L60" s="1831"/>
      <c r="M60" s="1831"/>
      <c r="N60" s="1831"/>
      <c r="O60" s="1831"/>
      <c r="P60" s="1831"/>
      <c r="Q60" s="1837"/>
    </row>
    <row r="61" spans="1:16">
      <c r="A61" s="1789">
        <v>7</v>
      </c>
      <c r="B61" s="1790" t="s">
        <v>179</v>
      </c>
      <c r="C61" s="1791"/>
      <c r="D61" s="1726"/>
      <c r="E61" s="1793">
        <v>9</v>
      </c>
      <c r="F61" s="1793">
        <v>49</v>
      </c>
      <c r="G61" s="1708">
        <v>17</v>
      </c>
      <c r="H61" s="1793">
        <v>4</v>
      </c>
      <c r="I61" s="1829">
        <f t="shared" si="15"/>
        <v>79</v>
      </c>
      <c r="J61"/>
      <c r="K61" s="1831"/>
      <c r="L61" s="1831"/>
      <c r="M61" s="1831"/>
      <c r="N61" s="1831"/>
      <c r="O61" s="1831"/>
      <c r="P61" s="1831"/>
    </row>
    <row r="62" spans="1:18">
      <c r="A62" s="1789">
        <v>8</v>
      </c>
      <c r="B62" s="1790" t="s">
        <v>180</v>
      </c>
      <c r="C62" s="1791"/>
      <c r="D62" s="1726"/>
      <c r="E62" s="1794">
        <v>100.44</v>
      </c>
      <c r="F62" s="1793">
        <v>298.74</v>
      </c>
      <c r="G62" s="1793">
        <v>242.88</v>
      </c>
      <c r="H62" s="1793">
        <v>8</v>
      </c>
      <c r="I62" s="1829">
        <f t="shared" si="15"/>
        <v>650.06</v>
      </c>
      <c r="J62"/>
      <c r="K62" s="1832"/>
      <c r="L62" s="1833"/>
      <c r="M62" s="1833"/>
      <c r="N62" s="1833"/>
      <c r="O62" s="1833"/>
      <c r="P62" s="1833"/>
      <c r="R62" s="1807"/>
    </row>
    <row r="63" spans="1:16">
      <c r="A63" s="1789">
        <v>9</v>
      </c>
      <c r="B63" s="1795" t="s">
        <v>181</v>
      </c>
      <c r="C63" s="1796"/>
      <c r="D63" s="1769"/>
      <c r="E63" s="1797">
        <v>329169</v>
      </c>
      <c r="F63" s="1797">
        <v>300848</v>
      </c>
      <c r="G63" s="1797">
        <v>349779</v>
      </c>
      <c r="H63" s="1797">
        <v>384127</v>
      </c>
      <c r="I63" s="1834">
        <f t="shared" si="15"/>
        <v>1363923</v>
      </c>
      <c r="J63"/>
      <c r="K63" s="1835"/>
      <c r="L63" s="1835"/>
      <c r="M63" s="1835"/>
      <c r="N63" s="1835"/>
      <c r="O63" s="1835"/>
      <c r="P63" s="1835"/>
    </row>
    <row r="64" ht="16.5" spans="1:9">
      <c r="A64" s="1798">
        <v>10</v>
      </c>
      <c r="B64" s="1799" t="s">
        <v>182</v>
      </c>
      <c r="C64" s="1800"/>
      <c r="D64" s="1778"/>
      <c r="E64" s="1801">
        <v>83512.197395</v>
      </c>
      <c r="F64" s="1801">
        <v>65437.511894</v>
      </c>
      <c r="G64" s="1801">
        <v>69467.982059</v>
      </c>
      <c r="H64" s="1801">
        <v>78174.2599804999</v>
      </c>
      <c r="I64" s="1836">
        <f t="shared" si="15"/>
        <v>296591.9513285</v>
      </c>
    </row>
    <row r="65" spans="10:10">
      <c r="J65" s="1831"/>
    </row>
    <row r="66" spans="5:10">
      <c r="E66" s="1831"/>
      <c r="F66" s="1831"/>
      <c r="G66" s="1831"/>
      <c r="H66" s="1831"/>
      <c r="I66" s="1831"/>
      <c r="J66" s="1831"/>
    </row>
    <row r="67" spans="5:10">
      <c r="E67" s="1831"/>
      <c r="F67" s="1831"/>
      <c r="G67" s="1831"/>
      <c r="H67" s="1831"/>
      <c r="I67" s="1831"/>
      <c r="J67" s="1832"/>
    </row>
    <row r="68" spans="5:10">
      <c r="E68" s="1832"/>
      <c r="F68" s="1832"/>
      <c r="G68" s="1832"/>
      <c r="H68" s="1832"/>
      <c r="I68" s="1832"/>
      <c r="J68" s="1835"/>
    </row>
    <row r="69" spans="2:9">
      <c r="B69" s="1838" t="s">
        <v>183</v>
      </c>
      <c r="C69" s="1839"/>
      <c r="E69" s="1835"/>
      <c r="F69" s="1835"/>
      <c r="G69" s="1835"/>
      <c r="H69" s="1835"/>
      <c r="I69" s="1835"/>
    </row>
    <row r="70" spans="2:3">
      <c r="B70" s="1838" t="s">
        <v>184</v>
      </c>
      <c r="C70" s="1839" t="s">
        <v>185</v>
      </c>
    </row>
    <row r="71" spans="2:18">
      <c r="B71" s="1838" t="s">
        <v>186</v>
      </c>
      <c r="C71" s="1839" t="s">
        <v>187</v>
      </c>
      <c r="K71" s="1843"/>
      <c r="L71" s="1843"/>
      <c r="M71" s="1843"/>
      <c r="N71" s="1843"/>
      <c r="R71" t="s">
        <v>188</v>
      </c>
    </row>
    <row r="72" spans="2:14">
      <c r="B72" s="1838" t="s">
        <v>189</v>
      </c>
      <c r="C72" s="1839" t="s">
        <v>190</v>
      </c>
      <c r="K72" s="1807"/>
      <c r="L72" s="1807"/>
      <c r="M72" s="1807"/>
      <c r="N72" s="1807"/>
    </row>
    <row r="73" spans="2:15">
      <c r="B73" s="1838" t="s">
        <v>191</v>
      </c>
      <c r="C73" s="1839" t="s">
        <v>192</v>
      </c>
      <c r="K73" s="1831"/>
      <c r="L73" s="1831"/>
      <c r="M73" s="1831"/>
      <c r="N73" s="1831"/>
      <c r="O73" s="1831"/>
    </row>
    <row r="74" spans="2:3">
      <c r="B74" s="1838" t="s">
        <v>193</v>
      </c>
      <c r="C74" s="1839" t="s">
        <v>194</v>
      </c>
    </row>
    <row r="75" spans="2:4">
      <c r="B75" s="1838" t="s">
        <v>195</v>
      </c>
      <c r="C75" s="1840" t="s">
        <v>196</v>
      </c>
      <c r="D75" s="1840"/>
    </row>
    <row r="76" spans="2:10">
      <c r="B76" s="1838" t="s">
        <v>197</v>
      </c>
      <c r="C76" t="s">
        <v>198</v>
      </c>
      <c r="J76" s="1843"/>
    </row>
    <row r="77" spans="4:10">
      <c r="D77" s="1841"/>
      <c r="E77" s="1842"/>
      <c r="F77" s="1843"/>
      <c r="G77" s="1843"/>
      <c r="H77" s="1843"/>
      <c r="I77" s="1843"/>
      <c r="J77" s="1807"/>
    </row>
    <row r="78" spans="4:10">
      <c r="D78" s="1841"/>
      <c r="E78" s="1807"/>
      <c r="F78" s="1807"/>
      <c r="G78" s="1807"/>
      <c r="H78" s="1807"/>
      <c r="I78" s="1807"/>
      <c r="J78" s="1831"/>
    </row>
    <row r="79" spans="4:9">
      <c r="D79" s="1841"/>
      <c r="E79" s="1831"/>
      <c r="F79" s="1831"/>
      <c r="G79" s="1831"/>
      <c r="H79" s="1831"/>
      <c r="I79" s="1831"/>
    </row>
    <row r="80" spans="4:4">
      <c r="D80" s="1841"/>
    </row>
  </sheetData>
  <mergeCells count="31">
    <mergeCell ref="A1:D1"/>
    <mergeCell ref="B2:C2"/>
    <mergeCell ref="B3:C3"/>
    <mergeCell ref="B12:C12"/>
    <mergeCell ref="B13:C13"/>
    <mergeCell ref="B18:C18"/>
    <mergeCell ref="B19:C19"/>
    <mergeCell ref="B23:C23"/>
    <mergeCell ref="B27:C27"/>
    <mergeCell ref="B28:C28"/>
    <mergeCell ref="B32:C32"/>
    <mergeCell ref="B36:C36"/>
    <mergeCell ref="B37:C37"/>
    <mergeCell ref="B38:C38"/>
    <mergeCell ref="B42:C42"/>
    <mergeCell ref="B43:C43"/>
    <mergeCell ref="B44:C44"/>
    <mergeCell ref="B45:C45"/>
    <mergeCell ref="B49:C49"/>
    <mergeCell ref="B53:C53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C75:D75"/>
  </mergeCells>
  <pageMargins left="0.7" right="0.7" top="0.75" bottom="0.75" header="0.3" footer="0.3"/>
  <pageSetup paperSize="1" scale="32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3:P105"/>
  <sheetViews>
    <sheetView view="pageBreakPreview" zoomScale="60" zoomScaleNormal="100" topLeftCell="I50" workbookViewId="0">
      <selection activeCell="I96" sqref="I96:J96"/>
    </sheetView>
  </sheetViews>
  <sheetFormatPr defaultColWidth="9" defaultRowHeight="15"/>
  <cols>
    <col min="9" max="9" width="24.2857142857143" customWidth="1"/>
    <col min="10" max="10" width="68.2857142857143" customWidth="1"/>
    <col min="11" max="11" width="18.2857142857143" customWidth="1"/>
    <col min="12" max="12" width="18" customWidth="1"/>
    <col min="13" max="13" width="23.1428571428571" customWidth="1"/>
    <col min="14" max="14" width="22.5714285714286" customWidth="1"/>
    <col min="15" max="15" width="27.2857142857143" customWidth="1"/>
    <col min="16" max="16" width="29.4285714285714" customWidth="1"/>
  </cols>
  <sheetData>
    <row r="3" ht="30" customHeight="1"/>
    <row r="4" ht="18.75" customHeight="1" spans="9:16">
      <c r="I4" s="68" t="s">
        <v>1331</v>
      </c>
      <c r="J4" s="68"/>
      <c r="K4" s="68"/>
      <c r="L4" s="68"/>
      <c r="M4" s="68"/>
      <c r="N4" s="68"/>
      <c r="O4" s="68"/>
      <c r="P4" s="68"/>
    </row>
    <row r="5" ht="18.75" customHeight="1" spans="9:16">
      <c r="I5" s="68" t="s">
        <v>1119</v>
      </c>
      <c r="J5" s="68" t="s">
        <v>1040</v>
      </c>
      <c r="K5" s="68" t="s">
        <v>1332</v>
      </c>
      <c r="L5" s="68" t="s">
        <v>1333</v>
      </c>
      <c r="M5" s="68" t="s">
        <v>1334</v>
      </c>
      <c r="N5" s="68" t="s">
        <v>1335</v>
      </c>
      <c r="O5" s="68" t="s">
        <v>1336</v>
      </c>
      <c r="P5" s="68" t="s">
        <v>1337</v>
      </c>
    </row>
    <row r="6" ht="25.5" customHeight="1" spans="9:16">
      <c r="I6" s="68"/>
      <c r="J6" s="68"/>
      <c r="K6" s="68"/>
      <c r="L6" s="68" t="s">
        <v>253</v>
      </c>
      <c r="M6" s="68" t="s">
        <v>1338</v>
      </c>
      <c r="N6" s="68" t="s">
        <v>1339</v>
      </c>
      <c r="O6" s="68" t="s">
        <v>1339</v>
      </c>
      <c r="P6" s="68" t="s">
        <v>1339</v>
      </c>
    </row>
    <row r="7" ht="25.5" customHeight="1" spans="9:16">
      <c r="I7" s="69" t="s">
        <v>49</v>
      </c>
      <c r="J7" s="69" t="s">
        <v>1340</v>
      </c>
      <c r="K7" s="69" t="s">
        <v>1341</v>
      </c>
      <c r="L7" s="70">
        <v>122400</v>
      </c>
      <c r="M7" s="71">
        <f>N7/L7</f>
        <v>150.675476470588</v>
      </c>
      <c r="N7" s="70">
        <v>18442678.32</v>
      </c>
      <c r="O7" s="70">
        <f>N7*0.2</f>
        <v>3688535.664</v>
      </c>
      <c r="P7" s="70">
        <f>O7+N7</f>
        <v>22131213.984</v>
      </c>
    </row>
    <row r="8" ht="25.5" customHeight="1" spans="9:16">
      <c r="I8" s="69" t="s">
        <v>50</v>
      </c>
      <c r="J8" s="69" t="s">
        <v>1342</v>
      </c>
      <c r="K8" s="69" t="s">
        <v>1341</v>
      </c>
      <c r="L8" s="70">
        <v>87600</v>
      </c>
      <c r="M8" s="71">
        <f>N8/L8</f>
        <v>157.744983561644</v>
      </c>
      <c r="N8" s="70">
        <v>13818460.56</v>
      </c>
      <c r="O8" s="70">
        <f>N8*0.2</f>
        <v>2763692.112</v>
      </c>
      <c r="P8" s="70">
        <f>O8+N8</f>
        <v>16582152.672</v>
      </c>
    </row>
    <row r="9" ht="25.5" customHeight="1" spans="9:16">
      <c r="I9" s="69" t="s">
        <v>51</v>
      </c>
      <c r="J9" s="69" t="s">
        <v>1343</v>
      </c>
      <c r="K9" s="69" t="s">
        <v>1341</v>
      </c>
      <c r="L9" s="70">
        <v>98016</v>
      </c>
      <c r="M9" s="71">
        <f>N9/L9</f>
        <v>118.182932378387</v>
      </c>
      <c r="N9" s="70">
        <v>11583818.3</v>
      </c>
      <c r="O9" s="70">
        <f>N9*0.2</f>
        <v>2316763.66</v>
      </c>
      <c r="P9" s="70">
        <f>O9+N9</f>
        <v>13900581.96</v>
      </c>
    </row>
    <row r="10" ht="25.5" customHeight="1" spans="9:16">
      <c r="I10" s="69" t="s">
        <v>52</v>
      </c>
      <c r="J10" s="69" t="s">
        <v>1344</v>
      </c>
      <c r="K10" s="69" t="s">
        <v>1341</v>
      </c>
      <c r="L10" s="70">
        <v>0</v>
      </c>
      <c r="M10" s="71">
        <v>0</v>
      </c>
      <c r="N10" s="70">
        <v>0</v>
      </c>
      <c r="O10" s="70">
        <v>0</v>
      </c>
      <c r="P10" s="70">
        <v>0</v>
      </c>
    </row>
    <row r="11" ht="25.5" customHeight="1" spans="9:16">
      <c r="I11" s="69" t="s">
        <v>908</v>
      </c>
      <c r="J11" s="69" t="s">
        <v>1345</v>
      </c>
      <c r="K11" s="69" t="s">
        <v>1341</v>
      </c>
      <c r="L11" s="70">
        <v>0</v>
      </c>
      <c r="M11" s="71">
        <v>0</v>
      </c>
      <c r="N11" s="70">
        <v>0</v>
      </c>
      <c r="O11" s="70">
        <v>0</v>
      </c>
      <c r="P11" s="70">
        <v>0</v>
      </c>
    </row>
    <row r="12" ht="25.5" customHeight="1" spans="9:16">
      <c r="I12" s="69" t="s">
        <v>909</v>
      </c>
      <c r="J12" s="69" t="s">
        <v>1346</v>
      </c>
      <c r="K12" s="69" t="s">
        <v>1341</v>
      </c>
      <c r="L12" s="70"/>
      <c r="M12" s="71"/>
      <c r="N12" s="70"/>
      <c r="O12" s="70"/>
      <c r="P12" s="70"/>
    </row>
    <row r="13" ht="25.5" customHeight="1" spans="9:16">
      <c r="I13" s="69" t="s">
        <v>910</v>
      </c>
      <c r="J13" s="69" t="s">
        <v>1347</v>
      </c>
      <c r="K13" s="69" t="s">
        <v>1341</v>
      </c>
      <c r="L13" s="70"/>
      <c r="M13" s="71"/>
      <c r="N13" s="70"/>
      <c r="O13" s="70"/>
      <c r="P13" s="70"/>
    </row>
    <row r="14" ht="25.5" customHeight="1" spans="9:16">
      <c r="I14" s="69" t="s">
        <v>911</v>
      </c>
      <c r="J14" s="69" t="s">
        <v>1348</v>
      </c>
      <c r="K14" s="69" t="s">
        <v>1341</v>
      </c>
      <c r="L14" s="70"/>
      <c r="M14" s="71"/>
      <c r="N14" s="70"/>
      <c r="O14" s="70"/>
      <c r="P14" s="70"/>
    </row>
    <row r="15" ht="25.5" customHeight="1" spans="9:16">
      <c r="I15" s="72" t="s">
        <v>912</v>
      </c>
      <c r="J15" s="72" t="s">
        <v>1349</v>
      </c>
      <c r="K15" s="72" t="s">
        <v>1341</v>
      </c>
      <c r="L15" s="73"/>
      <c r="M15" s="73"/>
      <c r="N15" s="73"/>
      <c r="O15" s="73"/>
      <c r="P15" s="73"/>
    </row>
    <row r="16" ht="25.5" customHeight="1" spans="9:16">
      <c r="I16" s="72" t="s">
        <v>913</v>
      </c>
      <c r="J16" s="72" t="s">
        <v>1350</v>
      </c>
      <c r="K16" s="72" t="s">
        <v>1341</v>
      </c>
      <c r="L16" s="73"/>
      <c r="M16" s="74"/>
      <c r="N16" s="73"/>
      <c r="O16" s="73"/>
      <c r="P16" s="73"/>
    </row>
    <row r="17" ht="25.5" customHeight="1" spans="9:16">
      <c r="I17" s="75" t="s">
        <v>914</v>
      </c>
      <c r="J17" s="75" t="s">
        <v>1351</v>
      </c>
      <c r="K17" s="75" t="s">
        <v>1341</v>
      </c>
      <c r="L17" s="76"/>
      <c r="M17" s="74"/>
      <c r="N17" s="76"/>
      <c r="O17" s="76"/>
      <c r="P17" s="76"/>
    </row>
    <row r="18" ht="27" customHeight="1" spans="9:16">
      <c r="I18" s="72" t="s">
        <v>915</v>
      </c>
      <c r="J18" s="72" t="s">
        <v>1352</v>
      </c>
      <c r="K18" s="72" t="s">
        <v>1341</v>
      </c>
      <c r="L18" s="73"/>
      <c r="M18" s="74"/>
      <c r="N18" s="73"/>
      <c r="O18" s="73"/>
      <c r="P18" s="73"/>
    </row>
    <row r="19" ht="27" customHeight="1" spans="9:16">
      <c r="I19" s="77" t="s">
        <v>1095</v>
      </c>
      <c r="J19" s="78"/>
      <c r="K19" s="79" t="s">
        <v>1341</v>
      </c>
      <c r="L19" s="80">
        <f>SUM(L7:L18)</f>
        <v>308016</v>
      </c>
      <c r="M19" s="80">
        <v>127.547263482954</v>
      </c>
      <c r="N19" s="80">
        <f>SUM(N7:N18)</f>
        <v>43844957.18</v>
      </c>
      <c r="O19" s="80">
        <f>SUM(O7:O18)</f>
        <v>8768991.436</v>
      </c>
      <c r="P19" s="80">
        <f>SUM(P7:P18)</f>
        <v>52613948.616</v>
      </c>
    </row>
    <row r="23" ht="15.75" spans="9:15">
      <c r="I23" s="81" t="s">
        <v>1341</v>
      </c>
      <c r="J23" s="81"/>
      <c r="K23" s="81"/>
      <c r="L23" s="81"/>
      <c r="M23" s="81"/>
      <c r="N23" s="81"/>
      <c r="O23" s="81"/>
    </row>
    <row r="24" ht="15.75" spans="9:15">
      <c r="I24" s="82">
        <v>45658</v>
      </c>
      <c r="J24" s="83" t="s">
        <v>1353</v>
      </c>
      <c r="K24" s="83" t="s">
        <v>1354</v>
      </c>
      <c r="L24" s="83" t="s">
        <v>1355</v>
      </c>
      <c r="M24" s="83" t="s">
        <v>1335</v>
      </c>
      <c r="N24" s="83" t="s">
        <v>1336</v>
      </c>
      <c r="O24" s="83" t="s">
        <v>1337</v>
      </c>
    </row>
    <row r="25" ht="15.75" spans="9:15">
      <c r="I25" s="84"/>
      <c r="J25" s="85" t="s">
        <v>1356</v>
      </c>
      <c r="K25" s="86">
        <v>600</v>
      </c>
      <c r="L25" s="87">
        <v>140.1</v>
      </c>
      <c r="M25" s="88">
        <v>84060</v>
      </c>
      <c r="N25" s="89">
        <f>M25*0.2</f>
        <v>16812</v>
      </c>
      <c r="O25" s="89">
        <f>M25+N25</f>
        <v>100872</v>
      </c>
    </row>
    <row r="26" ht="15.75" spans="9:15">
      <c r="I26" s="84"/>
      <c r="J26" s="85" t="s">
        <v>1357</v>
      </c>
      <c r="K26" s="86">
        <v>6600</v>
      </c>
      <c r="L26" s="87">
        <v>147.409090909091</v>
      </c>
      <c r="M26" s="88">
        <v>972900</v>
      </c>
      <c r="N26" s="89">
        <f t="shared" ref="N26:N33" si="0">M26*0.2</f>
        <v>194580</v>
      </c>
      <c r="O26" s="89">
        <f t="shared" ref="O26:O33" si="1">M26+N26</f>
        <v>1167480</v>
      </c>
    </row>
    <row r="27" ht="15.75" spans="9:15">
      <c r="I27" s="84"/>
      <c r="J27" s="85" t="s">
        <v>1358</v>
      </c>
      <c r="K27" s="86">
        <v>21576</v>
      </c>
      <c r="L27" s="87">
        <v>153.918387096774</v>
      </c>
      <c r="M27" s="88">
        <v>3320943.12</v>
      </c>
      <c r="N27" s="89">
        <f t="shared" si="0"/>
        <v>664188.624</v>
      </c>
      <c r="O27" s="89">
        <f t="shared" si="1"/>
        <v>3985131.744</v>
      </c>
    </row>
    <row r="28" ht="15.75" spans="9:15">
      <c r="I28" s="84"/>
      <c r="J28" s="85" t="s">
        <v>1359</v>
      </c>
      <c r="K28" s="86">
        <v>37464</v>
      </c>
      <c r="L28" s="87">
        <v>151.096604740551</v>
      </c>
      <c r="M28" s="88">
        <v>5660683.2</v>
      </c>
      <c r="N28" s="89">
        <f t="shared" si="0"/>
        <v>1132136.64</v>
      </c>
      <c r="O28" s="89">
        <f t="shared" si="1"/>
        <v>6792819.84</v>
      </c>
    </row>
    <row r="29" ht="15.75" spans="9:15">
      <c r="I29" s="84"/>
      <c r="J29" s="85" t="s">
        <v>1360</v>
      </c>
      <c r="K29" s="86">
        <v>24000</v>
      </c>
      <c r="L29" s="87">
        <v>148.1425</v>
      </c>
      <c r="M29" s="88">
        <v>3555420</v>
      </c>
      <c r="N29" s="89">
        <f t="shared" si="0"/>
        <v>711084</v>
      </c>
      <c r="O29" s="89">
        <f t="shared" si="1"/>
        <v>4266504</v>
      </c>
    </row>
    <row r="30" ht="15.75" spans="9:15">
      <c r="I30" s="84"/>
      <c r="J30" s="85" t="s">
        <v>1077</v>
      </c>
      <c r="K30" s="86">
        <v>3600</v>
      </c>
      <c r="L30" s="87">
        <v>148.16</v>
      </c>
      <c r="M30" s="88">
        <v>533376</v>
      </c>
      <c r="N30" s="89">
        <f t="shared" si="0"/>
        <v>106675.2</v>
      </c>
      <c r="O30" s="89">
        <f t="shared" si="1"/>
        <v>640051.2</v>
      </c>
    </row>
    <row r="31" ht="15.75" spans="9:15">
      <c r="I31" s="84"/>
      <c r="J31" s="85" t="s">
        <v>1361</v>
      </c>
      <c r="K31" s="86">
        <v>6000</v>
      </c>
      <c r="L31" s="87">
        <v>151.956</v>
      </c>
      <c r="M31" s="88">
        <v>911736</v>
      </c>
      <c r="N31" s="89">
        <f t="shared" si="0"/>
        <v>182347.2</v>
      </c>
      <c r="O31" s="89">
        <f t="shared" si="1"/>
        <v>1094083.2</v>
      </c>
    </row>
    <row r="32" ht="15.75" spans="9:15">
      <c r="I32" s="84"/>
      <c r="J32" s="85" t="s">
        <v>1362</v>
      </c>
      <c r="K32" s="86">
        <v>10200</v>
      </c>
      <c r="L32" s="87">
        <v>145.117647058824</v>
      </c>
      <c r="M32" s="88">
        <v>1480200</v>
      </c>
      <c r="N32" s="89">
        <f t="shared" si="0"/>
        <v>296040</v>
      </c>
      <c r="O32" s="89">
        <f t="shared" si="1"/>
        <v>1776240</v>
      </c>
    </row>
    <row r="33" ht="15.75" spans="9:15">
      <c r="I33" s="84"/>
      <c r="J33" s="85" t="s">
        <v>1363</v>
      </c>
      <c r="K33" s="86">
        <v>12360</v>
      </c>
      <c r="L33" s="87">
        <v>155.611650485437</v>
      </c>
      <c r="M33" s="88">
        <v>1923360</v>
      </c>
      <c r="N33" s="89">
        <f t="shared" si="0"/>
        <v>384672</v>
      </c>
      <c r="O33" s="89">
        <f t="shared" si="1"/>
        <v>2308032</v>
      </c>
    </row>
    <row r="34" ht="15.75" spans="9:15">
      <c r="I34" s="90" t="s">
        <v>817</v>
      </c>
      <c r="J34" s="90"/>
      <c r="K34" s="91">
        <f>SUM(K25:K33)</f>
        <v>122400</v>
      </c>
      <c r="L34" s="92">
        <f>M34/K34</f>
        <v>150.675476470588</v>
      </c>
      <c r="M34" s="93">
        <f>SUM(M25:M33)</f>
        <v>18442678.32</v>
      </c>
      <c r="N34" s="93">
        <f>SUM(N25:N33)</f>
        <v>3688535.664</v>
      </c>
      <c r="O34" s="93">
        <f>SUM(O25:O33)</f>
        <v>22131213.984</v>
      </c>
    </row>
    <row r="38" ht="15.75" spans="9:15">
      <c r="I38" s="81" t="s">
        <v>1341</v>
      </c>
      <c r="J38" s="81"/>
      <c r="K38" s="81"/>
      <c r="L38" s="81"/>
      <c r="M38" s="81"/>
      <c r="N38" s="81"/>
      <c r="O38" s="81"/>
    </row>
    <row r="39" ht="15.75" spans="9:15">
      <c r="I39" s="82">
        <v>45689</v>
      </c>
      <c r="J39" s="83" t="s">
        <v>1353</v>
      </c>
      <c r="K39" s="83" t="s">
        <v>1354</v>
      </c>
      <c r="L39" s="83" t="s">
        <v>1355</v>
      </c>
      <c r="M39" s="83" t="s">
        <v>1335</v>
      </c>
      <c r="N39" s="83" t="s">
        <v>1336</v>
      </c>
      <c r="O39" s="83" t="s">
        <v>1337</v>
      </c>
    </row>
    <row r="40" ht="15.75" spans="9:15">
      <c r="I40" s="84"/>
      <c r="J40" s="85" t="s">
        <v>1356</v>
      </c>
      <c r="K40" s="86">
        <v>168</v>
      </c>
      <c r="L40" s="87">
        <v>158</v>
      </c>
      <c r="M40" s="88">
        <v>26544</v>
      </c>
      <c r="N40" s="89">
        <f>M40*0.2</f>
        <v>5308.8</v>
      </c>
      <c r="O40" s="89">
        <f>M40+N40</f>
        <v>31852.8</v>
      </c>
    </row>
    <row r="41" ht="15.75" spans="9:15">
      <c r="I41" s="84"/>
      <c r="J41" s="85" t="s">
        <v>1358</v>
      </c>
      <c r="K41" s="86">
        <v>14472</v>
      </c>
      <c r="L41" s="87">
        <v>157.726202321725</v>
      </c>
      <c r="M41" s="88">
        <v>2282613.6</v>
      </c>
      <c r="N41" s="89">
        <f t="shared" ref="N41:N49" si="2">M41*0.2</f>
        <v>456522.72</v>
      </c>
      <c r="O41" s="89">
        <f t="shared" ref="O41:O49" si="3">M41+N41</f>
        <v>2739136.32</v>
      </c>
    </row>
    <row r="42" ht="15.75" spans="9:15">
      <c r="I42" s="84"/>
      <c r="J42" s="85" t="s">
        <v>1359</v>
      </c>
      <c r="K42" s="86">
        <v>29040</v>
      </c>
      <c r="L42" s="87">
        <v>158.986776859504</v>
      </c>
      <c r="M42" s="88">
        <v>4616976</v>
      </c>
      <c r="N42" s="89">
        <f t="shared" si="2"/>
        <v>923395.2</v>
      </c>
      <c r="O42" s="89">
        <f t="shared" si="3"/>
        <v>5540371.2</v>
      </c>
    </row>
    <row r="43" ht="15.75" spans="9:15">
      <c r="I43" s="84"/>
      <c r="J43" s="85" t="s">
        <v>1360</v>
      </c>
      <c r="K43" s="86">
        <v>1440</v>
      </c>
      <c r="L43" s="87">
        <v>146</v>
      </c>
      <c r="M43" s="88">
        <v>210240</v>
      </c>
      <c r="N43" s="89">
        <f t="shared" si="2"/>
        <v>42048</v>
      </c>
      <c r="O43" s="89">
        <f t="shared" si="3"/>
        <v>252288</v>
      </c>
    </row>
    <row r="44" ht="15.75" spans="9:15">
      <c r="I44" s="84"/>
      <c r="J44" s="85" t="s">
        <v>1077</v>
      </c>
      <c r="K44" s="86">
        <v>7392</v>
      </c>
      <c r="L44" s="87">
        <v>158.53</v>
      </c>
      <c r="M44" s="88">
        <v>1171853.76</v>
      </c>
      <c r="N44" s="89">
        <f t="shared" si="2"/>
        <v>234370.752</v>
      </c>
      <c r="O44" s="89">
        <f t="shared" si="3"/>
        <v>1406224.512</v>
      </c>
    </row>
    <row r="45" ht="15.75" spans="9:15">
      <c r="I45" s="84"/>
      <c r="J45" s="85" t="s">
        <v>1361</v>
      </c>
      <c r="K45" s="86">
        <v>2064</v>
      </c>
      <c r="L45" s="87">
        <v>159.551162790698</v>
      </c>
      <c r="M45" s="88">
        <v>329313.6</v>
      </c>
      <c r="N45" s="89">
        <f t="shared" si="2"/>
        <v>65862.72</v>
      </c>
      <c r="O45" s="89">
        <f t="shared" si="3"/>
        <v>395176.32</v>
      </c>
    </row>
    <row r="46" ht="15.75" spans="9:15">
      <c r="I46" s="84"/>
      <c r="J46" s="85" t="s">
        <v>1362</v>
      </c>
      <c r="K46" s="86">
        <v>14640</v>
      </c>
      <c r="L46" s="87">
        <v>158.75737704918</v>
      </c>
      <c r="M46" s="88">
        <v>2324208</v>
      </c>
      <c r="N46" s="89">
        <f t="shared" si="2"/>
        <v>464841.6</v>
      </c>
      <c r="O46" s="89">
        <f t="shared" si="3"/>
        <v>2789049.6</v>
      </c>
    </row>
    <row r="47" ht="15.75" spans="9:15">
      <c r="I47" s="84"/>
      <c r="J47" s="85" t="s">
        <v>1364</v>
      </c>
      <c r="K47" s="86">
        <v>1680</v>
      </c>
      <c r="L47" s="87">
        <v>158</v>
      </c>
      <c r="M47" s="88">
        <v>265440</v>
      </c>
      <c r="N47" s="89">
        <f t="shared" si="2"/>
        <v>53088</v>
      </c>
      <c r="O47" s="89">
        <f t="shared" si="3"/>
        <v>318528</v>
      </c>
    </row>
    <row r="48" ht="15.75" spans="9:15">
      <c r="I48" s="84"/>
      <c r="J48" s="85" t="s">
        <v>1363</v>
      </c>
      <c r="K48" s="86">
        <v>15864</v>
      </c>
      <c r="L48" s="87">
        <v>155.162632375189</v>
      </c>
      <c r="M48" s="88">
        <v>2461500</v>
      </c>
      <c r="N48" s="89">
        <f t="shared" si="2"/>
        <v>492300</v>
      </c>
      <c r="O48" s="89">
        <f t="shared" si="3"/>
        <v>2953800</v>
      </c>
    </row>
    <row r="49" ht="15.75" spans="9:15">
      <c r="I49" s="84"/>
      <c r="J49" s="85" t="s">
        <v>1365</v>
      </c>
      <c r="K49" s="86">
        <v>840</v>
      </c>
      <c r="L49" s="87">
        <v>154.49</v>
      </c>
      <c r="M49" s="88">
        <v>129771.6</v>
      </c>
      <c r="N49" s="89">
        <f t="shared" si="2"/>
        <v>25954.32</v>
      </c>
      <c r="O49" s="89">
        <f t="shared" si="3"/>
        <v>155725.92</v>
      </c>
    </row>
    <row r="50" ht="15.75" spans="9:15">
      <c r="I50" s="90" t="s">
        <v>817</v>
      </c>
      <c r="J50" s="90"/>
      <c r="K50" s="91">
        <f>SUM(K40:K49)</f>
        <v>87600</v>
      </c>
      <c r="L50" s="92">
        <f>M50/K50</f>
        <v>157.744983561644</v>
      </c>
      <c r="M50" s="93">
        <f>SUM(M40:M49)</f>
        <v>13818460.56</v>
      </c>
      <c r="N50" s="93">
        <f>SUM(N40:N49)</f>
        <v>2763692.112</v>
      </c>
      <c r="O50" s="93">
        <f>SUM(O40:O49)</f>
        <v>16582152.672</v>
      </c>
    </row>
    <row r="54" ht="15.75" spans="9:15">
      <c r="I54" s="81" t="s">
        <v>1341</v>
      </c>
      <c r="J54" s="81"/>
      <c r="K54" s="81"/>
      <c r="L54" s="81"/>
      <c r="M54" s="81"/>
      <c r="N54" s="81"/>
      <c r="O54" s="81"/>
    </row>
    <row r="55" ht="15.75" spans="9:15">
      <c r="I55" s="82">
        <v>45717</v>
      </c>
      <c r="J55" s="83" t="s">
        <v>1353</v>
      </c>
      <c r="K55" s="83" t="s">
        <v>1354</v>
      </c>
      <c r="L55" s="83" t="s">
        <v>1355</v>
      </c>
      <c r="M55" s="83" t="s">
        <v>1335</v>
      </c>
      <c r="N55" s="83" t="s">
        <v>1336</v>
      </c>
      <c r="O55" s="83" t="s">
        <v>1337</v>
      </c>
    </row>
    <row r="56" ht="15.75" spans="9:15">
      <c r="I56" s="84"/>
      <c r="J56" s="85" t="s">
        <v>1366</v>
      </c>
      <c r="K56" s="86">
        <v>560</v>
      </c>
      <c r="L56" s="87">
        <v>95</v>
      </c>
      <c r="M56" s="88">
        <v>53200</v>
      </c>
      <c r="N56" s="89">
        <f>M56*0.2</f>
        <v>10640</v>
      </c>
      <c r="O56" s="89">
        <f>M56+N56</f>
        <v>63840</v>
      </c>
    </row>
    <row r="57" ht="15.75" spans="9:15">
      <c r="I57" s="84"/>
      <c r="J57" s="85" t="s">
        <v>1357</v>
      </c>
      <c r="K57" s="86">
        <v>14840</v>
      </c>
      <c r="L57" s="87">
        <v>119.708679245283</v>
      </c>
      <c r="M57" s="88">
        <v>1776476.8</v>
      </c>
      <c r="N57" s="89">
        <f t="shared" ref="N57:N67" si="4">M57*0.2</f>
        <v>355295.36</v>
      </c>
      <c r="O57" s="89">
        <f t="shared" ref="O57:O67" si="5">M57+N57</f>
        <v>2131772.16</v>
      </c>
    </row>
    <row r="58" ht="15.75" spans="9:15">
      <c r="I58" s="84"/>
      <c r="J58" s="85" t="s">
        <v>1367</v>
      </c>
      <c r="K58" s="86">
        <v>4900</v>
      </c>
      <c r="L58" s="87">
        <v>93.59</v>
      </c>
      <c r="M58" s="88">
        <v>458591</v>
      </c>
      <c r="N58" s="89">
        <f t="shared" si="4"/>
        <v>91718.2</v>
      </c>
      <c r="O58" s="89">
        <f t="shared" si="5"/>
        <v>550309.2</v>
      </c>
    </row>
    <row r="59" ht="15.75" spans="9:15">
      <c r="I59" s="84"/>
      <c r="J59" s="85" t="s">
        <v>1358</v>
      </c>
      <c r="K59" s="86">
        <v>12350</v>
      </c>
      <c r="L59" s="87">
        <v>105.342153846154</v>
      </c>
      <c r="M59" s="88">
        <v>1300975.6</v>
      </c>
      <c r="N59" s="89">
        <f t="shared" si="4"/>
        <v>260195.12</v>
      </c>
      <c r="O59" s="89">
        <f t="shared" si="5"/>
        <v>1561170.72</v>
      </c>
    </row>
    <row r="60" ht="15.75" spans="9:15">
      <c r="I60" s="84"/>
      <c r="J60" s="85" t="s">
        <v>1359</v>
      </c>
      <c r="K60" s="86">
        <v>12360</v>
      </c>
      <c r="L60" s="87">
        <v>133.982524271845</v>
      </c>
      <c r="M60" s="88">
        <v>1656024</v>
      </c>
      <c r="N60" s="89">
        <f t="shared" si="4"/>
        <v>331204.8</v>
      </c>
      <c r="O60" s="89">
        <f t="shared" si="5"/>
        <v>1987228.8</v>
      </c>
    </row>
    <row r="61" ht="15.75" spans="9:15">
      <c r="I61" s="84"/>
      <c r="J61" s="85" t="s">
        <v>1360</v>
      </c>
      <c r="K61" s="86">
        <v>17675</v>
      </c>
      <c r="L61" s="87">
        <v>118.90297029703</v>
      </c>
      <c r="M61" s="88">
        <v>2101610</v>
      </c>
      <c r="N61" s="89">
        <f t="shared" si="4"/>
        <v>420322</v>
      </c>
      <c r="O61" s="89">
        <f t="shared" si="5"/>
        <v>2521932</v>
      </c>
    </row>
    <row r="62" ht="15.75" spans="9:15">
      <c r="I62" s="84"/>
      <c r="J62" s="85" t="s">
        <v>1368</v>
      </c>
      <c r="K62" s="86">
        <v>16870</v>
      </c>
      <c r="L62" s="87">
        <v>123.944813278008</v>
      </c>
      <c r="M62" s="88">
        <v>2090949</v>
      </c>
      <c r="N62" s="89">
        <f t="shared" si="4"/>
        <v>418189.8</v>
      </c>
      <c r="O62" s="89">
        <f t="shared" si="5"/>
        <v>2509138.8</v>
      </c>
    </row>
    <row r="63" ht="15.75" spans="9:15">
      <c r="I63" s="84"/>
      <c r="J63" s="85" t="s">
        <v>1362</v>
      </c>
      <c r="K63" s="86">
        <v>4960</v>
      </c>
      <c r="L63" s="87">
        <v>106.664516129032</v>
      </c>
      <c r="M63" s="88">
        <v>529056</v>
      </c>
      <c r="N63" s="89">
        <f t="shared" si="4"/>
        <v>105811.2</v>
      </c>
      <c r="O63" s="89">
        <f t="shared" si="5"/>
        <v>634867.2</v>
      </c>
    </row>
    <row r="64" ht="15.75" spans="9:15">
      <c r="I64" s="84"/>
      <c r="J64" s="85" t="s">
        <v>1364</v>
      </c>
      <c r="K64" s="86">
        <v>2520</v>
      </c>
      <c r="L64" s="87">
        <v>129</v>
      </c>
      <c r="M64" s="88">
        <v>325080</v>
      </c>
      <c r="N64" s="89">
        <f t="shared" si="4"/>
        <v>65016</v>
      </c>
      <c r="O64" s="89">
        <f t="shared" si="5"/>
        <v>390096</v>
      </c>
    </row>
    <row r="65" ht="15.75" spans="9:15">
      <c r="I65" s="84"/>
      <c r="J65" s="85" t="s">
        <v>1369</v>
      </c>
      <c r="K65" s="86">
        <v>9287</v>
      </c>
      <c r="L65" s="87">
        <v>122.762108323463</v>
      </c>
      <c r="M65" s="88">
        <v>1140091.7</v>
      </c>
      <c r="N65" s="89">
        <f t="shared" si="4"/>
        <v>228018.34</v>
      </c>
      <c r="O65" s="89">
        <f t="shared" si="5"/>
        <v>1368110.04</v>
      </c>
    </row>
    <row r="66" ht="15.75" spans="9:15">
      <c r="I66" s="84"/>
      <c r="J66" s="85" t="s">
        <v>1370</v>
      </c>
      <c r="K66" s="86">
        <v>224</v>
      </c>
      <c r="L66" s="87">
        <v>94.9</v>
      </c>
      <c r="M66" s="88">
        <v>21257.6</v>
      </c>
      <c r="N66" s="89">
        <f t="shared" si="4"/>
        <v>4251.52</v>
      </c>
      <c r="O66" s="89">
        <f t="shared" si="5"/>
        <v>25509.12</v>
      </c>
    </row>
    <row r="67" ht="15.75" spans="9:15">
      <c r="I67" s="84"/>
      <c r="J67" s="85" t="s">
        <v>1371</v>
      </c>
      <c r="K67" s="86">
        <v>1470</v>
      </c>
      <c r="L67" s="87">
        <v>88.78</v>
      </c>
      <c r="M67" s="88">
        <v>130506.6</v>
      </c>
      <c r="N67" s="89">
        <f t="shared" si="4"/>
        <v>26101.32</v>
      </c>
      <c r="O67" s="89">
        <f t="shared" si="5"/>
        <v>156607.92</v>
      </c>
    </row>
    <row r="68" ht="15.75" spans="9:15">
      <c r="I68" s="90" t="s">
        <v>817</v>
      </c>
      <c r="J68" s="90"/>
      <c r="K68" s="91">
        <f>SUM(K56:K67)</f>
        <v>98016</v>
      </c>
      <c r="L68" s="92">
        <f>M68/K68</f>
        <v>118.182932378387</v>
      </c>
      <c r="M68" s="93">
        <f>SUM(M56:M67)</f>
        <v>11583818.3</v>
      </c>
      <c r="N68" s="93">
        <f>SUM(N56:N67)</f>
        <v>2316763.66</v>
      </c>
      <c r="O68" s="93">
        <f>SUM(O56:O67)</f>
        <v>13900581.96</v>
      </c>
    </row>
    <row r="69" s="67" customFormat="1" ht="15.75" spans="9:15">
      <c r="I69" s="94"/>
      <c r="J69" s="94"/>
      <c r="K69" s="95"/>
      <c r="L69" s="96"/>
      <c r="M69" s="97"/>
      <c r="N69" s="97"/>
      <c r="O69" s="97"/>
    </row>
    <row r="70" s="67" customFormat="1" ht="15.75" spans="9:15">
      <c r="I70" s="81" t="s">
        <v>1341</v>
      </c>
      <c r="J70" s="81"/>
      <c r="K70" s="81"/>
      <c r="L70" s="81"/>
      <c r="M70" s="81"/>
      <c r="N70" s="81"/>
      <c r="O70" s="81"/>
    </row>
    <row r="71" s="67" customFormat="1" ht="15.75" spans="9:15">
      <c r="I71" s="82">
        <v>45748</v>
      </c>
      <c r="J71" s="83" t="s">
        <v>1353</v>
      </c>
      <c r="K71" s="83" t="s">
        <v>1354</v>
      </c>
      <c r="L71" s="83" t="s">
        <v>1355</v>
      </c>
      <c r="M71" s="83" t="s">
        <v>1335</v>
      </c>
      <c r="N71" s="83" t="s">
        <v>1336</v>
      </c>
      <c r="O71" s="83" t="s">
        <v>1337</v>
      </c>
    </row>
    <row r="72" s="67" customFormat="1" spans="9:15">
      <c r="I72" s="84"/>
      <c r="J72" s="98" t="s">
        <v>1372</v>
      </c>
      <c r="K72" s="99"/>
      <c r="L72" s="99"/>
      <c r="M72" s="99"/>
      <c r="N72" s="99"/>
      <c r="O72" s="100"/>
    </row>
    <row r="73" s="67" customFormat="1" spans="9:15">
      <c r="I73" s="84"/>
      <c r="J73" s="101"/>
      <c r="K73" s="102"/>
      <c r="L73" s="102"/>
      <c r="M73" s="102"/>
      <c r="N73" s="102"/>
      <c r="O73" s="103"/>
    </row>
    <row r="74" s="67" customFormat="1" ht="15.75" spans="9:15">
      <c r="I74" s="90" t="s">
        <v>817</v>
      </c>
      <c r="J74" s="90"/>
      <c r="K74" s="91" t="s">
        <v>1258</v>
      </c>
      <c r="L74" s="92" t="s">
        <v>1258</v>
      </c>
      <c r="M74" s="93">
        <f>SUM(M72:M73)</f>
        <v>0</v>
      </c>
      <c r="N74" s="93">
        <f>SUM(N72:N73)</f>
        <v>0</v>
      </c>
      <c r="O74" s="93">
        <f>SUM(O72:O73)</f>
        <v>0</v>
      </c>
    </row>
    <row r="75" s="67" customFormat="1" ht="15.75" spans="9:15">
      <c r="I75" s="94"/>
      <c r="J75" s="94"/>
      <c r="K75" s="95"/>
      <c r="L75" s="96"/>
      <c r="M75" s="97"/>
      <c r="N75" s="97"/>
      <c r="O75" s="97"/>
    </row>
    <row r="78" spans="9:10">
      <c r="I78" s="104" t="s">
        <v>1373</v>
      </c>
      <c r="J78" s="105"/>
    </row>
    <row r="79" spans="9:16">
      <c r="I79" s="106" t="s">
        <v>1332</v>
      </c>
      <c r="J79" s="107"/>
      <c r="K79" s="108"/>
      <c r="L79" s="109" t="s">
        <v>1333</v>
      </c>
      <c r="M79" s="109" t="s">
        <v>1334</v>
      </c>
      <c r="N79" s="109" t="s">
        <v>1335</v>
      </c>
      <c r="O79" s="109" t="s">
        <v>1336</v>
      </c>
      <c r="P79" s="110" t="s">
        <v>1337</v>
      </c>
    </row>
    <row r="80" spans="9:16">
      <c r="I80" s="111"/>
      <c r="J80" s="112"/>
      <c r="K80" s="108"/>
      <c r="L80" s="109" t="s">
        <v>253</v>
      </c>
      <c r="M80" s="109" t="s">
        <v>1374</v>
      </c>
      <c r="N80" s="109" t="s">
        <v>1375</v>
      </c>
      <c r="O80" s="109" t="s">
        <v>1375</v>
      </c>
      <c r="P80" s="110" t="s">
        <v>1375</v>
      </c>
    </row>
    <row r="81" ht="14.45" customHeight="1" spans="9:16">
      <c r="I81" s="113" t="s">
        <v>1376</v>
      </c>
      <c r="J81" s="114"/>
      <c r="K81" s="108"/>
      <c r="L81" s="115">
        <v>0</v>
      </c>
      <c r="M81" s="116" t="e">
        <v>#DIV/0!</v>
      </c>
      <c r="N81" s="115">
        <v>0</v>
      </c>
      <c r="O81" s="115">
        <v>0</v>
      </c>
      <c r="P81" s="117">
        <v>0</v>
      </c>
    </row>
    <row r="82" ht="14.45" customHeight="1" spans="9:16">
      <c r="I82" s="118" t="s">
        <v>1377</v>
      </c>
      <c r="J82" s="119"/>
      <c r="K82" s="108"/>
      <c r="L82" s="120">
        <v>21244</v>
      </c>
      <c r="M82" s="121">
        <v>157.058431557146</v>
      </c>
      <c r="N82" s="120">
        <v>3336549.32</v>
      </c>
      <c r="O82" s="120">
        <v>0</v>
      </c>
      <c r="P82" s="122">
        <v>3336549.32</v>
      </c>
    </row>
    <row r="83" ht="14.45" customHeight="1" spans="9:16">
      <c r="I83" s="118" t="s">
        <v>1378</v>
      </c>
      <c r="J83" s="119"/>
      <c r="K83" s="108"/>
      <c r="L83" s="123">
        <v>45490.87018958</v>
      </c>
      <c r="M83" s="121">
        <v>155.306291853805</v>
      </c>
      <c r="N83" s="123">
        <v>7065018.36234646</v>
      </c>
      <c r="O83" s="123">
        <v>1413003.67246929</v>
      </c>
      <c r="P83" s="124">
        <v>8478022.03481575</v>
      </c>
    </row>
    <row r="84" ht="14.45" customHeight="1" spans="9:16">
      <c r="I84" s="118" t="s">
        <v>1379</v>
      </c>
      <c r="J84" s="119"/>
      <c r="K84" s="108"/>
      <c r="L84" s="125">
        <v>388.93</v>
      </c>
      <c r="M84" s="121">
        <v>167.517329853701</v>
      </c>
      <c r="N84" s="123">
        <v>65152.5151</v>
      </c>
      <c r="O84" s="123">
        <v>0</v>
      </c>
      <c r="P84" s="124">
        <v>65152.5151</v>
      </c>
    </row>
    <row r="85" ht="14.45" customHeight="1" spans="9:16">
      <c r="I85" s="126" t="s">
        <v>1380</v>
      </c>
      <c r="J85" s="127"/>
      <c r="K85" s="108"/>
      <c r="L85" s="128">
        <v>246.927758</v>
      </c>
      <c r="M85" s="129">
        <v>105</v>
      </c>
      <c r="N85" s="128">
        <v>25927.41459</v>
      </c>
      <c r="O85" s="128">
        <v>5185.482918</v>
      </c>
      <c r="P85" s="130">
        <v>31112.897508</v>
      </c>
    </row>
    <row r="86" spans="9:16">
      <c r="I86" s="131" t="s">
        <v>1095</v>
      </c>
      <c r="J86" s="132"/>
      <c r="K86" s="108"/>
      <c r="L86" s="133">
        <v>67370.72794758</v>
      </c>
      <c r="M86" s="133">
        <v>155.744904822768</v>
      </c>
      <c r="N86" s="133">
        <v>10492647.6120365</v>
      </c>
      <c r="O86" s="133">
        <v>1418189.15538729</v>
      </c>
      <c r="P86" s="134">
        <v>11910836.7674238</v>
      </c>
    </row>
    <row r="87" spans="9:16">
      <c r="I87" s="135"/>
      <c r="J87" s="136"/>
      <c r="K87" s="108"/>
      <c r="L87" s="137"/>
      <c r="M87" s="108"/>
      <c r="N87" s="138"/>
      <c r="O87" s="138"/>
      <c r="P87" s="139"/>
    </row>
    <row r="88" spans="6:16">
      <c r="F88" t="s">
        <v>1381</v>
      </c>
      <c r="G88" t="s">
        <v>1381</v>
      </c>
      <c r="H88" t="s">
        <v>1381</v>
      </c>
      <c r="I88" s="104" t="s">
        <v>1382</v>
      </c>
      <c r="J88" s="105"/>
      <c r="K88" s="108"/>
      <c r="L88" s="140"/>
      <c r="M88" s="140"/>
      <c r="N88" s="140"/>
      <c r="O88" s="140"/>
      <c r="P88" s="141"/>
    </row>
    <row r="89" spans="9:16">
      <c r="I89" s="106" t="s">
        <v>1332</v>
      </c>
      <c r="J89" s="107"/>
      <c r="K89" s="108"/>
      <c r="L89" s="109" t="s">
        <v>1333</v>
      </c>
      <c r="M89" s="109" t="s">
        <v>1334</v>
      </c>
      <c r="N89" s="109" t="s">
        <v>1335</v>
      </c>
      <c r="O89" s="109" t="s">
        <v>1336</v>
      </c>
      <c r="P89" s="110" t="s">
        <v>1337</v>
      </c>
    </row>
    <row r="90" spans="9:16">
      <c r="I90" s="111"/>
      <c r="J90" s="112"/>
      <c r="K90" s="108"/>
      <c r="L90" s="109" t="s">
        <v>253</v>
      </c>
      <c r="M90" s="109" t="s">
        <v>1374</v>
      </c>
      <c r="N90" s="109" t="s">
        <v>1375</v>
      </c>
      <c r="O90" s="109" t="s">
        <v>1375</v>
      </c>
      <c r="P90" s="110" t="s">
        <v>1375</v>
      </c>
    </row>
    <row r="91" ht="14.45" customHeight="1" spans="9:16">
      <c r="I91" s="113" t="s">
        <v>1383</v>
      </c>
      <c r="J91" s="114"/>
      <c r="K91" s="108"/>
      <c r="L91" s="142">
        <v>0</v>
      </c>
      <c r="M91" s="142" t="e">
        <v>#DIV/0!</v>
      </c>
      <c r="N91" s="142">
        <v>0</v>
      </c>
      <c r="O91" s="142">
        <v>0</v>
      </c>
      <c r="P91" s="143">
        <v>0</v>
      </c>
    </row>
    <row r="92" ht="14.45" customHeight="1" spans="9:16">
      <c r="I92" s="118" t="s">
        <v>1384</v>
      </c>
      <c r="J92" s="119"/>
      <c r="K92" s="108"/>
      <c r="L92" s="144">
        <v>-7657.25</v>
      </c>
      <c r="M92" s="144">
        <v>19.8811126709981</v>
      </c>
      <c r="N92" s="144">
        <v>-152234.65</v>
      </c>
      <c r="O92" s="144">
        <v>0</v>
      </c>
      <c r="P92" s="145">
        <v>-152234.65</v>
      </c>
    </row>
    <row r="93" ht="14.45" customHeight="1" spans="9:16">
      <c r="I93" s="118" t="s">
        <v>1385</v>
      </c>
      <c r="J93" s="119"/>
      <c r="K93" s="108"/>
      <c r="L93" s="144">
        <v>-97672.44933871</v>
      </c>
      <c r="M93" s="144">
        <v>23.6737492337488</v>
      </c>
      <c r="N93" s="144">
        <v>-2312273.07269066</v>
      </c>
      <c r="O93" s="144">
        <v>-462454.614538132</v>
      </c>
      <c r="P93" s="145">
        <v>-2774727.68722879</v>
      </c>
    </row>
    <row r="94" ht="14.45" customHeight="1" spans="9:16">
      <c r="I94" s="126" t="s">
        <v>1386</v>
      </c>
      <c r="J94" s="127"/>
      <c r="K94" s="108"/>
      <c r="L94" s="144">
        <v>-33641.24</v>
      </c>
      <c r="M94" s="144">
        <v>77.1507659586864</v>
      </c>
      <c r="N94" s="144">
        <v>-2595447.4338</v>
      </c>
      <c r="O94" s="144">
        <v>0</v>
      </c>
      <c r="P94" s="145">
        <v>-2595447.4338</v>
      </c>
    </row>
    <row r="95" ht="14.45" customHeight="1" spans="9:16">
      <c r="I95" s="146" t="s">
        <v>1387</v>
      </c>
      <c r="J95" s="147"/>
      <c r="K95" s="108"/>
      <c r="L95" s="148">
        <v>0</v>
      </c>
      <c r="M95" s="148"/>
      <c r="N95" s="148">
        <v>0</v>
      </c>
      <c r="O95" s="148">
        <v>0</v>
      </c>
      <c r="P95" s="149">
        <v>0</v>
      </c>
    </row>
    <row r="96" ht="15.6" customHeight="1" spans="9:16">
      <c r="I96" s="150" t="s">
        <v>1388</v>
      </c>
      <c r="J96" s="151"/>
      <c r="K96" s="108"/>
      <c r="L96" s="152">
        <v>-65739.99239</v>
      </c>
      <c r="M96" s="152">
        <v>75.9202298106624</v>
      </c>
      <c r="N96" s="152">
        <v>-4990995.33</v>
      </c>
      <c r="O96" s="152">
        <v>-998199.066</v>
      </c>
      <c r="P96" s="153">
        <v>-5989194.396</v>
      </c>
    </row>
    <row r="97" spans="9:16">
      <c r="I97" s="131" t="s">
        <v>1095</v>
      </c>
      <c r="J97" s="132"/>
      <c r="L97" s="152">
        <v>-204710.93172871</v>
      </c>
      <c r="M97" s="152">
        <v>49.0982596855674</v>
      </c>
      <c r="N97" s="152">
        <v>-10050950.4864907</v>
      </c>
      <c r="O97" s="152">
        <v>-1460653.68053813</v>
      </c>
      <c r="P97" s="153">
        <v>-11511604.1670288</v>
      </c>
    </row>
    <row r="99" ht="15.75" spans="9:16">
      <c r="I99" s="154" t="s">
        <v>1389</v>
      </c>
      <c r="J99" s="155"/>
      <c r="L99" s="156">
        <v>-137340.20378113</v>
      </c>
      <c r="M99" s="156">
        <v>106.646645137201</v>
      </c>
      <c r="N99" s="156">
        <v>441697.125545798</v>
      </c>
      <c r="O99" s="156">
        <v>-42464.5251508399</v>
      </c>
      <c r="P99" s="156">
        <v>399232.600394959</v>
      </c>
    </row>
    <row r="103" ht="15.75" spans="12:13">
      <c r="L103" s="157" t="s">
        <v>1390</v>
      </c>
      <c r="M103" s="158"/>
    </row>
    <row r="105" spans="13:13">
      <c r="M105" s="159"/>
    </row>
  </sheetData>
  <mergeCells count="36">
    <mergeCell ref="I4:P4"/>
    <mergeCell ref="I19:J19"/>
    <mergeCell ref="I23:O23"/>
    <mergeCell ref="I34:J34"/>
    <mergeCell ref="I38:O38"/>
    <mergeCell ref="I50:J50"/>
    <mergeCell ref="I54:O54"/>
    <mergeCell ref="I68:J68"/>
    <mergeCell ref="I70:O70"/>
    <mergeCell ref="I74:J74"/>
    <mergeCell ref="I78:J78"/>
    <mergeCell ref="I81:J81"/>
    <mergeCell ref="I82:J82"/>
    <mergeCell ref="I83:J83"/>
    <mergeCell ref="I84:J84"/>
    <mergeCell ref="I85:J85"/>
    <mergeCell ref="I86:J86"/>
    <mergeCell ref="I88:J88"/>
    <mergeCell ref="I91:J91"/>
    <mergeCell ref="I92:J92"/>
    <mergeCell ref="I93:J93"/>
    <mergeCell ref="I94:J94"/>
    <mergeCell ref="I95:J95"/>
    <mergeCell ref="I96:J96"/>
    <mergeCell ref="I97:J97"/>
    <mergeCell ref="I99:J99"/>
    <mergeCell ref="I5:I6"/>
    <mergeCell ref="I24:I33"/>
    <mergeCell ref="I39:I49"/>
    <mergeCell ref="I55:I67"/>
    <mergeCell ref="I71:I73"/>
    <mergeCell ref="J5:J6"/>
    <mergeCell ref="K5:K6"/>
    <mergeCell ref="I89:J90"/>
    <mergeCell ref="I79:J80"/>
    <mergeCell ref="J72:O73"/>
  </mergeCells>
  <pageMargins left="0.7" right="0.7" top="0.75" bottom="0.75" header="0.3" footer="0.3"/>
  <pageSetup paperSize="1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Normal="100" topLeftCell="D39" workbookViewId="0">
      <selection activeCell="G51" sqref="G51"/>
    </sheetView>
  </sheetViews>
  <sheetFormatPr defaultColWidth="9.28571428571429" defaultRowHeight="12.75"/>
  <cols>
    <col min="1" max="1" width="6" style="3" customWidth="1"/>
    <col min="2" max="2" width="11.1428571428571" style="3" customWidth="1"/>
    <col min="3" max="3" width="30.2857142857143" style="3" customWidth="1"/>
    <col min="4" max="4" width="14.1428571428571" style="3" customWidth="1"/>
    <col min="5" max="5" width="48.4285714285714" style="3" customWidth="1"/>
    <col min="6" max="6" width="25.4285714285714" style="3" customWidth="1"/>
    <col min="7" max="7" width="108" style="2" customWidth="1"/>
    <col min="8" max="8" width="14.7142857142857" style="4" customWidth="1"/>
    <col min="9" max="9" width="11.7142857142857" style="4" customWidth="1"/>
    <col min="10" max="10" width="25.1428571428571" style="3" customWidth="1"/>
    <col min="11" max="11" width="42.2857142857143" style="3" customWidth="1"/>
    <col min="12" max="12" width="33.7142857142857" style="3" customWidth="1"/>
    <col min="13" max="13" width="17.7142857142857" style="3" customWidth="1"/>
    <col min="14" max="14" width="66.7142857142857" style="3" customWidth="1"/>
    <col min="15" max="15" width="38" style="5" customWidth="1"/>
    <col min="16" max="16" width="73" style="5" customWidth="1"/>
    <col min="17" max="16384" width="9.28571428571429" style="3"/>
  </cols>
  <sheetData>
    <row r="1" ht="20.25" spans="1:16">
      <c r="A1" s="6" t="s">
        <v>1391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47.25" spans="1:16">
      <c r="A2" s="7" t="s">
        <v>1118</v>
      </c>
      <c r="B2" s="7" t="s">
        <v>1392</v>
      </c>
      <c r="C2" s="7" t="s">
        <v>1393</v>
      </c>
      <c r="D2" s="7" t="s">
        <v>1394</v>
      </c>
      <c r="E2" s="7" t="s">
        <v>1395</v>
      </c>
      <c r="F2" s="8" t="s">
        <v>1396</v>
      </c>
      <c r="G2" s="7" t="s">
        <v>1397</v>
      </c>
      <c r="H2" s="7" t="s">
        <v>1398</v>
      </c>
      <c r="I2" s="7" t="s">
        <v>1399</v>
      </c>
      <c r="J2" s="7" t="s">
        <v>1400</v>
      </c>
      <c r="K2" s="7" t="s">
        <v>1401</v>
      </c>
      <c r="L2" s="7" t="s">
        <v>1402</v>
      </c>
      <c r="M2" s="7" t="s">
        <v>1403</v>
      </c>
      <c r="N2" s="7" t="s">
        <v>1404</v>
      </c>
      <c r="O2" s="7" t="s">
        <v>1405</v>
      </c>
      <c r="P2" s="7" t="s">
        <v>1406</v>
      </c>
    </row>
    <row r="3" ht="14.25" spans="1:17">
      <c r="A3" s="9">
        <v>1</v>
      </c>
      <c r="B3" s="10" t="s">
        <v>1407</v>
      </c>
      <c r="C3" s="10" t="s">
        <v>1408</v>
      </c>
      <c r="D3" s="11">
        <v>44566</v>
      </c>
      <c r="E3" s="10" t="s">
        <v>1183</v>
      </c>
      <c r="F3" s="10" t="s">
        <v>1409</v>
      </c>
      <c r="G3" s="10" t="s">
        <v>1410</v>
      </c>
      <c r="H3" s="10" t="s">
        <v>1411</v>
      </c>
      <c r="I3" s="9">
        <v>1019</v>
      </c>
      <c r="J3" s="10" t="s">
        <v>1412</v>
      </c>
      <c r="K3" s="10" t="s">
        <v>1413</v>
      </c>
      <c r="L3" s="13"/>
      <c r="M3" s="10" t="s">
        <v>1414</v>
      </c>
      <c r="N3" s="10" t="s">
        <v>1415</v>
      </c>
      <c r="O3" s="34" t="s">
        <v>1416</v>
      </c>
      <c r="P3" s="34" t="s">
        <v>1416</v>
      </c>
      <c r="Q3" s="2"/>
    </row>
    <row r="4" ht="14.25" spans="1:17">
      <c r="A4" s="9">
        <v>2</v>
      </c>
      <c r="B4" s="10" t="s">
        <v>1407</v>
      </c>
      <c r="C4" s="10" t="s">
        <v>1417</v>
      </c>
      <c r="D4" s="11">
        <v>44617</v>
      </c>
      <c r="E4" s="10" t="s">
        <v>1418</v>
      </c>
      <c r="F4" s="10" t="s">
        <v>1409</v>
      </c>
      <c r="G4" s="10" t="s">
        <v>1419</v>
      </c>
      <c r="H4" s="10" t="s">
        <v>1411</v>
      </c>
      <c r="I4" s="9">
        <v>1000</v>
      </c>
      <c r="J4" s="10" t="s">
        <v>1420</v>
      </c>
      <c r="K4" s="10" t="s">
        <v>1413</v>
      </c>
      <c r="L4" s="13"/>
      <c r="M4" s="10" t="s">
        <v>1421</v>
      </c>
      <c r="N4" s="10" t="s">
        <v>1422</v>
      </c>
      <c r="O4" s="34" t="s">
        <v>1423</v>
      </c>
      <c r="P4" s="34" t="s">
        <v>1424</v>
      </c>
      <c r="Q4" s="2"/>
    </row>
    <row r="5" ht="14.25" spans="1:17">
      <c r="A5" s="9">
        <v>3</v>
      </c>
      <c r="B5" s="10" t="s">
        <v>1407</v>
      </c>
      <c r="C5" s="10" t="s">
        <v>1425</v>
      </c>
      <c r="D5" s="11">
        <v>44608</v>
      </c>
      <c r="E5" s="10" t="s">
        <v>1426</v>
      </c>
      <c r="F5" s="10" t="s">
        <v>1409</v>
      </c>
      <c r="G5" s="10" t="s">
        <v>1427</v>
      </c>
      <c r="H5" s="10" t="s">
        <v>1411</v>
      </c>
      <c r="I5" s="9">
        <v>1001</v>
      </c>
      <c r="J5" s="10" t="s">
        <v>1428</v>
      </c>
      <c r="K5" s="13"/>
      <c r="L5" s="13"/>
      <c r="M5" s="10" t="s">
        <v>1429</v>
      </c>
      <c r="N5" s="10" t="s">
        <v>1430</v>
      </c>
      <c r="O5" s="34" t="s">
        <v>1431</v>
      </c>
      <c r="P5" s="34" t="s">
        <v>1431</v>
      </c>
      <c r="Q5" s="2"/>
    </row>
    <row r="6" ht="14.25" spans="1:17">
      <c r="A6" s="9">
        <v>4</v>
      </c>
      <c r="B6" s="10" t="s">
        <v>1407</v>
      </c>
      <c r="C6" s="10" t="s">
        <v>1432</v>
      </c>
      <c r="D6" s="11">
        <v>44713</v>
      </c>
      <c r="E6" s="10" t="s">
        <v>1433</v>
      </c>
      <c r="F6" s="12" t="s">
        <v>1434</v>
      </c>
      <c r="G6" s="10" t="s">
        <v>1435</v>
      </c>
      <c r="H6" s="10" t="s">
        <v>1411</v>
      </c>
      <c r="I6" s="9">
        <v>1023</v>
      </c>
      <c r="J6" s="10" t="s">
        <v>1436</v>
      </c>
      <c r="K6" s="10" t="s">
        <v>1413</v>
      </c>
      <c r="L6" s="13"/>
      <c r="M6" s="10" t="s">
        <v>1437</v>
      </c>
      <c r="N6" s="10" t="s">
        <v>1438</v>
      </c>
      <c r="O6" s="34" t="s">
        <v>1439</v>
      </c>
      <c r="P6" s="34" t="s">
        <v>1439</v>
      </c>
      <c r="Q6" s="2"/>
    </row>
    <row r="7" ht="14.25" spans="1:17">
      <c r="A7" s="9">
        <v>5</v>
      </c>
      <c r="B7" s="10" t="s">
        <v>1407</v>
      </c>
      <c r="C7" s="10" t="s">
        <v>1440</v>
      </c>
      <c r="D7" s="11">
        <v>44620</v>
      </c>
      <c r="E7" s="10" t="s">
        <v>1441</v>
      </c>
      <c r="F7" s="10" t="s">
        <v>1409</v>
      </c>
      <c r="G7" s="10" t="s">
        <v>1442</v>
      </c>
      <c r="H7" s="10" t="s">
        <v>1411</v>
      </c>
      <c r="I7" s="9">
        <v>1001</v>
      </c>
      <c r="J7" s="10" t="s">
        <v>1443</v>
      </c>
      <c r="K7" s="13"/>
      <c r="L7" s="13"/>
      <c r="M7" s="10" t="s">
        <v>1444</v>
      </c>
      <c r="N7" s="10" t="s">
        <v>1445</v>
      </c>
      <c r="O7" s="34" t="s">
        <v>1446</v>
      </c>
      <c r="P7" s="34"/>
      <c r="Q7" s="2"/>
    </row>
    <row r="8" ht="14.25" spans="1:17">
      <c r="A8" s="9">
        <v>6</v>
      </c>
      <c r="B8" s="10" t="s">
        <v>1407</v>
      </c>
      <c r="C8" s="10" t="s">
        <v>1417</v>
      </c>
      <c r="D8" s="11">
        <v>44617</v>
      </c>
      <c r="E8" s="10" t="s">
        <v>1447</v>
      </c>
      <c r="F8" s="12" t="s">
        <v>1434</v>
      </c>
      <c r="G8" s="10" t="s">
        <v>1448</v>
      </c>
      <c r="H8" s="10" t="s">
        <v>1411</v>
      </c>
      <c r="I8" s="9">
        <v>1051</v>
      </c>
      <c r="J8" s="10" t="s">
        <v>1449</v>
      </c>
      <c r="K8" s="10" t="s">
        <v>1413</v>
      </c>
      <c r="L8" s="13"/>
      <c r="M8" s="10" t="s">
        <v>1450</v>
      </c>
      <c r="N8" s="10" t="s">
        <v>1451</v>
      </c>
      <c r="O8" s="34" t="s">
        <v>1452</v>
      </c>
      <c r="P8" s="34" t="s">
        <v>1453</v>
      </c>
      <c r="Q8" s="2"/>
    </row>
    <row r="9" ht="21" customHeight="1" spans="1:17">
      <c r="A9" s="9">
        <v>7</v>
      </c>
      <c r="B9" s="10" t="s">
        <v>1407</v>
      </c>
      <c r="C9" s="10" t="s">
        <v>1454</v>
      </c>
      <c r="D9" s="11">
        <v>44610</v>
      </c>
      <c r="E9" s="10" t="s">
        <v>1455</v>
      </c>
      <c r="F9" s="10" t="s">
        <v>1409</v>
      </c>
      <c r="G9" s="10" t="s">
        <v>1456</v>
      </c>
      <c r="H9" s="10" t="s">
        <v>1411</v>
      </c>
      <c r="I9" s="9">
        <v>1001</v>
      </c>
      <c r="J9" s="10" t="s">
        <v>1457</v>
      </c>
      <c r="K9" s="10" t="s">
        <v>1413</v>
      </c>
      <c r="L9" s="13"/>
      <c r="M9" s="10" t="s">
        <v>1458</v>
      </c>
      <c r="N9" s="10" t="s">
        <v>1459</v>
      </c>
      <c r="O9" s="34" t="s">
        <v>1460</v>
      </c>
      <c r="P9" s="34"/>
      <c r="Q9" s="2"/>
    </row>
    <row r="10" ht="15" spans="1:17">
      <c r="A10" s="9">
        <v>8</v>
      </c>
      <c r="B10" s="10" t="s">
        <v>1407</v>
      </c>
      <c r="C10" s="10" t="s">
        <v>1461</v>
      </c>
      <c r="D10" s="11">
        <v>44389</v>
      </c>
      <c r="E10" s="10" t="s">
        <v>1462</v>
      </c>
      <c r="F10" s="10" t="s">
        <v>1409</v>
      </c>
      <c r="G10" s="10" t="s">
        <v>1463</v>
      </c>
      <c r="H10" s="10" t="s">
        <v>1411</v>
      </c>
      <c r="I10" s="9">
        <v>1010</v>
      </c>
      <c r="J10" s="10" t="s">
        <v>1464</v>
      </c>
      <c r="K10" s="13"/>
      <c r="L10" s="13"/>
      <c r="M10" s="10" t="s">
        <v>1465</v>
      </c>
      <c r="N10" s="35" t="s">
        <v>1466</v>
      </c>
      <c r="O10" s="34" t="s">
        <v>1467</v>
      </c>
      <c r="P10" s="34" t="s">
        <v>1467</v>
      </c>
      <c r="Q10" s="2"/>
    </row>
    <row r="11" ht="15" spans="1:17">
      <c r="A11" s="9">
        <v>9</v>
      </c>
      <c r="B11" s="10" t="s">
        <v>1407</v>
      </c>
      <c r="C11" s="10" t="s">
        <v>1454</v>
      </c>
      <c r="D11" s="11">
        <v>44610</v>
      </c>
      <c r="E11" s="10" t="s">
        <v>1468</v>
      </c>
      <c r="F11" s="10" t="s">
        <v>1409</v>
      </c>
      <c r="G11" s="10" t="s">
        <v>1469</v>
      </c>
      <c r="H11" s="10" t="s">
        <v>1411</v>
      </c>
      <c r="I11" s="9">
        <v>1001</v>
      </c>
      <c r="J11" s="10" t="s">
        <v>1470</v>
      </c>
      <c r="K11" s="10" t="s">
        <v>1471</v>
      </c>
      <c r="L11" s="13"/>
      <c r="M11" s="10" t="s">
        <v>1472</v>
      </c>
      <c r="N11" s="35" t="s">
        <v>1473</v>
      </c>
      <c r="O11" s="35" t="s">
        <v>1474</v>
      </c>
      <c r="P11" s="34"/>
      <c r="Q11" s="2"/>
    </row>
    <row r="12" ht="18" customHeight="1" spans="1:17">
      <c r="A12" s="9">
        <v>10</v>
      </c>
      <c r="B12" s="10" t="s">
        <v>1407</v>
      </c>
      <c r="C12" s="10" t="s">
        <v>1454</v>
      </c>
      <c r="D12" s="11">
        <v>44610</v>
      </c>
      <c r="E12" s="10" t="s">
        <v>1234</v>
      </c>
      <c r="F12" s="10" t="s">
        <v>1409</v>
      </c>
      <c r="G12" s="10" t="s">
        <v>1475</v>
      </c>
      <c r="H12" s="10" t="s">
        <v>1411</v>
      </c>
      <c r="I12" s="9">
        <v>1001</v>
      </c>
      <c r="J12" s="10" t="s">
        <v>1476</v>
      </c>
      <c r="K12" s="10" t="s">
        <v>1477</v>
      </c>
      <c r="L12" s="10" t="s">
        <v>1478</v>
      </c>
      <c r="M12" s="10" t="s">
        <v>1479</v>
      </c>
      <c r="N12" s="36" t="s">
        <v>1480</v>
      </c>
      <c r="O12" s="34"/>
      <c r="P12" s="37" t="s">
        <v>1481</v>
      </c>
      <c r="Q12" s="2"/>
    </row>
    <row r="13" ht="14.25" spans="1:17">
      <c r="A13" s="9">
        <v>11</v>
      </c>
      <c r="B13" s="10" t="s">
        <v>1407</v>
      </c>
      <c r="C13" s="10" t="s">
        <v>1482</v>
      </c>
      <c r="D13" s="13" t="s">
        <v>1483</v>
      </c>
      <c r="E13" s="13" t="s">
        <v>1484</v>
      </c>
      <c r="F13" s="10" t="s">
        <v>1409</v>
      </c>
      <c r="G13" s="13" t="s">
        <v>1485</v>
      </c>
      <c r="H13" s="10" t="s">
        <v>1411</v>
      </c>
      <c r="I13" s="9">
        <v>1001</v>
      </c>
      <c r="J13" s="13" t="s">
        <v>1486</v>
      </c>
      <c r="K13" s="13"/>
      <c r="L13" s="10"/>
      <c r="M13" s="13" t="s">
        <v>1487</v>
      </c>
      <c r="N13" s="13" t="s">
        <v>1488</v>
      </c>
      <c r="O13" s="37" t="s">
        <v>1489</v>
      </c>
      <c r="P13" s="34"/>
      <c r="Q13" s="2"/>
    </row>
    <row r="14" ht="14.25" spans="1:17">
      <c r="A14" s="9">
        <v>12</v>
      </c>
      <c r="B14" s="10" t="s">
        <v>1407</v>
      </c>
      <c r="C14" s="10" t="s">
        <v>1490</v>
      </c>
      <c r="D14" s="13" t="s">
        <v>1491</v>
      </c>
      <c r="E14" s="13" t="s">
        <v>1492</v>
      </c>
      <c r="F14" s="10" t="s">
        <v>1409</v>
      </c>
      <c r="G14" s="13" t="s">
        <v>1493</v>
      </c>
      <c r="H14" s="10" t="s">
        <v>1411</v>
      </c>
      <c r="I14" s="9">
        <v>1001</v>
      </c>
      <c r="J14" s="13" t="s">
        <v>1494</v>
      </c>
      <c r="K14" s="13"/>
      <c r="L14" s="13"/>
      <c r="M14" s="13" t="s">
        <v>1495</v>
      </c>
      <c r="N14" s="36" t="s">
        <v>1496</v>
      </c>
      <c r="O14" s="34"/>
      <c r="P14" s="34"/>
      <c r="Q14" s="2"/>
    </row>
    <row r="15" s="2" customFormat="1" ht="33.75" customHeight="1" spans="1:16">
      <c r="A15" s="9">
        <v>13</v>
      </c>
      <c r="B15" s="10" t="s">
        <v>1407</v>
      </c>
      <c r="C15" s="10" t="s">
        <v>1497</v>
      </c>
      <c r="D15" s="13" t="s">
        <v>1498</v>
      </c>
      <c r="E15" s="13" t="s">
        <v>1499</v>
      </c>
      <c r="F15" s="10" t="s">
        <v>1409</v>
      </c>
      <c r="G15" s="13" t="s">
        <v>1500</v>
      </c>
      <c r="H15" s="10" t="s">
        <v>1411</v>
      </c>
      <c r="I15" s="13">
        <v>1019</v>
      </c>
      <c r="J15" s="13" t="s">
        <v>1501</v>
      </c>
      <c r="K15" s="13" t="s">
        <v>1413</v>
      </c>
      <c r="L15" s="13"/>
      <c r="M15" s="13" t="s">
        <v>1502</v>
      </c>
      <c r="N15" s="13" t="s">
        <v>1503</v>
      </c>
      <c r="O15" s="37" t="s">
        <v>1504</v>
      </c>
      <c r="P15" s="34"/>
    </row>
    <row r="16" ht="18.75" customHeight="1" spans="1:17">
      <c r="A16" s="9">
        <v>14</v>
      </c>
      <c r="B16" s="10" t="s">
        <v>1407</v>
      </c>
      <c r="C16" s="10" t="s">
        <v>1505</v>
      </c>
      <c r="D16" s="13" t="s">
        <v>1506</v>
      </c>
      <c r="E16" s="13" t="s">
        <v>1507</v>
      </c>
      <c r="F16" s="12" t="s">
        <v>1434</v>
      </c>
      <c r="G16" s="13" t="s">
        <v>1508</v>
      </c>
      <c r="H16" s="10" t="s">
        <v>1411</v>
      </c>
      <c r="I16" s="9">
        <v>1001</v>
      </c>
      <c r="J16" s="13" t="s">
        <v>1509</v>
      </c>
      <c r="K16" s="13" t="s">
        <v>1413</v>
      </c>
      <c r="L16" s="13"/>
      <c r="M16" s="13" t="s">
        <v>1510</v>
      </c>
      <c r="N16" s="13" t="s">
        <v>1511</v>
      </c>
      <c r="O16" s="37" t="s">
        <v>1512</v>
      </c>
      <c r="P16" s="37" t="s">
        <v>1513</v>
      </c>
      <c r="Q16" s="2"/>
    </row>
    <row r="17" ht="14.25" spans="1:17">
      <c r="A17" s="9">
        <v>15</v>
      </c>
      <c r="B17" s="10" t="s">
        <v>1407</v>
      </c>
      <c r="C17" s="10" t="s">
        <v>1505</v>
      </c>
      <c r="D17" s="13" t="s">
        <v>1506</v>
      </c>
      <c r="E17" s="13" t="s">
        <v>1514</v>
      </c>
      <c r="F17" s="12" t="s">
        <v>1434</v>
      </c>
      <c r="G17" s="13" t="s">
        <v>1515</v>
      </c>
      <c r="H17" s="10" t="s">
        <v>1411</v>
      </c>
      <c r="I17" s="9">
        <v>1001</v>
      </c>
      <c r="J17" s="13" t="s">
        <v>1516</v>
      </c>
      <c r="K17" s="13" t="s">
        <v>1413</v>
      </c>
      <c r="L17" s="13"/>
      <c r="M17" s="13" t="s">
        <v>1517</v>
      </c>
      <c r="N17" s="13" t="s">
        <v>1518</v>
      </c>
      <c r="O17" s="37" t="s">
        <v>1512</v>
      </c>
      <c r="P17" s="34"/>
      <c r="Q17" s="2"/>
    </row>
    <row r="18" ht="14.25" spans="1:17">
      <c r="A18" s="9">
        <v>16</v>
      </c>
      <c r="B18" s="10" t="s">
        <v>1407</v>
      </c>
      <c r="C18" s="13" t="s">
        <v>1519</v>
      </c>
      <c r="D18" s="13" t="s">
        <v>1520</v>
      </c>
      <c r="E18" s="14" t="s">
        <v>1224</v>
      </c>
      <c r="F18" s="13" t="s">
        <v>1409</v>
      </c>
      <c r="G18" s="14" t="s">
        <v>1521</v>
      </c>
      <c r="H18" s="10" t="s">
        <v>1411</v>
      </c>
      <c r="I18" s="13">
        <v>1019</v>
      </c>
      <c r="J18" s="14" t="s">
        <v>1522</v>
      </c>
      <c r="K18" s="14" t="s">
        <v>1413</v>
      </c>
      <c r="L18" s="13"/>
      <c r="M18" s="14" t="s">
        <v>1523</v>
      </c>
      <c r="N18" s="14" t="s">
        <v>1524</v>
      </c>
      <c r="O18" s="37" t="s">
        <v>1525</v>
      </c>
      <c r="P18" s="34" t="s">
        <v>1525</v>
      </c>
      <c r="Q18" s="2"/>
    </row>
    <row r="19" ht="33.75" customHeight="1" spans="1:17">
      <c r="A19" s="9">
        <v>17</v>
      </c>
      <c r="B19" s="10" t="s">
        <v>1407</v>
      </c>
      <c r="C19" s="13" t="s">
        <v>1526</v>
      </c>
      <c r="D19" s="13" t="s">
        <v>1527</v>
      </c>
      <c r="E19" s="14" t="s">
        <v>1528</v>
      </c>
      <c r="F19" s="15" t="s">
        <v>1434</v>
      </c>
      <c r="G19" s="14" t="s">
        <v>1529</v>
      </c>
      <c r="H19" s="10" t="s">
        <v>1411</v>
      </c>
      <c r="I19" s="13">
        <v>1010</v>
      </c>
      <c r="J19" s="14" t="s">
        <v>1530</v>
      </c>
      <c r="K19" s="14" t="s">
        <v>1413</v>
      </c>
      <c r="L19" s="13" t="s">
        <v>1531</v>
      </c>
      <c r="M19" s="14" t="s">
        <v>1532</v>
      </c>
      <c r="N19" s="14" t="s">
        <v>1533</v>
      </c>
      <c r="O19" s="37" t="s">
        <v>1534</v>
      </c>
      <c r="P19" s="34" t="s">
        <v>1535</v>
      </c>
      <c r="Q19" s="2"/>
    </row>
    <row r="20" s="2" customFormat="1" ht="18.75" customHeight="1" spans="1:16">
      <c r="A20" s="9">
        <v>18</v>
      </c>
      <c r="B20" s="10" t="s">
        <v>1407</v>
      </c>
      <c r="C20" s="13" t="s">
        <v>1536</v>
      </c>
      <c r="D20" s="13" t="s">
        <v>1537</v>
      </c>
      <c r="E20" s="14" t="s">
        <v>1538</v>
      </c>
      <c r="F20" s="13" t="s">
        <v>1409</v>
      </c>
      <c r="G20" s="14" t="s">
        <v>1539</v>
      </c>
      <c r="H20" s="10" t="s">
        <v>1411</v>
      </c>
      <c r="I20" s="13">
        <v>1019</v>
      </c>
      <c r="J20" s="14" t="s">
        <v>1540</v>
      </c>
      <c r="K20" s="14" t="s">
        <v>1541</v>
      </c>
      <c r="L20" s="13"/>
      <c r="M20" s="14" t="s">
        <v>1542</v>
      </c>
      <c r="N20" s="14" t="s">
        <v>1543</v>
      </c>
      <c r="O20" s="38" t="s">
        <v>1544</v>
      </c>
      <c r="P20" s="37"/>
    </row>
    <row r="21" s="2" customFormat="1" ht="18.75" customHeight="1" spans="1:16">
      <c r="A21" s="9">
        <v>19</v>
      </c>
      <c r="B21" s="10" t="s">
        <v>1407</v>
      </c>
      <c r="C21" s="13" t="s">
        <v>1545</v>
      </c>
      <c r="D21" s="13" t="s">
        <v>1546</v>
      </c>
      <c r="E21" s="14" t="s">
        <v>1547</v>
      </c>
      <c r="F21" s="13" t="s">
        <v>1409</v>
      </c>
      <c r="G21" s="14" t="s">
        <v>1548</v>
      </c>
      <c r="H21" s="10" t="s">
        <v>1411</v>
      </c>
      <c r="I21" s="13">
        <v>1022</v>
      </c>
      <c r="J21" s="14" t="s">
        <v>1549</v>
      </c>
      <c r="K21" s="14" t="s">
        <v>1477</v>
      </c>
      <c r="L21" s="13"/>
      <c r="M21" s="14" t="s">
        <v>1550</v>
      </c>
      <c r="N21" s="14" t="s">
        <v>1551</v>
      </c>
      <c r="O21" s="38" t="s">
        <v>1552</v>
      </c>
      <c r="P21" s="37"/>
    </row>
    <row r="22" s="2" customFormat="1" ht="18.75" customHeight="1" spans="1:16">
      <c r="A22" s="9">
        <v>20</v>
      </c>
      <c r="B22" s="10" t="s">
        <v>1407</v>
      </c>
      <c r="C22" s="13" t="s">
        <v>1553</v>
      </c>
      <c r="D22" s="13" t="s">
        <v>1554</v>
      </c>
      <c r="E22" s="14" t="s">
        <v>1555</v>
      </c>
      <c r="F22" s="15" t="s">
        <v>1434</v>
      </c>
      <c r="G22" s="14" t="s">
        <v>1556</v>
      </c>
      <c r="H22" s="10" t="s">
        <v>1411</v>
      </c>
      <c r="I22" s="13">
        <v>1023</v>
      </c>
      <c r="J22" s="14" t="s">
        <v>1557</v>
      </c>
      <c r="K22" s="14" t="s">
        <v>1558</v>
      </c>
      <c r="L22" s="13"/>
      <c r="M22" s="14" t="s">
        <v>1559</v>
      </c>
      <c r="N22" s="14" t="s">
        <v>1560</v>
      </c>
      <c r="O22" s="38" t="s">
        <v>1561</v>
      </c>
      <c r="P22" s="38" t="s">
        <v>1561</v>
      </c>
    </row>
    <row r="23" s="2" customFormat="1" ht="32.25" customHeight="1" spans="1:16">
      <c r="A23" s="9">
        <v>21</v>
      </c>
      <c r="B23" s="10" t="s">
        <v>1407</v>
      </c>
      <c r="C23" s="13" t="s">
        <v>1562</v>
      </c>
      <c r="D23" s="13" t="s">
        <v>1554</v>
      </c>
      <c r="E23" s="14" t="s">
        <v>1201</v>
      </c>
      <c r="F23" s="15" t="s">
        <v>1434</v>
      </c>
      <c r="G23" s="14" t="s">
        <v>1563</v>
      </c>
      <c r="H23" s="10" t="s">
        <v>1411</v>
      </c>
      <c r="I23" s="13">
        <v>1001</v>
      </c>
      <c r="J23" s="14" t="s">
        <v>1564</v>
      </c>
      <c r="K23" s="13" t="s">
        <v>1565</v>
      </c>
      <c r="L23" s="13" t="s">
        <v>1566</v>
      </c>
      <c r="M23" s="13" t="s">
        <v>1566</v>
      </c>
      <c r="N23" s="13" t="s">
        <v>1567</v>
      </c>
      <c r="O23" s="38" t="s">
        <v>1568</v>
      </c>
      <c r="P23" s="38" t="s">
        <v>1568</v>
      </c>
    </row>
    <row r="24" s="2" customFormat="1" ht="18.75" customHeight="1" spans="1:16">
      <c r="A24" s="9">
        <v>22</v>
      </c>
      <c r="B24" s="10" t="s">
        <v>1407</v>
      </c>
      <c r="C24" s="13" t="s">
        <v>1569</v>
      </c>
      <c r="D24" s="13" t="s">
        <v>1554</v>
      </c>
      <c r="E24" s="14" t="s">
        <v>1570</v>
      </c>
      <c r="F24" s="13" t="s">
        <v>1409</v>
      </c>
      <c r="G24" s="14" t="s">
        <v>1571</v>
      </c>
      <c r="H24" s="10" t="s">
        <v>1411</v>
      </c>
      <c r="I24" s="13">
        <v>1000</v>
      </c>
      <c r="J24" s="14" t="s">
        <v>1572</v>
      </c>
      <c r="K24" s="14" t="s">
        <v>1413</v>
      </c>
      <c r="L24" s="13"/>
      <c r="M24" s="14" t="s">
        <v>1573</v>
      </c>
      <c r="N24" s="14" t="s">
        <v>1574</v>
      </c>
      <c r="O24" s="38" t="s">
        <v>1575</v>
      </c>
      <c r="P24" s="38"/>
    </row>
    <row r="25" s="2" customFormat="1" ht="18.75" customHeight="1" spans="1:16">
      <c r="A25" s="9">
        <v>23</v>
      </c>
      <c r="B25" s="10" t="s">
        <v>1407</v>
      </c>
      <c r="C25" s="13" t="s">
        <v>1576</v>
      </c>
      <c r="D25" s="13" t="s">
        <v>1577</v>
      </c>
      <c r="E25" s="14" t="s">
        <v>1578</v>
      </c>
      <c r="F25" s="13" t="s">
        <v>1409</v>
      </c>
      <c r="G25" s="14" t="s">
        <v>1579</v>
      </c>
      <c r="H25" s="10" t="s">
        <v>1411</v>
      </c>
      <c r="I25" s="13">
        <v>1010</v>
      </c>
      <c r="J25" s="14" t="s">
        <v>1580</v>
      </c>
      <c r="K25" s="14" t="s">
        <v>1581</v>
      </c>
      <c r="L25" s="13"/>
      <c r="M25" s="14" t="s">
        <v>1582</v>
      </c>
      <c r="N25" s="14" t="s">
        <v>1583</v>
      </c>
      <c r="O25" s="38"/>
      <c r="P25" s="38"/>
    </row>
    <row r="26" ht="14.25" spans="1:16">
      <c r="A26" s="9">
        <v>24</v>
      </c>
      <c r="B26" s="10" t="s">
        <v>1407</v>
      </c>
      <c r="C26" s="13" t="s">
        <v>1584</v>
      </c>
      <c r="D26" s="14" t="s">
        <v>1577</v>
      </c>
      <c r="E26" s="13" t="s">
        <v>1585</v>
      </c>
      <c r="F26" s="14" t="s">
        <v>1409</v>
      </c>
      <c r="G26" s="14" t="s">
        <v>1586</v>
      </c>
      <c r="H26" s="13" t="s">
        <v>1411</v>
      </c>
      <c r="I26" s="14">
        <v>1041</v>
      </c>
      <c r="J26" s="14" t="s">
        <v>1587</v>
      </c>
      <c r="K26" s="13" t="s">
        <v>1477</v>
      </c>
      <c r="L26" s="14"/>
      <c r="M26" s="14" t="s">
        <v>1588</v>
      </c>
      <c r="N26" s="14" t="s">
        <v>1589</v>
      </c>
      <c r="O26" s="38" t="s">
        <v>1590</v>
      </c>
      <c r="P26" s="38"/>
    </row>
    <row r="27" s="2" customFormat="1" ht="18.75" customHeight="1" spans="1:16">
      <c r="A27" s="9">
        <v>25</v>
      </c>
      <c r="B27" s="10" t="s">
        <v>1407</v>
      </c>
      <c r="C27" s="13" t="s">
        <v>1569</v>
      </c>
      <c r="D27" s="13" t="s">
        <v>1577</v>
      </c>
      <c r="E27" s="14" t="s">
        <v>1591</v>
      </c>
      <c r="F27" s="15" t="s">
        <v>1434</v>
      </c>
      <c r="G27" s="14" t="s">
        <v>1592</v>
      </c>
      <c r="H27" s="10" t="s">
        <v>1411</v>
      </c>
      <c r="I27" s="13">
        <v>1023</v>
      </c>
      <c r="J27" s="14" t="s">
        <v>1593</v>
      </c>
      <c r="K27" s="14"/>
      <c r="L27" s="13"/>
      <c r="M27" s="14" t="s">
        <v>1594</v>
      </c>
      <c r="N27" s="14" t="s">
        <v>1595</v>
      </c>
      <c r="O27" s="38" t="s">
        <v>1596</v>
      </c>
      <c r="P27" s="38"/>
    </row>
    <row r="28" ht="14.25" spans="1:16">
      <c r="A28" s="9">
        <v>26</v>
      </c>
      <c r="B28" s="10" t="s">
        <v>1407</v>
      </c>
      <c r="C28" s="13" t="s">
        <v>1597</v>
      </c>
      <c r="D28" s="14" t="s">
        <v>1598</v>
      </c>
      <c r="E28" s="13" t="s">
        <v>1599</v>
      </c>
      <c r="F28" s="15" t="s">
        <v>1434</v>
      </c>
      <c r="G28" s="14" t="s">
        <v>1600</v>
      </c>
      <c r="H28" s="13" t="s">
        <v>1601</v>
      </c>
      <c r="I28" s="14">
        <v>4402</v>
      </c>
      <c r="J28" s="14" t="s">
        <v>1602</v>
      </c>
      <c r="K28" s="13" t="s">
        <v>1603</v>
      </c>
      <c r="L28" s="14"/>
      <c r="M28" s="14" t="s">
        <v>1604</v>
      </c>
      <c r="N28" s="14" t="s">
        <v>1605</v>
      </c>
      <c r="O28" s="38" t="s">
        <v>1606</v>
      </c>
      <c r="P28" s="38"/>
    </row>
    <row r="29" ht="14.25" spans="1:16">
      <c r="A29" s="9">
        <v>27</v>
      </c>
      <c r="B29" s="10" t="s">
        <v>1407</v>
      </c>
      <c r="C29" s="13" t="s">
        <v>1607</v>
      </c>
      <c r="D29" s="14" t="s">
        <v>1608</v>
      </c>
      <c r="E29" s="13" t="s">
        <v>1609</v>
      </c>
      <c r="F29" s="13" t="s">
        <v>1409</v>
      </c>
      <c r="G29" s="14" t="s">
        <v>1610</v>
      </c>
      <c r="H29" s="13" t="s">
        <v>1411</v>
      </c>
      <c r="I29" s="14">
        <v>1017</v>
      </c>
      <c r="J29" s="14" t="s">
        <v>1611</v>
      </c>
      <c r="K29" s="14" t="s">
        <v>1612</v>
      </c>
      <c r="L29" s="14"/>
      <c r="M29" s="14" t="s">
        <v>1613</v>
      </c>
      <c r="N29" s="14" t="s">
        <v>1614</v>
      </c>
      <c r="O29" s="38"/>
      <c r="P29" s="38"/>
    </row>
    <row r="30" ht="14.25" spans="1:16">
      <c r="A30" s="9">
        <v>28</v>
      </c>
      <c r="B30" s="10" t="s">
        <v>1407</v>
      </c>
      <c r="C30" s="13" t="s">
        <v>1615</v>
      </c>
      <c r="D30" s="14" t="s">
        <v>1608</v>
      </c>
      <c r="E30" s="13" t="s">
        <v>1616</v>
      </c>
      <c r="F30" s="13" t="s">
        <v>1409</v>
      </c>
      <c r="G30" s="14" t="s">
        <v>1617</v>
      </c>
      <c r="H30" s="13" t="s">
        <v>1618</v>
      </c>
      <c r="I30" s="14">
        <v>3301</v>
      </c>
      <c r="J30" s="14" t="s">
        <v>1619</v>
      </c>
      <c r="K30" s="13" t="s">
        <v>1620</v>
      </c>
      <c r="L30" s="14"/>
      <c r="M30" s="14" t="s">
        <v>1621</v>
      </c>
      <c r="N30" s="14" t="s">
        <v>1622</v>
      </c>
      <c r="O30" s="38" t="s">
        <v>1623</v>
      </c>
      <c r="P30" s="38" t="s">
        <v>1623</v>
      </c>
    </row>
    <row r="31" ht="14.25" spans="1:16">
      <c r="A31" s="9">
        <v>29</v>
      </c>
      <c r="B31" s="10" t="s">
        <v>1407</v>
      </c>
      <c r="C31" s="13" t="s">
        <v>1624</v>
      </c>
      <c r="D31" s="14" t="s">
        <v>1625</v>
      </c>
      <c r="E31" s="13" t="s">
        <v>1626</v>
      </c>
      <c r="F31" s="15" t="s">
        <v>1434</v>
      </c>
      <c r="G31" s="14" t="s">
        <v>1627</v>
      </c>
      <c r="H31" s="13" t="s">
        <v>1411</v>
      </c>
      <c r="I31" s="14"/>
      <c r="J31" s="14" t="s">
        <v>1628</v>
      </c>
      <c r="K31" s="13" t="s">
        <v>1413</v>
      </c>
      <c r="L31" s="14" t="s">
        <v>1629</v>
      </c>
      <c r="M31" s="14" t="s">
        <v>1630</v>
      </c>
      <c r="N31" s="14" t="s">
        <v>1631</v>
      </c>
      <c r="O31" s="38" t="s">
        <v>1632</v>
      </c>
      <c r="P31" s="38" t="s">
        <v>1632</v>
      </c>
    </row>
    <row r="32" ht="15" spans="1:16">
      <c r="A32" s="9">
        <v>30</v>
      </c>
      <c r="B32" s="10" t="s">
        <v>1407</v>
      </c>
      <c r="C32" s="13" t="s">
        <v>1633</v>
      </c>
      <c r="D32" s="14" t="s">
        <v>1625</v>
      </c>
      <c r="E32" s="13" t="s">
        <v>1634</v>
      </c>
      <c r="F32" s="13" t="s">
        <v>1409</v>
      </c>
      <c r="G32" s="14" t="s">
        <v>1635</v>
      </c>
      <c r="H32" s="13" t="s">
        <v>1411</v>
      </c>
      <c r="I32" s="14">
        <v>1001</v>
      </c>
      <c r="J32" s="14" t="s">
        <v>1636</v>
      </c>
      <c r="K32" s="13"/>
      <c r="L32" s="14"/>
      <c r="M32" s="14" t="s">
        <v>1637</v>
      </c>
      <c r="N32" s="39" t="s">
        <v>1466</v>
      </c>
      <c r="O32" s="38"/>
      <c r="P32" s="38"/>
    </row>
    <row r="33" ht="14.25" spans="1:16">
      <c r="A33" s="9">
        <v>31</v>
      </c>
      <c r="B33" s="10" t="s">
        <v>1407</v>
      </c>
      <c r="C33" s="13" t="s">
        <v>1638</v>
      </c>
      <c r="D33" s="14" t="s">
        <v>1639</v>
      </c>
      <c r="E33" s="13" t="s">
        <v>1640</v>
      </c>
      <c r="F33" s="15" t="s">
        <v>1434</v>
      </c>
      <c r="G33" s="14" t="s">
        <v>1641</v>
      </c>
      <c r="H33" s="13" t="s">
        <v>1411</v>
      </c>
      <c r="I33" s="14">
        <v>1023</v>
      </c>
      <c r="J33" s="14" t="s">
        <v>1642</v>
      </c>
      <c r="K33" s="13" t="s">
        <v>1643</v>
      </c>
      <c r="L33" s="9"/>
      <c r="M33" s="10" t="s">
        <v>1644</v>
      </c>
      <c r="N33" s="10" t="s">
        <v>1645</v>
      </c>
      <c r="O33" s="38" t="s">
        <v>1646</v>
      </c>
      <c r="P33" s="40" t="s">
        <v>1646</v>
      </c>
    </row>
    <row r="34" ht="28.5" spans="1:16">
      <c r="A34" s="9">
        <v>32</v>
      </c>
      <c r="B34" s="10" t="s">
        <v>1407</v>
      </c>
      <c r="C34" s="13" t="s">
        <v>1647</v>
      </c>
      <c r="D34" s="14" t="s">
        <v>1648</v>
      </c>
      <c r="E34" s="13" t="s">
        <v>1649</v>
      </c>
      <c r="F34" s="13" t="s">
        <v>1409</v>
      </c>
      <c r="G34" s="13" t="s">
        <v>1650</v>
      </c>
      <c r="H34" s="13" t="s">
        <v>1411</v>
      </c>
      <c r="I34" s="14">
        <v>1010</v>
      </c>
      <c r="J34" s="14" t="s">
        <v>1651</v>
      </c>
      <c r="K34" s="13" t="s">
        <v>1413</v>
      </c>
      <c r="L34" s="9"/>
      <c r="M34" s="10" t="s">
        <v>1652</v>
      </c>
      <c r="N34" s="10" t="s">
        <v>1653</v>
      </c>
      <c r="O34" s="38"/>
      <c r="P34" s="38"/>
    </row>
    <row r="35" ht="14.25" spans="1:16">
      <c r="A35" s="9">
        <v>33</v>
      </c>
      <c r="B35" s="10" t="s">
        <v>1407</v>
      </c>
      <c r="C35" s="13" t="s">
        <v>1654</v>
      </c>
      <c r="D35" s="14" t="s">
        <v>1655</v>
      </c>
      <c r="E35" s="13" t="s">
        <v>1656</v>
      </c>
      <c r="F35" s="13" t="s">
        <v>1409</v>
      </c>
      <c r="G35" s="14" t="s">
        <v>1657</v>
      </c>
      <c r="H35" s="13" t="s">
        <v>1411</v>
      </c>
      <c r="I35" s="14">
        <v>1025</v>
      </c>
      <c r="J35" s="14" t="s">
        <v>1658</v>
      </c>
      <c r="K35" s="13" t="s">
        <v>1477</v>
      </c>
      <c r="L35" s="9"/>
      <c r="M35" s="10" t="s">
        <v>1659</v>
      </c>
      <c r="N35" s="10" t="s">
        <v>1660</v>
      </c>
      <c r="O35" s="38"/>
      <c r="P35" s="38"/>
    </row>
    <row r="36" ht="14.25" spans="1:16">
      <c r="A36" s="9">
        <v>34</v>
      </c>
      <c r="B36" s="10" t="s">
        <v>1407</v>
      </c>
      <c r="C36" s="13" t="s">
        <v>1661</v>
      </c>
      <c r="D36" s="14" t="s">
        <v>1655</v>
      </c>
      <c r="E36" s="13" t="s">
        <v>1662</v>
      </c>
      <c r="F36" s="13" t="s">
        <v>1409</v>
      </c>
      <c r="G36" s="14" t="s">
        <v>1663</v>
      </c>
      <c r="H36" s="13" t="s">
        <v>1411</v>
      </c>
      <c r="I36" s="14">
        <v>1025</v>
      </c>
      <c r="J36" s="14" t="s">
        <v>1664</v>
      </c>
      <c r="K36" s="13" t="s">
        <v>1477</v>
      </c>
      <c r="L36" s="9"/>
      <c r="M36" s="10" t="s">
        <v>1665</v>
      </c>
      <c r="N36" s="10" t="s">
        <v>1666</v>
      </c>
      <c r="O36" s="38"/>
      <c r="P36" s="38"/>
    </row>
    <row r="37" ht="14.25" spans="1:16">
      <c r="A37" s="9">
        <v>35</v>
      </c>
      <c r="B37" s="10" t="s">
        <v>1407</v>
      </c>
      <c r="C37" s="13" t="s">
        <v>1667</v>
      </c>
      <c r="D37" s="14" t="s">
        <v>1668</v>
      </c>
      <c r="E37" s="13" t="s">
        <v>1669</v>
      </c>
      <c r="F37" s="13" t="s">
        <v>1409</v>
      </c>
      <c r="G37" s="14" t="s">
        <v>1670</v>
      </c>
      <c r="H37" s="13" t="s">
        <v>1411</v>
      </c>
      <c r="I37" s="14">
        <v>1057</v>
      </c>
      <c r="J37" s="14" t="s">
        <v>1671</v>
      </c>
      <c r="K37" s="13" t="s">
        <v>1672</v>
      </c>
      <c r="L37" s="9"/>
      <c r="M37" s="10" t="s">
        <v>1673</v>
      </c>
      <c r="N37" s="10" t="s">
        <v>1674</v>
      </c>
      <c r="O37" s="38"/>
      <c r="P37" s="38"/>
    </row>
    <row r="38" ht="14.25" spans="1:16">
      <c r="A38" s="9">
        <v>36</v>
      </c>
      <c r="B38" s="10" t="s">
        <v>1407</v>
      </c>
      <c r="C38" s="13" t="s">
        <v>1675</v>
      </c>
      <c r="D38" s="14" t="s">
        <v>1676</v>
      </c>
      <c r="E38" s="13" t="s">
        <v>1677</v>
      </c>
      <c r="F38" s="13" t="s">
        <v>1409</v>
      </c>
      <c r="G38" s="14" t="s">
        <v>1678</v>
      </c>
      <c r="H38" s="13" t="s">
        <v>1411</v>
      </c>
      <c r="I38" s="14"/>
      <c r="J38" s="14" t="s">
        <v>1679</v>
      </c>
      <c r="K38" s="13" t="s">
        <v>1680</v>
      </c>
      <c r="L38" s="9"/>
      <c r="M38" s="10" t="s">
        <v>1681</v>
      </c>
      <c r="N38" s="10" t="s">
        <v>1682</v>
      </c>
      <c r="O38" s="38"/>
      <c r="P38" s="38"/>
    </row>
    <row r="39" ht="15" spans="1:16">
      <c r="A39" s="9">
        <v>37</v>
      </c>
      <c r="B39" s="10" t="s">
        <v>1407</v>
      </c>
      <c r="C39" s="13" t="s">
        <v>1683</v>
      </c>
      <c r="D39" s="14" t="s">
        <v>1684</v>
      </c>
      <c r="E39" s="13" t="s">
        <v>1685</v>
      </c>
      <c r="F39" s="13" t="s">
        <v>1409</v>
      </c>
      <c r="G39" s="14" t="s">
        <v>1686</v>
      </c>
      <c r="H39" s="16" t="s">
        <v>1411</v>
      </c>
      <c r="I39" s="19">
        <v>1060</v>
      </c>
      <c r="J39" s="14" t="s">
        <v>1687</v>
      </c>
      <c r="K39" s="13" t="s">
        <v>1688</v>
      </c>
      <c r="L39" s="17"/>
      <c r="M39" s="10" t="s">
        <v>1689</v>
      </c>
      <c r="N39" s="18" t="s">
        <v>1690</v>
      </c>
      <c r="O39" s="38" t="s">
        <v>1691</v>
      </c>
      <c r="P39" s="41"/>
    </row>
    <row r="40" ht="34.5" customHeight="1" spans="1:16">
      <c r="A40" s="17">
        <v>38</v>
      </c>
      <c r="B40" s="18" t="s">
        <v>1407</v>
      </c>
      <c r="C40" s="16" t="s">
        <v>1692</v>
      </c>
      <c r="D40" s="19" t="s">
        <v>1693</v>
      </c>
      <c r="E40" s="16" t="s">
        <v>1694</v>
      </c>
      <c r="F40" s="16" t="s">
        <v>1409</v>
      </c>
      <c r="G40" s="20" t="s">
        <v>1695</v>
      </c>
      <c r="H40" s="21" t="s">
        <v>1696</v>
      </c>
      <c r="I40" s="42"/>
      <c r="J40" s="43" t="s">
        <v>1697</v>
      </c>
      <c r="K40" s="44" t="s">
        <v>1698</v>
      </c>
      <c r="L40" s="45"/>
      <c r="M40" s="46" t="s">
        <v>1699</v>
      </c>
      <c r="N40" s="47" t="s">
        <v>1700</v>
      </c>
      <c r="O40" s="48" t="s">
        <v>1700</v>
      </c>
      <c r="P40" s="49"/>
    </row>
    <row r="41" ht="14.25" spans="1:16">
      <c r="A41" s="22"/>
      <c r="B41" s="23"/>
      <c r="C41" s="24"/>
      <c r="D41" s="25"/>
      <c r="E41" s="24"/>
      <c r="F41" s="24"/>
      <c r="G41" s="26"/>
      <c r="H41" s="27"/>
      <c r="I41" s="42"/>
      <c r="J41" s="50"/>
      <c r="K41" s="44" t="s">
        <v>1701</v>
      </c>
      <c r="L41" s="51"/>
      <c r="M41" s="52"/>
      <c r="N41" s="53"/>
      <c r="O41" s="54"/>
      <c r="P41" s="55"/>
    </row>
    <row r="42" ht="14.25" spans="1:16">
      <c r="A42" s="28">
        <v>39</v>
      </c>
      <c r="B42" s="29" t="s">
        <v>1407</v>
      </c>
      <c r="C42" s="13" t="s">
        <v>1702</v>
      </c>
      <c r="D42" s="14" t="s">
        <v>1703</v>
      </c>
      <c r="E42" s="13" t="s">
        <v>1704</v>
      </c>
      <c r="F42" s="13" t="s">
        <v>1409</v>
      </c>
      <c r="G42" s="14" t="s">
        <v>1705</v>
      </c>
      <c r="H42" s="16" t="s">
        <v>1411</v>
      </c>
      <c r="I42" s="19">
        <v>1001</v>
      </c>
      <c r="J42" s="14" t="s">
        <v>1706</v>
      </c>
      <c r="K42" s="13" t="s">
        <v>1707</v>
      </c>
      <c r="L42" s="17"/>
      <c r="M42" s="10" t="s">
        <v>1708</v>
      </c>
      <c r="N42" s="23" t="s">
        <v>1709</v>
      </c>
      <c r="O42" s="38" t="s">
        <v>1710</v>
      </c>
      <c r="P42" s="41"/>
    </row>
    <row r="43" ht="14.25" spans="1:16">
      <c r="A43" s="30">
        <v>40</v>
      </c>
      <c r="B43" s="29" t="s">
        <v>1407</v>
      </c>
      <c r="C43" s="13" t="s">
        <v>1711</v>
      </c>
      <c r="D43" s="14" t="s">
        <v>1703</v>
      </c>
      <c r="E43" s="13" t="s">
        <v>1712</v>
      </c>
      <c r="F43" s="13" t="s">
        <v>1409</v>
      </c>
      <c r="G43" s="14" t="s">
        <v>1713</v>
      </c>
      <c r="H43" s="16" t="s">
        <v>1411</v>
      </c>
      <c r="I43" s="19">
        <v>1001</v>
      </c>
      <c r="J43" s="14" t="s">
        <v>1714</v>
      </c>
      <c r="K43" s="13" t="s">
        <v>1707</v>
      </c>
      <c r="L43" s="17"/>
      <c r="M43" s="10" t="s">
        <v>1715</v>
      </c>
      <c r="N43" s="10" t="s">
        <v>1716</v>
      </c>
      <c r="O43" s="38" t="s">
        <v>1710</v>
      </c>
      <c r="P43" s="41"/>
    </row>
    <row r="44" ht="15" spans="1:16">
      <c r="A44" s="30">
        <v>41</v>
      </c>
      <c r="B44" s="29" t="s">
        <v>1407</v>
      </c>
      <c r="C44" s="13" t="s">
        <v>1702</v>
      </c>
      <c r="D44" s="14" t="s">
        <v>1703</v>
      </c>
      <c r="E44" s="13" t="s">
        <v>1717</v>
      </c>
      <c r="F44" s="13" t="s">
        <v>1409</v>
      </c>
      <c r="G44" s="14" t="s">
        <v>1718</v>
      </c>
      <c r="H44" s="16" t="s">
        <v>1411</v>
      </c>
      <c r="I44" s="19">
        <v>1001</v>
      </c>
      <c r="J44" s="14" t="s">
        <v>1719</v>
      </c>
      <c r="K44" s="16" t="s">
        <v>1680</v>
      </c>
      <c r="L44" s="17"/>
      <c r="M44" s="10" t="s">
        <v>1720</v>
      </c>
      <c r="N44" s="10" t="s">
        <v>1721</v>
      </c>
      <c r="O44" s="38"/>
      <c r="P44" s="41"/>
    </row>
    <row r="45" ht="32.25" customHeight="1" spans="1:16">
      <c r="A45" s="28">
        <v>42</v>
      </c>
      <c r="B45" s="31" t="s">
        <v>1407</v>
      </c>
      <c r="C45" s="16" t="s">
        <v>1722</v>
      </c>
      <c r="D45" s="19" t="s">
        <v>1723</v>
      </c>
      <c r="E45" s="16" t="s">
        <v>1724</v>
      </c>
      <c r="F45" s="16" t="s">
        <v>1409</v>
      </c>
      <c r="G45" s="20" t="s">
        <v>1725</v>
      </c>
      <c r="H45" s="21" t="s">
        <v>1726</v>
      </c>
      <c r="I45" s="42"/>
      <c r="J45" s="56" t="s">
        <v>1727</v>
      </c>
      <c r="K45" s="57" t="s">
        <v>1728</v>
      </c>
      <c r="L45" s="45"/>
      <c r="M45" s="58" t="s">
        <v>1729</v>
      </c>
      <c r="N45" s="46" t="s">
        <v>1730</v>
      </c>
      <c r="O45" s="59" t="s">
        <v>1731</v>
      </c>
      <c r="P45" s="49"/>
    </row>
    <row r="46" ht="34.5" customHeight="1" spans="1:16">
      <c r="A46" s="28"/>
      <c r="B46" s="32"/>
      <c r="C46" s="24"/>
      <c r="D46" s="25"/>
      <c r="E46" s="24"/>
      <c r="F46" s="24"/>
      <c r="G46" s="26"/>
      <c r="H46" s="27"/>
      <c r="I46" s="42"/>
      <c r="J46" s="60"/>
      <c r="K46" s="57" t="s">
        <v>1732</v>
      </c>
      <c r="L46" s="51"/>
      <c r="M46" s="61"/>
      <c r="N46" s="62"/>
      <c r="O46" s="63"/>
      <c r="P46" s="55"/>
    </row>
    <row r="47" ht="14.25" spans="1:16">
      <c r="A47" s="28">
        <v>43</v>
      </c>
      <c r="B47" s="29" t="s">
        <v>1407</v>
      </c>
      <c r="C47" s="13" t="s">
        <v>1733</v>
      </c>
      <c r="D47" s="14" t="s">
        <v>1723</v>
      </c>
      <c r="E47" s="13" t="s">
        <v>1734</v>
      </c>
      <c r="F47" s="13" t="s">
        <v>1409</v>
      </c>
      <c r="G47" s="14" t="s">
        <v>1735</v>
      </c>
      <c r="H47" s="16" t="s">
        <v>1618</v>
      </c>
      <c r="I47" s="19">
        <v>3301</v>
      </c>
      <c r="J47" s="14" t="s">
        <v>1736</v>
      </c>
      <c r="K47" s="16" t="s">
        <v>1737</v>
      </c>
      <c r="L47" s="17"/>
      <c r="M47" s="10" t="s">
        <v>1738</v>
      </c>
      <c r="N47" s="10" t="s">
        <v>1739</v>
      </c>
      <c r="O47" s="38"/>
      <c r="P47" s="41"/>
    </row>
    <row r="48" ht="14.25" spans="1:16">
      <c r="A48" s="28">
        <v>44</v>
      </c>
      <c r="B48" s="29" t="s">
        <v>1407</v>
      </c>
      <c r="C48" s="13" t="s">
        <v>1740</v>
      </c>
      <c r="D48" s="14" t="s">
        <v>1741</v>
      </c>
      <c r="E48" s="13" t="s">
        <v>1742</v>
      </c>
      <c r="F48" s="13" t="s">
        <v>1409</v>
      </c>
      <c r="G48" s="14" t="s">
        <v>1743</v>
      </c>
      <c r="H48" s="16" t="s">
        <v>1411</v>
      </c>
      <c r="I48" s="19">
        <v>1001</v>
      </c>
      <c r="J48" s="14" t="s">
        <v>1744</v>
      </c>
      <c r="K48" s="16" t="s">
        <v>1745</v>
      </c>
      <c r="L48" s="17"/>
      <c r="M48" s="10" t="s">
        <v>1746</v>
      </c>
      <c r="N48" s="10" t="s">
        <v>1747</v>
      </c>
      <c r="O48" s="38" t="s">
        <v>1748</v>
      </c>
      <c r="P48" s="41"/>
    </row>
    <row r="49" ht="14.25" spans="1:16">
      <c r="A49" s="28">
        <v>45</v>
      </c>
      <c r="B49" s="29" t="s">
        <v>1407</v>
      </c>
      <c r="C49" s="13" t="s">
        <v>1749</v>
      </c>
      <c r="D49" s="14" t="s">
        <v>1750</v>
      </c>
      <c r="E49" s="13" t="s">
        <v>1751</v>
      </c>
      <c r="F49" s="13" t="s">
        <v>1409</v>
      </c>
      <c r="G49" s="14" t="s">
        <v>1752</v>
      </c>
      <c r="H49" s="33" t="s">
        <v>1753</v>
      </c>
      <c r="I49" s="64">
        <v>8502</v>
      </c>
      <c r="J49" s="14" t="s">
        <v>1754</v>
      </c>
      <c r="K49" s="33" t="s">
        <v>1413</v>
      </c>
      <c r="L49" s="65"/>
      <c r="M49" s="10" t="s">
        <v>1755</v>
      </c>
      <c r="N49" s="10" t="s">
        <v>1756</v>
      </c>
      <c r="O49" s="38"/>
      <c r="P49" s="41"/>
    </row>
    <row r="50" ht="14.25" spans="1:16">
      <c r="A50" s="28">
        <v>46</v>
      </c>
      <c r="B50" s="29" t="s">
        <v>1407</v>
      </c>
      <c r="C50" s="13" t="s">
        <v>1757</v>
      </c>
      <c r="D50" s="14" t="s">
        <v>1758</v>
      </c>
      <c r="E50" s="13" t="s">
        <v>1759</v>
      </c>
      <c r="F50" s="13" t="s">
        <v>1409</v>
      </c>
      <c r="G50" s="14" t="s">
        <v>1760</v>
      </c>
      <c r="H50" s="33" t="s">
        <v>1411</v>
      </c>
      <c r="I50" s="64">
        <v>1003</v>
      </c>
      <c r="J50" s="14" t="s">
        <v>1761</v>
      </c>
      <c r="K50" s="33" t="s">
        <v>1762</v>
      </c>
      <c r="L50" s="65"/>
      <c r="M50" s="10" t="s">
        <v>1763</v>
      </c>
      <c r="N50" s="10" t="s">
        <v>1764</v>
      </c>
      <c r="O50" s="38"/>
      <c r="P50" s="41"/>
    </row>
    <row r="51" ht="14.25" spans="1:16">
      <c r="A51" s="28">
        <v>47</v>
      </c>
      <c r="B51" s="29" t="s">
        <v>1407</v>
      </c>
      <c r="C51" s="13" t="s">
        <v>1765</v>
      </c>
      <c r="D51" s="14" t="s">
        <v>1758</v>
      </c>
      <c r="E51" s="13" t="s">
        <v>1766</v>
      </c>
      <c r="F51" s="13" t="s">
        <v>1409</v>
      </c>
      <c r="G51" s="14" t="s">
        <v>1767</v>
      </c>
      <c r="H51" s="33" t="s">
        <v>1411</v>
      </c>
      <c r="I51" s="64">
        <v>1003</v>
      </c>
      <c r="J51" s="14" t="s">
        <v>1768</v>
      </c>
      <c r="K51" s="33" t="s">
        <v>1769</v>
      </c>
      <c r="L51" s="65"/>
      <c r="M51" s="10" t="s">
        <v>1770</v>
      </c>
      <c r="N51" s="10" t="s">
        <v>1771</v>
      </c>
      <c r="O51" s="38"/>
      <c r="P51" s="41"/>
    </row>
    <row r="52" ht="14.25" spans="1:16">
      <c r="A52" s="28">
        <v>48</v>
      </c>
      <c r="B52" s="29" t="s">
        <v>1407</v>
      </c>
      <c r="C52" s="13" t="s">
        <v>1772</v>
      </c>
      <c r="D52" s="14" t="s">
        <v>1773</v>
      </c>
      <c r="E52" s="13" t="s">
        <v>1774</v>
      </c>
      <c r="F52" s="13" t="s">
        <v>1409</v>
      </c>
      <c r="G52" s="14" t="s">
        <v>1775</v>
      </c>
      <c r="H52" s="33" t="s">
        <v>1411</v>
      </c>
      <c r="I52" s="64">
        <v>1000</v>
      </c>
      <c r="J52" s="14" t="s">
        <v>1776</v>
      </c>
      <c r="K52" s="33" t="s">
        <v>1477</v>
      </c>
      <c r="L52" s="65" t="s">
        <v>1777</v>
      </c>
      <c r="M52" s="10" t="s">
        <v>1778</v>
      </c>
      <c r="N52" s="10" t="s">
        <v>1779</v>
      </c>
      <c r="O52" s="38" t="s">
        <v>1780</v>
      </c>
      <c r="P52" s="38" t="s">
        <v>1780</v>
      </c>
    </row>
    <row r="53" ht="14.25" spans="1:16">
      <c r="A53" s="28">
        <v>49</v>
      </c>
      <c r="B53" s="29" t="s">
        <v>1407</v>
      </c>
      <c r="C53" s="13" t="s">
        <v>1781</v>
      </c>
      <c r="D53" s="14" t="s">
        <v>1782</v>
      </c>
      <c r="E53" s="13" t="s">
        <v>1783</v>
      </c>
      <c r="F53" s="13" t="s">
        <v>1409</v>
      </c>
      <c r="G53" s="14" t="s">
        <v>1784</v>
      </c>
      <c r="H53" s="33" t="s">
        <v>1785</v>
      </c>
      <c r="I53" s="64">
        <v>7001</v>
      </c>
      <c r="J53" s="14" t="s">
        <v>1786</v>
      </c>
      <c r="K53" s="33" t="s">
        <v>1787</v>
      </c>
      <c r="L53" s="65"/>
      <c r="M53" s="10" t="s">
        <v>1788</v>
      </c>
      <c r="N53" s="10" t="s">
        <v>1789</v>
      </c>
      <c r="O53" s="38"/>
      <c r="P53" s="38"/>
    </row>
    <row r="54" ht="14.25" spans="1:16">
      <c r="A54" s="28">
        <v>50</v>
      </c>
      <c r="B54" s="29" t="s">
        <v>1407</v>
      </c>
      <c r="C54" s="13" t="s">
        <v>1790</v>
      </c>
      <c r="D54" s="14" t="s">
        <v>1782</v>
      </c>
      <c r="E54" s="13" t="s">
        <v>1791</v>
      </c>
      <c r="F54" s="13" t="s">
        <v>1409</v>
      </c>
      <c r="G54" s="13" t="s">
        <v>1792</v>
      </c>
      <c r="H54" s="33" t="s">
        <v>1785</v>
      </c>
      <c r="I54" s="64">
        <v>7001</v>
      </c>
      <c r="J54" s="14" t="s">
        <v>1793</v>
      </c>
      <c r="K54" s="33" t="s">
        <v>1787</v>
      </c>
      <c r="L54" s="65"/>
      <c r="M54" s="10" t="s">
        <v>1794</v>
      </c>
      <c r="N54" s="10" t="s">
        <v>1795</v>
      </c>
      <c r="O54" s="38" t="s">
        <v>1796</v>
      </c>
      <c r="P54" s="38"/>
    </row>
    <row r="55" ht="28.5" spans="1:16">
      <c r="A55" s="28">
        <v>51</v>
      </c>
      <c r="B55" s="29" t="s">
        <v>1407</v>
      </c>
      <c r="C55" s="13" t="s">
        <v>1797</v>
      </c>
      <c r="D55" s="14" t="s">
        <v>1798</v>
      </c>
      <c r="E55" s="13" t="s">
        <v>1799</v>
      </c>
      <c r="F55" s="13" t="s">
        <v>1409</v>
      </c>
      <c r="G55" s="13" t="s">
        <v>1800</v>
      </c>
      <c r="H55" s="33" t="s">
        <v>1411</v>
      </c>
      <c r="I55" s="64">
        <v>1001</v>
      </c>
      <c r="J55" s="14" t="s">
        <v>1801</v>
      </c>
      <c r="K55" s="33" t="s">
        <v>1802</v>
      </c>
      <c r="L55" s="65"/>
      <c r="M55" s="10" t="s">
        <v>1803</v>
      </c>
      <c r="N55" s="35" t="s">
        <v>1804</v>
      </c>
      <c r="O55" s="38"/>
      <c r="P55" s="38"/>
    </row>
    <row r="56" ht="14.25" spans="1:16">
      <c r="A56" s="28">
        <v>52</v>
      </c>
      <c r="B56" s="29" t="s">
        <v>1407</v>
      </c>
      <c r="C56" s="13" t="s">
        <v>1805</v>
      </c>
      <c r="D56" s="14" t="s">
        <v>1806</v>
      </c>
      <c r="E56" s="13" t="s">
        <v>1807</v>
      </c>
      <c r="F56" s="13" t="s">
        <v>1409</v>
      </c>
      <c r="G56" s="13" t="s">
        <v>1808</v>
      </c>
      <c r="H56" s="33" t="s">
        <v>1411</v>
      </c>
      <c r="I56" s="64">
        <v>1001</v>
      </c>
      <c r="J56" s="14" t="s">
        <v>1719</v>
      </c>
      <c r="K56" s="33" t="s">
        <v>1680</v>
      </c>
      <c r="L56" s="65"/>
      <c r="M56" s="10" t="s">
        <v>1720</v>
      </c>
      <c r="N56" s="10" t="s">
        <v>1721</v>
      </c>
      <c r="O56" s="38"/>
      <c r="P56" s="38"/>
    </row>
    <row r="57" ht="14.25" spans="1:16">
      <c r="A57" s="28">
        <v>53</v>
      </c>
      <c r="B57" s="29" t="s">
        <v>1407</v>
      </c>
      <c r="C57" s="13" t="s">
        <v>1809</v>
      </c>
      <c r="D57" s="14" t="s">
        <v>1810</v>
      </c>
      <c r="E57" s="13" t="s">
        <v>1811</v>
      </c>
      <c r="F57" s="13" t="s">
        <v>1409</v>
      </c>
      <c r="G57" s="13" t="s">
        <v>1812</v>
      </c>
      <c r="H57" s="33" t="s">
        <v>1411</v>
      </c>
      <c r="I57" s="64">
        <v>1023</v>
      </c>
      <c r="J57" s="14" t="s">
        <v>1813</v>
      </c>
      <c r="K57" s="33"/>
      <c r="L57" s="65"/>
      <c r="M57" s="10" t="s">
        <v>1814</v>
      </c>
      <c r="N57" s="10" t="s">
        <v>1815</v>
      </c>
      <c r="O57" s="38" t="s">
        <v>1816</v>
      </c>
      <c r="P57" s="38" t="s">
        <v>1816</v>
      </c>
    </row>
    <row r="58" ht="14.25" spans="1:16">
      <c r="A58" s="28">
        <v>54</v>
      </c>
      <c r="B58" s="29" t="s">
        <v>1407</v>
      </c>
      <c r="C58" s="13" t="s">
        <v>1817</v>
      </c>
      <c r="D58" s="14" t="s">
        <v>1818</v>
      </c>
      <c r="E58" s="13" t="s">
        <v>1819</v>
      </c>
      <c r="F58" s="13" t="s">
        <v>1409</v>
      </c>
      <c r="G58" s="13" t="s">
        <v>1820</v>
      </c>
      <c r="H58" s="33" t="s">
        <v>1411</v>
      </c>
      <c r="I58" s="64">
        <v>1002</v>
      </c>
      <c r="J58" s="14" t="s">
        <v>1540</v>
      </c>
      <c r="K58" s="33" t="s">
        <v>1541</v>
      </c>
      <c r="L58" s="65"/>
      <c r="M58" s="10" t="s">
        <v>1821</v>
      </c>
      <c r="N58" s="10" t="s">
        <v>1543</v>
      </c>
      <c r="O58" s="38" t="s">
        <v>1544</v>
      </c>
      <c r="P58" s="38"/>
    </row>
    <row r="59" ht="14.25" spans="1:16">
      <c r="A59" s="28">
        <v>55</v>
      </c>
      <c r="B59" s="29" t="s">
        <v>1407</v>
      </c>
      <c r="C59" s="13" t="s">
        <v>1822</v>
      </c>
      <c r="D59" s="14" t="s">
        <v>1823</v>
      </c>
      <c r="E59" s="13" t="s">
        <v>1081</v>
      </c>
      <c r="F59" s="13" t="s">
        <v>1409</v>
      </c>
      <c r="G59" s="13" t="s">
        <v>1824</v>
      </c>
      <c r="H59" s="33" t="s">
        <v>1411</v>
      </c>
      <c r="I59" s="64">
        <v>1001</v>
      </c>
      <c r="J59" s="14" t="s">
        <v>1825</v>
      </c>
      <c r="K59" s="33" t="s">
        <v>1826</v>
      </c>
      <c r="L59" s="65"/>
      <c r="M59" s="10" t="s">
        <v>1827</v>
      </c>
      <c r="N59" s="10" t="s">
        <v>1828</v>
      </c>
      <c r="O59" s="38" t="s">
        <v>1829</v>
      </c>
      <c r="P59" s="38" t="s">
        <v>1829</v>
      </c>
    </row>
    <row r="60" ht="28.5" spans="1:16">
      <c r="A60" s="28">
        <v>56</v>
      </c>
      <c r="B60" s="29" t="s">
        <v>1407</v>
      </c>
      <c r="C60" s="13" t="s">
        <v>1830</v>
      </c>
      <c r="D60" s="14" t="s">
        <v>1831</v>
      </c>
      <c r="E60" s="13" t="s">
        <v>1832</v>
      </c>
      <c r="F60" s="13" t="s">
        <v>1409</v>
      </c>
      <c r="G60" s="2031" t="s">
        <v>1833</v>
      </c>
      <c r="H60" s="33" t="s">
        <v>1411</v>
      </c>
      <c r="I60" s="64">
        <v>1051</v>
      </c>
      <c r="J60" s="14" t="s">
        <v>1834</v>
      </c>
      <c r="K60" s="33" t="s">
        <v>1835</v>
      </c>
      <c r="L60" s="65"/>
      <c r="M60" s="10" t="s">
        <v>1836</v>
      </c>
      <c r="N60" s="10" t="s">
        <v>1837</v>
      </c>
      <c r="O60" s="38" t="s">
        <v>1838</v>
      </c>
      <c r="P60" s="38" t="s">
        <v>1838</v>
      </c>
    </row>
    <row r="61" ht="14.25" spans="1:16">
      <c r="A61" s="28">
        <v>57</v>
      </c>
      <c r="B61" s="29" t="s">
        <v>1407</v>
      </c>
      <c r="C61" s="13" t="s">
        <v>1839</v>
      </c>
      <c r="D61" s="14" t="s">
        <v>1840</v>
      </c>
      <c r="E61" s="13" t="s">
        <v>1841</v>
      </c>
      <c r="F61" s="13" t="s">
        <v>1409</v>
      </c>
      <c r="G61" s="13" t="s">
        <v>1842</v>
      </c>
      <c r="H61" s="33" t="s">
        <v>1411</v>
      </c>
      <c r="I61" s="64">
        <v>1001</v>
      </c>
      <c r="J61" s="14" t="s">
        <v>1843</v>
      </c>
      <c r="K61" s="33" t="s">
        <v>1844</v>
      </c>
      <c r="L61" s="65"/>
      <c r="M61" s="10" t="s">
        <v>1845</v>
      </c>
      <c r="N61" s="36" t="s">
        <v>1846</v>
      </c>
      <c r="O61" s="38" t="s">
        <v>1847</v>
      </c>
      <c r="P61" s="38" t="s">
        <v>1847</v>
      </c>
    </row>
    <row r="62" ht="14.25" spans="1:16">
      <c r="A62" s="28">
        <v>58</v>
      </c>
      <c r="B62" s="29" t="s">
        <v>1407</v>
      </c>
      <c r="C62" s="13" t="s">
        <v>1848</v>
      </c>
      <c r="D62" s="14" t="s">
        <v>1849</v>
      </c>
      <c r="E62" s="13" t="s">
        <v>1850</v>
      </c>
      <c r="F62" s="13" t="s">
        <v>1409</v>
      </c>
      <c r="G62" s="13" t="s">
        <v>1851</v>
      </c>
      <c r="H62" s="33" t="s">
        <v>1411</v>
      </c>
      <c r="I62" s="64">
        <v>1000</v>
      </c>
      <c r="J62" s="14" t="s">
        <v>1852</v>
      </c>
      <c r="K62" s="33" t="s">
        <v>1413</v>
      </c>
      <c r="L62" s="65"/>
      <c r="M62" s="10" t="s">
        <v>1853</v>
      </c>
      <c r="N62" s="10" t="s">
        <v>1854</v>
      </c>
      <c r="O62" s="38" t="s">
        <v>1855</v>
      </c>
      <c r="P62" s="38" t="s">
        <v>1855</v>
      </c>
    </row>
    <row r="63" ht="28.5" spans="1:16">
      <c r="A63" s="28">
        <v>59</v>
      </c>
      <c r="B63" s="29" t="s">
        <v>1407</v>
      </c>
      <c r="C63" s="13" t="s">
        <v>1856</v>
      </c>
      <c r="D63" s="14" t="s">
        <v>1857</v>
      </c>
      <c r="E63" s="13" t="s">
        <v>1858</v>
      </c>
      <c r="F63" s="15" t="s">
        <v>1859</v>
      </c>
      <c r="G63" s="13" t="s">
        <v>1860</v>
      </c>
      <c r="H63" s="33" t="s">
        <v>1411</v>
      </c>
      <c r="I63" s="64">
        <v>1001</v>
      </c>
      <c r="J63" s="14" t="s">
        <v>1861</v>
      </c>
      <c r="K63" s="33" t="s">
        <v>1413</v>
      </c>
      <c r="L63" s="65"/>
      <c r="M63" s="10" t="s">
        <v>1862</v>
      </c>
      <c r="N63" s="35" t="s">
        <v>1863</v>
      </c>
      <c r="O63" s="35" t="s">
        <v>1864</v>
      </c>
      <c r="P63" s="38"/>
    </row>
    <row r="64" ht="15" spans="1:16">
      <c r="A64" s="28">
        <v>60</v>
      </c>
      <c r="B64" s="29" t="s">
        <v>1407</v>
      </c>
      <c r="C64" s="13" t="s">
        <v>1865</v>
      </c>
      <c r="D64" s="14" t="s">
        <v>1866</v>
      </c>
      <c r="E64" s="13" t="s">
        <v>1867</v>
      </c>
      <c r="F64" s="13" t="s">
        <v>1409</v>
      </c>
      <c r="G64" s="13" t="s">
        <v>1868</v>
      </c>
      <c r="H64" s="33" t="s">
        <v>1411</v>
      </c>
      <c r="I64" s="64">
        <v>1001</v>
      </c>
      <c r="J64" s="14" t="s">
        <v>1869</v>
      </c>
      <c r="K64" s="33" t="s">
        <v>1413</v>
      </c>
      <c r="L64" s="65"/>
      <c r="M64" s="10" t="s">
        <v>1870</v>
      </c>
      <c r="N64" s="10" t="s">
        <v>1871</v>
      </c>
      <c r="O64" s="35"/>
      <c r="P64" s="38"/>
    </row>
    <row r="65" ht="15" spans="1:16">
      <c r="A65" s="28">
        <v>61</v>
      </c>
      <c r="B65" s="29" t="s">
        <v>1407</v>
      </c>
      <c r="C65" s="13" t="s">
        <v>1872</v>
      </c>
      <c r="D65" s="14" t="s">
        <v>1873</v>
      </c>
      <c r="E65" s="13" t="s">
        <v>1874</v>
      </c>
      <c r="F65" s="13" t="s">
        <v>1409</v>
      </c>
      <c r="G65" s="13" t="s">
        <v>1875</v>
      </c>
      <c r="H65" s="33" t="s">
        <v>1411</v>
      </c>
      <c r="I65" s="64">
        <v>1001</v>
      </c>
      <c r="J65" s="14" t="s">
        <v>1876</v>
      </c>
      <c r="K65" s="33" t="s">
        <v>1413</v>
      </c>
      <c r="L65" s="65"/>
      <c r="M65" s="10" t="s">
        <v>1877</v>
      </c>
      <c r="N65" s="10" t="s">
        <v>1878</v>
      </c>
      <c r="O65" s="35"/>
      <c r="P65" s="38"/>
    </row>
    <row r="66" ht="15" spans="1:16">
      <c r="A66" s="28">
        <v>62</v>
      </c>
      <c r="B66" s="29" t="s">
        <v>1407</v>
      </c>
      <c r="C66" s="13" t="s">
        <v>1879</v>
      </c>
      <c r="D66" s="14" t="s">
        <v>1880</v>
      </c>
      <c r="E66" s="13" t="s">
        <v>1305</v>
      </c>
      <c r="F66" s="13" t="s">
        <v>1409</v>
      </c>
      <c r="G66" s="13" t="s">
        <v>1881</v>
      </c>
      <c r="H66" s="33" t="s">
        <v>1411</v>
      </c>
      <c r="I66" s="64">
        <v>1027</v>
      </c>
      <c r="J66" s="14" t="s">
        <v>1882</v>
      </c>
      <c r="K66" s="33" t="s">
        <v>1802</v>
      </c>
      <c r="L66" s="65"/>
      <c r="M66" s="10" t="s">
        <v>1883</v>
      </c>
      <c r="N66" s="10" t="s">
        <v>1884</v>
      </c>
      <c r="O66" s="35" t="s">
        <v>1885</v>
      </c>
      <c r="P66" s="38"/>
    </row>
    <row r="67" ht="15" spans="1:16">
      <c r="A67" s="28">
        <v>63</v>
      </c>
      <c r="B67" s="29" t="s">
        <v>1407</v>
      </c>
      <c r="C67" s="13" t="s">
        <v>1886</v>
      </c>
      <c r="D67" s="14" t="s">
        <v>1887</v>
      </c>
      <c r="E67" s="13" t="s">
        <v>1888</v>
      </c>
      <c r="F67" s="13" t="s">
        <v>1409</v>
      </c>
      <c r="G67" s="13" t="s">
        <v>1889</v>
      </c>
      <c r="H67" s="33" t="s">
        <v>1890</v>
      </c>
      <c r="I67" s="64">
        <v>9001</v>
      </c>
      <c r="J67" s="14" t="s">
        <v>1891</v>
      </c>
      <c r="K67" s="33" t="s">
        <v>1892</v>
      </c>
      <c r="L67" s="65"/>
      <c r="M67" s="10" t="s">
        <v>1893</v>
      </c>
      <c r="N67" s="36" t="s">
        <v>1894</v>
      </c>
      <c r="O67" s="35"/>
      <c r="P67" s="38"/>
    </row>
    <row r="68" ht="28.5" spans="1:16">
      <c r="A68" s="28">
        <v>64</v>
      </c>
      <c r="B68" s="29" t="s">
        <v>1407</v>
      </c>
      <c r="C68" s="13" t="s">
        <v>1895</v>
      </c>
      <c r="D68" s="14" t="s">
        <v>1896</v>
      </c>
      <c r="E68" s="13" t="s">
        <v>1897</v>
      </c>
      <c r="F68" s="13" t="s">
        <v>1409</v>
      </c>
      <c r="G68" s="13" t="s">
        <v>1898</v>
      </c>
      <c r="H68" s="33" t="s">
        <v>1899</v>
      </c>
      <c r="I68" s="64">
        <v>4001</v>
      </c>
      <c r="J68" s="14" t="s">
        <v>1900</v>
      </c>
      <c r="K68" s="33"/>
      <c r="L68" s="65"/>
      <c r="M68" s="10" t="s">
        <v>1901</v>
      </c>
      <c r="N68" s="35" t="s">
        <v>1902</v>
      </c>
      <c r="O68" s="35"/>
      <c r="P68" s="38"/>
    </row>
    <row r="69" ht="15" spans="1:16">
      <c r="A69" s="28">
        <v>65</v>
      </c>
      <c r="B69" s="29" t="s">
        <v>1407</v>
      </c>
      <c r="C69" s="13" t="s">
        <v>1903</v>
      </c>
      <c r="D69" s="14" t="s">
        <v>1904</v>
      </c>
      <c r="E69" s="13" t="s">
        <v>1905</v>
      </c>
      <c r="F69" s="13" t="s">
        <v>1409</v>
      </c>
      <c r="G69" s="13" t="s">
        <v>1906</v>
      </c>
      <c r="H69" s="33" t="s">
        <v>1907</v>
      </c>
      <c r="I69" s="64">
        <v>9308</v>
      </c>
      <c r="J69" s="14" t="s">
        <v>1908</v>
      </c>
      <c r="K69" s="33" t="s">
        <v>1413</v>
      </c>
      <c r="L69" s="65"/>
      <c r="M69" s="10" t="s">
        <v>1909</v>
      </c>
      <c r="N69" s="35" t="s">
        <v>1910</v>
      </c>
      <c r="O69" s="35"/>
      <c r="P69" s="38"/>
    </row>
    <row r="70" ht="17.25" customHeight="1" spans="1:16">
      <c r="A70" s="28">
        <v>66</v>
      </c>
      <c r="B70" s="29" t="s">
        <v>1407</v>
      </c>
      <c r="C70" s="13" t="s">
        <v>1911</v>
      </c>
      <c r="D70" s="14" t="s">
        <v>1912</v>
      </c>
      <c r="E70" s="13" t="s">
        <v>1913</v>
      </c>
      <c r="F70" s="13" t="s">
        <v>1409</v>
      </c>
      <c r="G70" s="13" t="s">
        <v>1914</v>
      </c>
      <c r="H70" s="33" t="s">
        <v>1726</v>
      </c>
      <c r="I70" s="64"/>
      <c r="J70" s="14" t="s">
        <v>1915</v>
      </c>
      <c r="K70" s="33" t="s">
        <v>1745</v>
      </c>
      <c r="L70" s="65"/>
      <c r="M70" s="10" t="s">
        <v>1916</v>
      </c>
      <c r="N70" s="35" t="s">
        <v>1917</v>
      </c>
      <c r="O70" s="35"/>
      <c r="P70" s="38"/>
    </row>
    <row r="71" ht="19.5" customHeight="1" spans="1:16">
      <c r="A71" s="28">
        <v>67</v>
      </c>
      <c r="B71" s="29" t="s">
        <v>1407</v>
      </c>
      <c r="C71" s="13" t="s">
        <v>1918</v>
      </c>
      <c r="D71" s="14" t="s">
        <v>1919</v>
      </c>
      <c r="E71" s="13" t="s">
        <v>1920</v>
      </c>
      <c r="F71" s="13" t="s">
        <v>1409</v>
      </c>
      <c r="G71" s="13" t="s">
        <v>1921</v>
      </c>
      <c r="H71" s="33" t="s">
        <v>1753</v>
      </c>
      <c r="I71" s="64"/>
      <c r="J71" s="14" t="s">
        <v>1922</v>
      </c>
      <c r="K71" s="33" t="s">
        <v>1680</v>
      </c>
      <c r="L71" s="65"/>
      <c r="M71" s="10" t="s">
        <v>1923</v>
      </c>
      <c r="N71" s="35" t="s">
        <v>1924</v>
      </c>
      <c r="O71" s="35"/>
      <c r="P71" s="38"/>
    </row>
    <row r="72" ht="17.25" customHeight="1" spans="1:16">
      <c r="A72" s="28">
        <v>68</v>
      </c>
      <c r="B72" s="29" t="s">
        <v>1407</v>
      </c>
      <c r="C72" s="13" t="s">
        <v>1925</v>
      </c>
      <c r="D72" s="14" t="s">
        <v>1926</v>
      </c>
      <c r="E72" s="13" t="s">
        <v>1927</v>
      </c>
      <c r="F72" s="13" t="s">
        <v>1409</v>
      </c>
      <c r="G72" s="13" t="s">
        <v>1928</v>
      </c>
      <c r="H72" s="33" t="s">
        <v>1929</v>
      </c>
      <c r="I72" s="64">
        <v>7001</v>
      </c>
      <c r="J72" s="14" t="s">
        <v>1930</v>
      </c>
      <c r="K72" s="33" t="s">
        <v>1835</v>
      </c>
      <c r="L72" s="65"/>
      <c r="M72" s="10" t="s">
        <v>1931</v>
      </c>
      <c r="N72" s="35" t="s">
        <v>1533</v>
      </c>
      <c r="O72" s="35"/>
      <c r="P72" s="38"/>
    </row>
    <row r="73" ht="15.75" customHeight="1" spans="1:16">
      <c r="A73" s="28">
        <v>69</v>
      </c>
      <c r="B73" s="29" t="s">
        <v>1407</v>
      </c>
      <c r="C73" s="13" t="s">
        <v>1932</v>
      </c>
      <c r="D73" s="14" t="s">
        <v>1933</v>
      </c>
      <c r="E73" s="13" t="s">
        <v>1934</v>
      </c>
      <c r="F73" s="13" t="s">
        <v>1409</v>
      </c>
      <c r="G73" s="13" t="s">
        <v>1935</v>
      </c>
      <c r="H73" s="33" t="s">
        <v>1929</v>
      </c>
      <c r="I73" s="64">
        <v>7001</v>
      </c>
      <c r="J73" s="14" t="s">
        <v>1936</v>
      </c>
      <c r="K73" s="33"/>
      <c r="L73" s="65"/>
      <c r="M73" s="10" t="s">
        <v>1937</v>
      </c>
      <c r="N73" s="35" t="s">
        <v>1938</v>
      </c>
      <c r="O73" s="35"/>
      <c r="P73" s="38"/>
    </row>
    <row r="74" ht="18" customHeight="1" spans="1:16">
      <c r="A74" s="28">
        <v>70</v>
      </c>
      <c r="B74" s="29" t="s">
        <v>1407</v>
      </c>
      <c r="C74" s="13" t="s">
        <v>1939</v>
      </c>
      <c r="D74" s="14" t="s">
        <v>1933</v>
      </c>
      <c r="E74" s="13" t="s">
        <v>1940</v>
      </c>
      <c r="F74" s="13" t="s">
        <v>1409</v>
      </c>
      <c r="G74" s="13" t="s">
        <v>1941</v>
      </c>
      <c r="H74" s="33" t="s">
        <v>1942</v>
      </c>
      <c r="I74" s="64">
        <v>1001</v>
      </c>
      <c r="J74" s="14" t="s">
        <v>1943</v>
      </c>
      <c r="K74" s="33"/>
      <c r="L74" s="65"/>
      <c r="M74" s="10" t="s">
        <v>1944</v>
      </c>
      <c r="N74" s="35" t="s">
        <v>1945</v>
      </c>
      <c r="O74" s="35"/>
      <c r="P74" s="38"/>
    </row>
    <row r="75" ht="15" spans="1:16">
      <c r="A75" s="28">
        <v>71</v>
      </c>
      <c r="B75" s="29" t="s">
        <v>1407</v>
      </c>
      <c r="C75" s="13" t="s">
        <v>1946</v>
      </c>
      <c r="D75" s="14" t="s">
        <v>1947</v>
      </c>
      <c r="E75" s="13" t="s">
        <v>1948</v>
      </c>
      <c r="F75" s="13" t="s">
        <v>1409</v>
      </c>
      <c r="G75" s="13" t="s">
        <v>1949</v>
      </c>
      <c r="H75" s="33" t="s">
        <v>1942</v>
      </c>
      <c r="I75" s="64">
        <v>1001</v>
      </c>
      <c r="J75" s="14" t="s">
        <v>1950</v>
      </c>
      <c r="K75" s="33" t="s">
        <v>1951</v>
      </c>
      <c r="L75" s="65"/>
      <c r="M75" s="10" t="s">
        <v>1952</v>
      </c>
      <c r="N75" s="35"/>
      <c r="O75" s="35" t="s">
        <v>1953</v>
      </c>
      <c r="P75" s="38"/>
    </row>
    <row r="76" ht="15" spans="1:16">
      <c r="A76" s="28">
        <v>72</v>
      </c>
      <c r="B76" s="29" t="s">
        <v>1407</v>
      </c>
      <c r="C76" s="13" t="s">
        <v>1954</v>
      </c>
      <c r="D76" s="14" t="s">
        <v>1955</v>
      </c>
      <c r="E76" s="13" t="s">
        <v>1956</v>
      </c>
      <c r="F76" s="13" t="s">
        <v>1409</v>
      </c>
      <c r="G76" s="13" t="s">
        <v>1957</v>
      </c>
      <c r="H76" s="33" t="s">
        <v>1942</v>
      </c>
      <c r="I76" s="64">
        <v>1001</v>
      </c>
      <c r="J76" s="14" t="s">
        <v>1958</v>
      </c>
      <c r="K76" s="33" t="s">
        <v>1413</v>
      </c>
      <c r="L76" s="65"/>
      <c r="M76" s="10" t="s">
        <v>1959</v>
      </c>
      <c r="N76" s="35"/>
      <c r="O76" s="35" t="s">
        <v>1960</v>
      </c>
      <c r="P76" s="38"/>
    </row>
    <row r="77" ht="15" spans="1:16">
      <c r="A77" s="28">
        <v>73</v>
      </c>
      <c r="B77" s="29" t="s">
        <v>1407</v>
      </c>
      <c r="C77" s="13" t="s">
        <v>1961</v>
      </c>
      <c r="D77" s="14" t="s">
        <v>1962</v>
      </c>
      <c r="E77" s="13" t="s">
        <v>1963</v>
      </c>
      <c r="F77" s="13" t="s">
        <v>1409</v>
      </c>
      <c r="G77" s="13" t="s">
        <v>1964</v>
      </c>
      <c r="H77" s="33" t="s">
        <v>1942</v>
      </c>
      <c r="I77" s="64">
        <v>1000</v>
      </c>
      <c r="J77" s="14" t="s">
        <v>1965</v>
      </c>
      <c r="K77" s="33" t="s">
        <v>1826</v>
      </c>
      <c r="L77" s="65"/>
      <c r="M77" s="10" t="s">
        <v>1966</v>
      </c>
      <c r="N77" s="35"/>
      <c r="O77" s="35" t="s">
        <v>1967</v>
      </c>
      <c r="P77" s="38" t="s">
        <v>1967</v>
      </c>
    </row>
    <row r="78" ht="15" spans="1:16">
      <c r="A78" s="28">
        <v>74</v>
      </c>
      <c r="B78" s="29" t="s">
        <v>1407</v>
      </c>
      <c r="C78" s="13" t="s">
        <v>1968</v>
      </c>
      <c r="D78" s="14" t="s">
        <v>1969</v>
      </c>
      <c r="E78" s="13" t="s">
        <v>1970</v>
      </c>
      <c r="F78" s="13" t="s">
        <v>1409</v>
      </c>
      <c r="G78" s="13" t="s">
        <v>1971</v>
      </c>
      <c r="H78" s="33" t="s">
        <v>1972</v>
      </c>
      <c r="I78" s="64">
        <v>7001</v>
      </c>
      <c r="J78" s="14" t="s">
        <v>1973</v>
      </c>
      <c r="K78" s="33" t="s">
        <v>1826</v>
      </c>
      <c r="L78" s="65"/>
      <c r="M78" s="10" t="s">
        <v>1974</v>
      </c>
      <c r="N78" s="35" t="s">
        <v>1975</v>
      </c>
      <c r="O78" s="35"/>
      <c r="P78" s="38"/>
    </row>
    <row r="79" ht="15" spans="1:16">
      <c r="A79" s="28">
        <v>75</v>
      </c>
      <c r="B79" s="29" t="s">
        <v>1407</v>
      </c>
      <c r="C79" s="13" t="s">
        <v>1968</v>
      </c>
      <c r="D79" s="14" t="s">
        <v>1969</v>
      </c>
      <c r="E79" s="13" t="s">
        <v>1976</v>
      </c>
      <c r="F79" s="13" t="s">
        <v>1409</v>
      </c>
      <c r="G79" s="13" t="s">
        <v>1977</v>
      </c>
      <c r="H79" s="33" t="s">
        <v>1978</v>
      </c>
      <c r="I79" s="64">
        <v>2000</v>
      </c>
      <c r="J79" s="14" t="s">
        <v>1979</v>
      </c>
      <c r="K79" s="33" t="s">
        <v>1471</v>
      </c>
      <c r="L79" s="65"/>
      <c r="M79" s="10" t="s">
        <v>1980</v>
      </c>
      <c r="N79" s="35" t="s">
        <v>1981</v>
      </c>
      <c r="O79" s="35"/>
      <c r="P79" s="38"/>
    </row>
    <row r="80" ht="15" spans="1:16">
      <c r="A80" s="28">
        <v>76</v>
      </c>
      <c r="B80" s="29" t="s">
        <v>1407</v>
      </c>
      <c r="C80" s="13" t="s">
        <v>1982</v>
      </c>
      <c r="D80" s="14" t="s">
        <v>1983</v>
      </c>
      <c r="E80" s="13" t="s">
        <v>1984</v>
      </c>
      <c r="F80" s="13" t="s">
        <v>1409</v>
      </c>
      <c r="G80" s="13" t="s">
        <v>1985</v>
      </c>
      <c r="H80" s="33" t="s">
        <v>1986</v>
      </c>
      <c r="I80" s="64">
        <v>5405</v>
      </c>
      <c r="J80" s="14" t="s">
        <v>1987</v>
      </c>
      <c r="K80" s="33" t="s">
        <v>1787</v>
      </c>
      <c r="L80" s="65"/>
      <c r="M80" s="10" t="s">
        <v>1988</v>
      </c>
      <c r="N80" s="35" t="s">
        <v>1989</v>
      </c>
      <c r="O80" s="35"/>
      <c r="P80" s="38"/>
    </row>
    <row r="83" spans="6:6">
      <c r="F83" s="66" t="s">
        <v>1990</v>
      </c>
    </row>
  </sheetData>
  <mergeCells count="28">
    <mergeCell ref="A1:P1"/>
    <mergeCell ref="A40:A41"/>
    <mergeCell ref="A45:A46"/>
    <mergeCell ref="B40:B41"/>
    <mergeCell ref="B45:B46"/>
    <mergeCell ref="C40:C41"/>
    <mergeCell ref="C45:C46"/>
    <mergeCell ref="D40:D41"/>
    <mergeCell ref="D45:D46"/>
    <mergeCell ref="E40:E41"/>
    <mergeCell ref="E45:E46"/>
    <mergeCell ref="F40:F41"/>
    <mergeCell ref="F45:F46"/>
    <mergeCell ref="G40:G41"/>
    <mergeCell ref="H40:H41"/>
    <mergeCell ref="H45:H46"/>
    <mergeCell ref="I40:I41"/>
    <mergeCell ref="I45:I46"/>
    <mergeCell ref="J40:J41"/>
    <mergeCell ref="L40:L41"/>
    <mergeCell ref="L45:L46"/>
    <mergeCell ref="M40:M41"/>
    <mergeCell ref="M45:M46"/>
    <mergeCell ref="N40:N41"/>
    <mergeCell ref="O40:O41"/>
    <mergeCell ref="O45:O46"/>
    <mergeCell ref="P40:P41"/>
    <mergeCell ref="P45:P46"/>
  </mergeCells>
  <hyperlinks>
    <hyperlink ref="O3" r:id="rId1" display="www.gsa.al"/>
    <hyperlink ref="P3" r:id="rId1" display="www.gsa.al"/>
    <hyperlink ref="O4" r:id="rId2" display="https://www.gen- i.eu/at/en/"/>
    <hyperlink ref="P4" r:id="rId2" display="https://www.gen-i.eu/at/en/"/>
    <hyperlink ref="O5" r:id="rId3" display="www.albesptc.al"/>
    <hyperlink ref="P5" r:id="rId3" display="www.albesptc.al"/>
    <hyperlink ref="O6" r:id="rId4" display="www.kesh.al"/>
    <hyperlink ref="P6" r:id="rId4" display="www.kesh.al"/>
    <hyperlink ref="O7" r:id="rId5" display="www.noaenergy.al"/>
    <hyperlink ref="O8" r:id="rId6" display="www.ost.al"/>
    <hyperlink ref="P8" r:id="rId7" display="www.ost.al/te-dhena/"/>
    <hyperlink ref="O9" r:id="rId8" display="www.infotelecom.al"/>
    <hyperlink ref="O10" r:id="rId9" display="www.rnrgy.com"/>
    <hyperlink ref="P10" r:id="rId9" display="www.rnrgy.com"/>
    <hyperlink ref="P12" r:id="rId10" display="https://www.linkedin.com/company   /ener-trade-shpk/mycompany"/>
    <hyperlink ref="O13" r:id="rId11" display="www.eft-group.net"/>
    <hyperlink ref="O15" r:id="rId12" display="www.fuentedynamics.com"/>
    <hyperlink ref="O17" r:id="rId13" display="http://www.ayen.com.tr/"/>
    <hyperlink ref="O16" r:id="rId13" display="http://www.ayen.com.tr/"/>
    <hyperlink ref="P16" r:id="rId14" display="http://www.ayen.com.tr/en/ayen-as-energji-sha-arnautluk"/>
    <hyperlink ref="O18" r:id="rId15" display="https://www.ez-5energy.com"/>
    <hyperlink ref="O19" r:id="rId16" display="https://www.statkraft.al/"/>
    <hyperlink ref="O20" r:id="rId17" display="https://www.ensco.eu/"/>
    <hyperlink ref="O21" r:id="rId18" display="www.ensohydro.at"/>
    <hyperlink ref="O23" r:id="rId19" display="www.kurum.al"/>
    <hyperlink ref="P23" r:id="rId19" display="www.kurum.al"/>
    <hyperlink ref="O24" r:id="rId20" display="www.danskecommodities.com"/>
    <hyperlink ref="O26" r:id="rId21" display="www.natyreenergy.com"/>
    <hyperlink ref="O27" r:id="rId22" display="www.fshu.al "/>
    <hyperlink ref="O31" r:id="rId23" display="www.axpo.com"/>
    <hyperlink ref="P31" r:id="rId23" display="www.axpo.com"/>
    <hyperlink ref="O33" r:id="rId24" display="www.ossh.al"/>
    <hyperlink ref="P33" r:id="rId24" display="www.ossh.al"/>
    <hyperlink ref="O42" r:id="rId25" display="www.essegei.eu"/>
    <hyperlink ref="O43" r:id="rId25" display="www.essegei.eu"/>
    <hyperlink ref="O45" r:id="rId26" display="idroenergjiapulitashpk@gmail.com"/>
    <hyperlink ref="O54" r:id="rId27" display="https://www.ersekasolarpark.com/"/>
    <hyperlink ref="O59" r:id="rId28" display="https://www.spvblue.com"/>
    <hyperlink ref="P59" r:id="rId28" display="https://www.spvblue.com"/>
    <hyperlink ref="O60" r:id="rId29" display="www.Cosmogral.al"/>
    <hyperlink ref="P60" r:id="rId29" display="www.Cosmogral.al"/>
    <hyperlink ref="O61" r:id="rId30" display="www.protergia.gr"/>
    <hyperlink ref="P61" r:id="rId30" display="www.protergia.gr"/>
    <hyperlink ref="O63" r:id="rId31" display="https://mft-energy.com/"/>
    <hyperlink ref="N37" r:id="rId32" display="lulzimlaloshi@hotmail.com , teodori2003@yahoo.com "/>
    <hyperlink ref="N14" r:id="rId33" display="a.dervishi@dufercoalbania.com, d.vercellotti@dufercoenergia.com"/>
    <hyperlink ref="N61" r:id="rId34" display="marsel.zhupa@yahoo.com"/>
    <hyperlink ref="N11" r:id="rId35" display="info@tidalbania.com"/>
    <hyperlink ref="O11" r:id="rId36" display="www.tidalbania.com"/>
    <hyperlink ref="N10" r:id="rId37" display="anisa.skendaj@rnrgy.com"/>
    <hyperlink ref="N32" r:id="rId37" display="anisa.skendaj@rnrgy.com"/>
    <hyperlink ref="N55" r:id="rId38" display="p_loris@hotmail.com  "/>
    <hyperlink ref="N63" r:id="rId39" display="al_pwc_albania@pwc.com"/>
    <hyperlink ref="O66" r:id="rId40" display="www.en-commodities.com"/>
    <hyperlink ref="N67" r:id="rId41" display="5gxenergy@gmail.com"/>
    <hyperlink ref="N68" r:id="rId42" display="kocizija@hotmail.com"/>
    <hyperlink ref="N69" r:id="rId43" display="Aida.maho@infotelecom.al"/>
    <hyperlink ref="N71" r:id="rId44" display="hidroalbania_k@hotmail.com  "/>
    <hyperlink ref="N73" r:id="rId45" display="sarolli.energy@gmail.com"/>
    <hyperlink ref="O76" r:id="rId46" display="Www.aienergyx.com"/>
    <hyperlink ref="O77" r:id="rId47" display="www.eugreenenergy.al"/>
    <hyperlink ref="N78" r:id="rId48" display="spahiu_shpk@yahoo.com"/>
    <hyperlink ref="N79" r:id="rId49" display="abazi_denis@yahoo.com"/>
  </hyperlinks>
  <pageMargins left="0.7" right="0.7" top="0.75" bottom="0.75" header="0.3" footer="0.3"/>
  <pageSetup paperSize="9" scale="23" fitToHeight="2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"/>
  <sheetViews>
    <sheetView view="pageBreakPreview" zoomScaleNormal="100" topLeftCell="A2" workbookViewId="0">
      <selection activeCell="B7" sqref="B7"/>
    </sheetView>
  </sheetViews>
  <sheetFormatPr defaultColWidth="9.14285714285714" defaultRowHeight="11.25" outlineLevelCol="5"/>
  <cols>
    <col min="1" max="1" width="4.14285714285714" style="776" customWidth="1"/>
    <col min="2" max="2" width="90.8571428571429" style="776" customWidth="1"/>
    <col min="3" max="3" width="16.8571428571429" style="776" customWidth="1"/>
    <col min="4" max="16384" width="9.14285714285714" style="776"/>
  </cols>
  <sheetData>
    <row r="1" ht="16.5" spans="1:3">
      <c r="A1" s="1655" t="s">
        <v>199</v>
      </c>
      <c r="B1" s="1656"/>
      <c r="C1" s="1657"/>
    </row>
    <row r="2" ht="15.75" spans="1:3">
      <c r="A2" s="1658">
        <v>1</v>
      </c>
      <c r="B2" s="1659" t="s">
        <v>200</v>
      </c>
      <c r="C2" s="1660">
        <v>273031</v>
      </c>
    </row>
    <row r="3" ht="16.5" spans="1:3">
      <c r="A3" s="1661">
        <v>2</v>
      </c>
      <c r="B3" s="1662" t="s">
        <v>201</v>
      </c>
      <c r="C3" s="1663">
        <v>1621350</v>
      </c>
    </row>
    <row r="4" ht="15.75" spans="1:3">
      <c r="A4" s="1664">
        <v>3</v>
      </c>
      <c r="B4" s="1665" t="s">
        <v>202</v>
      </c>
      <c r="C4" s="1666">
        <f>C5+C6+C7</f>
        <v>1056925</v>
      </c>
    </row>
    <row r="5" ht="15.75" spans="1:3">
      <c r="A5" s="1667">
        <v>3.1</v>
      </c>
      <c r="B5" s="1668" t="s">
        <v>203</v>
      </c>
      <c r="C5" s="1669">
        <v>434171</v>
      </c>
    </row>
    <row r="6" ht="15.75" spans="1:3">
      <c r="A6" s="1667">
        <v>3.2</v>
      </c>
      <c r="B6" s="1668" t="s">
        <v>204</v>
      </c>
      <c r="C6" s="1669">
        <v>541997</v>
      </c>
    </row>
    <row r="7" ht="16.5" spans="1:5">
      <c r="A7" s="1670">
        <v>3.3</v>
      </c>
      <c r="B7" s="1671" t="s">
        <v>205</v>
      </c>
      <c r="C7" s="1672">
        <v>80757</v>
      </c>
      <c r="D7" s="1673"/>
      <c r="E7" s="788"/>
    </row>
    <row r="8" ht="15.75" spans="1:5">
      <c r="A8" s="1664">
        <v>4</v>
      </c>
      <c r="B8" s="1665" t="s">
        <v>206</v>
      </c>
      <c r="C8" s="1674">
        <f>C9+C10+C11+C12+C13</f>
        <v>1056925</v>
      </c>
      <c r="D8" s="1675"/>
      <c r="E8" s="1675"/>
    </row>
    <row r="9" ht="15.75" spans="1:6">
      <c r="A9" s="1676">
        <v>4.1</v>
      </c>
      <c r="B9" s="1677" t="s">
        <v>207</v>
      </c>
      <c r="C9" s="1678">
        <v>388129</v>
      </c>
      <c r="D9" s="788"/>
      <c r="E9" s="1675"/>
      <c r="F9" s="788"/>
    </row>
    <row r="10" ht="15.75" spans="1:6">
      <c r="A10" s="1676">
        <v>4.2</v>
      </c>
      <c r="B10" s="1606" t="s">
        <v>208</v>
      </c>
      <c r="C10" s="1679">
        <v>528930</v>
      </c>
      <c r="E10" s="1680"/>
      <c r="F10" s="788"/>
    </row>
    <row r="11" ht="15.75" spans="1:6">
      <c r="A11" s="1676">
        <v>4.3</v>
      </c>
      <c r="B11" s="1681" t="s">
        <v>209</v>
      </c>
      <c r="C11" s="1679">
        <v>139829</v>
      </c>
      <c r="E11" s="788"/>
      <c r="F11" s="788"/>
    </row>
    <row r="12" ht="15.75" spans="1:6">
      <c r="A12" s="1676">
        <v>4.4</v>
      </c>
      <c r="B12" s="1682" t="s">
        <v>210</v>
      </c>
      <c r="C12" s="1683">
        <v>0</v>
      </c>
      <c r="F12" s="788"/>
    </row>
    <row r="13" ht="16.5" spans="1:3">
      <c r="A13" s="1676">
        <v>4.5</v>
      </c>
      <c r="B13" s="1684" t="s">
        <v>211</v>
      </c>
      <c r="C13" s="1685">
        <v>37</v>
      </c>
    </row>
    <row r="14" ht="16.5" spans="1:5">
      <c r="A14" s="1686"/>
      <c r="B14" s="1687"/>
      <c r="C14" s="1688"/>
      <c r="E14" s="788"/>
    </row>
    <row r="15" ht="15.75" spans="1:3">
      <c r="A15" s="1689">
        <v>7</v>
      </c>
      <c r="B15" s="1690" t="s">
        <v>212</v>
      </c>
      <c r="C15" s="1691">
        <v>2961144</v>
      </c>
    </row>
    <row r="16" ht="15.75" spans="1:3">
      <c r="A16" s="1692">
        <v>7.1</v>
      </c>
      <c r="B16" s="1693" t="s">
        <v>213</v>
      </c>
      <c r="C16" s="1694">
        <v>2474593</v>
      </c>
    </row>
    <row r="17" ht="15.75" spans="1:4">
      <c r="A17" s="1692">
        <v>7.2</v>
      </c>
      <c r="B17" s="1693" t="s">
        <v>214</v>
      </c>
      <c r="C17" s="1695">
        <v>217918</v>
      </c>
      <c r="D17" s="788"/>
    </row>
    <row r="18" ht="16.5" spans="1:3">
      <c r="A18" s="1692">
        <v>7.3</v>
      </c>
      <c r="B18" s="1696" t="s">
        <v>215</v>
      </c>
      <c r="C18" s="1697">
        <v>238113</v>
      </c>
    </row>
    <row r="19" ht="16.5" spans="1:3">
      <c r="A19" s="1698"/>
      <c r="B19" s="1699"/>
      <c r="C19" s="1700"/>
    </row>
    <row r="20" ht="16.5" spans="1:3">
      <c r="A20" s="1701">
        <v>8</v>
      </c>
      <c r="B20" s="1702" t="s">
        <v>216</v>
      </c>
      <c r="C20" s="1703">
        <f>C10*100/C15</f>
        <v>17.8623531986286</v>
      </c>
    </row>
    <row r="21" ht="15.75" spans="1:3">
      <c r="A21" s="1645"/>
      <c r="B21" s="1645"/>
      <c r="C21" s="1645"/>
    </row>
    <row r="22" ht="15.75" spans="1:3">
      <c r="A22" s="1645"/>
      <c r="B22" s="937" t="s">
        <v>217</v>
      </c>
      <c r="C22" s="938"/>
    </row>
  </sheetData>
  <mergeCells count="2">
    <mergeCell ref="A1:C1"/>
    <mergeCell ref="B22:C22"/>
  </mergeCells>
  <pageMargins left="0.7" right="0.7" top="0.75" bottom="0.75" header="0.3" footer="0.3"/>
  <pageSetup paperSize="1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8"/>
  <sheetViews>
    <sheetView view="pageBreakPreview" zoomScale="115" zoomScaleNormal="115" topLeftCell="A6" workbookViewId="0">
      <selection activeCell="J10" sqref="J10"/>
    </sheetView>
  </sheetViews>
  <sheetFormatPr defaultColWidth="9.14285714285714" defaultRowHeight="11.25"/>
  <cols>
    <col min="1" max="1" width="2.85714285714286" style="776" customWidth="1"/>
    <col min="2" max="2" width="72.1428571428571" style="776" customWidth="1"/>
    <col min="3" max="3" width="10.8571428571429" style="776" customWidth="1"/>
    <col min="4" max="6" width="9.71428571428571" style="776" customWidth="1"/>
    <col min="7" max="7" width="13.2857142857143" style="776" customWidth="1"/>
    <col min="8" max="8" width="9.71428571428571" style="776" customWidth="1"/>
    <col min="9" max="9" width="3.71428571428571" style="776" customWidth="1"/>
    <col min="10" max="10" width="9.14285714285714" style="776"/>
    <col min="11" max="11" width="9.14285714285714" style="1604"/>
    <col min="12" max="16384" width="9.14285714285714" style="776"/>
  </cols>
  <sheetData>
    <row r="1" spans="1:9">
      <c r="A1" s="638"/>
      <c r="B1" s="638"/>
      <c r="C1" s="638"/>
      <c r="D1" s="638"/>
      <c r="E1" s="638"/>
      <c r="F1" s="638"/>
      <c r="G1" s="638"/>
      <c r="H1" s="638"/>
      <c r="I1" s="638"/>
    </row>
    <row r="2" ht="15.75" spans="1:8">
      <c r="A2" s="1605"/>
      <c r="B2" s="1606"/>
      <c r="C2" s="1607" t="s">
        <v>49</v>
      </c>
      <c r="D2" s="1607" t="s">
        <v>50</v>
      </c>
      <c r="E2" s="1607" t="s">
        <v>51</v>
      </c>
      <c r="F2" s="1607" t="s">
        <v>52</v>
      </c>
      <c r="G2" s="1608" t="s">
        <v>218</v>
      </c>
      <c r="H2" s="1609"/>
    </row>
    <row r="3" ht="15.75" spans="1:14">
      <c r="A3" s="1610" t="s">
        <v>219</v>
      </c>
      <c r="B3" s="1611" t="s">
        <v>220</v>
      </c>
      <c r="C3" s="1612">
        <v>349473</v>
      </c>
      <c r="D3" s="1612">
        <v>443656</v>
      </c>
      <c r="E3" s="1612">
        <v>307939</v>
      </c>
      <c r="F3" s="1612">
        <v>278267</v>
      </c>
      <c r="G3" s="1613">
        <f t="shared" ref="G3:G12" si="0">SUM(C3:F3)</f>
        <v>1379335</v>
      </c>
      <c r="H3" s="1614">
        <f>G3+G4+G5+G6+G7+G8+G9+G10+G11+G12+G15+G16+G17+G13+G14</f>
        <v>3670598.20108597</v>
      </c>
      <c r="N3" s="1649"/>
    </row>
    <row r="4" ht="15.75" spans="1:19">
      <c r="A4" s="1610"/>
      <c r="B4" s="1611" t="s">
        <v>221</v>
      </c>
      <c r="C4" s="1612">
        <v>140382.769936</v>
      </c>
      <c r="D4" s="1615">
        <v>70723.113099</v>
      </c>
      <c r="E4" s="1615">
        <v>122434.673254</v>
      </c>
      <c r="F4" s="1615">
        <v>127492.19245</v>
      </c>
      <c r="G4" s="1613">
        <f t="shared" si="0"/>
        <v>461032.748739</v>
      </c>
      <c r="H4" s="1614"/>
      <c r="L4" s="775"/>
      <c r="N4" s="1649"/>
      <c r="O4" s="775"/>
      <c r="P4" s="775"/>
      <c r="Q4" s="775"/>
      <c r="R4" s="775"/>
      <c r="S4" s="775"/>
    </row>
    <row r="5" ht="15.75" spans="1:19">
      <c r="A5" s="1610"/>
      <c r="B5" s="1616" t="s">
        <v>222</v>
      </c>
      <c r="C5" s="1612">
        <v>68727.895669</v>
      </c>
      <c r="D5" s="1612">
        <v>29684.684963</v>
      </c>
      <c r="E5" s="1612">
        <v>62018.04122</v>
      </c>
      <c r="F5" s="1612">
        <v>77682.303386</v>
      </c>
      <c r="G5" s="1613">
        <f t="shared" si="0"/>
        <v>238112.925238</v>
      </c>
      <c r="H5" s="1614"/>
      <c r="L5" s="775"/>
      <c r="N5" s="1649"/>
      <c r="O5" s="775"/>
      <c r="P5" s="775"/>
      <c r="Q5" s="775"/>
      <c r="R5" s="775"/>
      <c r="S5" s="775"/>
    </row>
    <row r="6" ht="15.75" spans="1:19">
      <c r="A6" s="1610"/>
      <c r="B6" s="1611" t="s">
        <v>223</v>
      </c>
      <c r="C6" s="1612">
        <v>53231.7154164</v>
      </c>
      <c r="D6" s="1612">
        <v>40364.174479</v>
      </c>
      <c r="E6" s="1612">
        <v>29562.48832</v>
      </c>
      <c r="F6" s="1617">
        <v>36017.34479957</v>
      </c>
      <c r="G6" s="1613">
        <f t="shared" si="0"/>
        <v>159175.72301497</v>
      </c>
      <c r="H6" s="1614"/>
      <c r="L6" s="775"/>
      <c r="N6" s="1649"/>
      <c r="O6" s="775"/>
      <c r="P6" s="775"/>
      <c r="Q6" s="775"/>
      <c r="R6" s="775"/>
      <c r="S6" s="775"/>
    </row>
    <row r="7" ht="15.75" spans="1:19">
      <c r="A7" s="1610"/>
      <c r="B7" s="1618" t="s">
        <v>224</v>
      </c>
      <c r="C7" s="1612">
        <v>4841.16571</v>
      </c>
      <c r="D7" s="1612">
        <v>5597.208108</v>
      </c>
      <c r="E7" s="1612">
        <v>8174.772468</v>
      </c>
      <c r="F7" s="1619">
        <v>10720.962906</v>
      </c>
      <c r="G7" s="1613">
        <f t="shared" si="0"/>
        <v>29334.109192</v>
      </c>
      <c r="H7" s="1614"/>
      <c r="L7" s="775"/>
      <c r="N7" s="1649"/>
      <c r="O7" s="775"/>
      <c r="P7" s="775"/>
      <c r="Q7" s="775"/>
      <c r="R7" s="775"/>
      <c r="S7" s="775"/>
    </row>
    <row r="8" ht="15.75" spans="1:19">
      <c r="A8" s="1610"/>
      <c r="B8" s="1618" t="s">
        <v>225</v>
      </c>
      <c r="C8" s="1612">
        <v>4990.497763</v>
      </c>
      <c r="D8" s="1612">
        <v>5277.175243</v>
      </c>
      <c r="E8" s="1612">
        <v>7509.92133</v>
      </c>
      <c r="F8" s="1619">
        <v>4392.346079</v>
      </c>
      <c r="G8" s="1613">
        <f t="shared" si="0"/>
        <v>22169.940415</v>
      </c>
      <c r="H8" s="1614"/>
      <c r="L8" s="775"/>
      <c r="N8" s="1649"/>
      <c r="O8" s="775"/>
      <c r="P8" s="775"/>
      <c r="Q8" s="775"/>
      <c r="R8" s="775"/>
      <c r="S8" s="775"/>
    </row>
    <row r="9" ht="15.75" spans="1:19">
      <c r="A9" s="1610"/>
      <c r="B9" s="1618" t="s">
        <v>226</v>
      </c>
      <c r="C9" s="1612">
        <v>1555.72221</v>
      </c>
      <c r="D9" s="1612">
        <v>2344.263942</v>
      </c>
      <c r="E9" s="1612">
        <v>3595.753609</v>
      </c>
      <c r="F9" s="1619">
        <v>12690.84728</v>
      </c>
      <c r="G9" s="1613">
        <f t="shared" si="0"/>
        <v>20186.587041</v>
      </c>
      <c r="H9" s="1614"/>
      <c r="L9" s="775"/>
      <c r="N9" s="1649"/>
      <c r="O9" s="775"/>
      <c r="P9" s="775"/>
      <c r="Q9" s="775"/>
      <c r="R9" s="775"/>
      <c r="S9" s="775"/>
    </row>
    <row r="10" ht="15.75" spans="1:14">
      <c r="A10" s="1610"/>
      <c r="B10" s="1620" t="s">
        <v>227</v>
      </c>
      <c r="C10" s="1612">
        <v>22530.166776</v>
      </c>
      <c r="D10" s="1612">
        <v>23307.200646</v>
      </c>
      <c r="E10" s="1612">
        <v>19341.383256</v>
      </c>
      <c r="F10" s="1612">
        <v>16816.564466</v>
      </c>
      <c r="G10" s="1613">
        <f t="shared" si="0"/>
        <v>81995.315144</v>
      </c>
      <c r="H10" s="1614"/>
      <c r="N10" s="1649"/>
    </row>
    <row r="11" ht="15.75" spans="1:14">
      <c r="A11" s="1610"/>
      <c r="B11" s="1620" t="s">
        <v>228</v>
      </c>
      <c r="C11" s="1612">
        <v>21913.414114</v>
      </c>
      <c r="D11" s="1612">
        <v>12269.020286</v>
      </c>
      <c r="E11" s="1612">
        <v>9991.317236</v>
      </c>
      <c r="F11" s="1612">
        <v>19166.458655</v>
      </c>
      <c r="G11" s="1613">
        <f t="shared" si="0"/>
        <v>63340.210291</v>
      </c>
      <c r="H11" s="1614"/>
      <c r="N11" s="1649"/>
    </row>
    <row r="12" ht="15.75" spans="1:14">
      <c r="A12" s="1610"/>
      <c r="B12" s="1620" t="s">
        <v>229</v>
      </c>
      <c r="C12" s="1621">
        <v>17351.582478</v>
      </c>
      <c r="D12" s="1612">
        <v>17451.870586</v>
      </c>
      <c r="E12" s="1612">
        <v>25814.258847</v>
      </c>
      <c r="F12" s="1612">
        <v>29655.254242</v>
      </c>
      <c r="G12" s="1613">
        <f t="shared" si="0"/>
        <v>90272.966153</v>
      </c>
      <c r="H12" s="1614"/>
      <c r="N12" s="1649"/>
    </row>
    <row r="13" ht="15.75" spans="1:14">
      <c r="A13" s="1610"/>
      <c r="B13" s="1620" t="s">
        <v>19</v>
      </c>
      <c r="C13" s="1621"/>
      <c r="D13" s="1622">
        <v>434.490356</v>
      </c>
      <c r="E13" s="1612">
        <v>4275.779398</v>
      </c>
      <c r="F13" s="1612">
        <v>4499.405595</v>
      </c>
      <c r="G13" s="1613">
        <f t="shared" ref="G13:G17" si="1">SUM(C13:F13)</f>
        <v>9209.675349</v>
      </c>
      <c r="H13" s="1614"/>
      <c r="N13" s="1649"/>
    </row>
    <row r="14" ht="15.75" spans="1:14">
      <c r="A14" s="1610"/>
      <c r="B14" s="1620" t="s">
        <v>230</v>
      </c>
      <c r="C14" s="1621"/>
      <c r="D14" s="1622"/>
      <c r="E14" s="1612"/>
      <c r="F14" s="1612">
        <v>6338.018542</v>
      </c>
      <c r="G14" s="1613">
        <f t="shared" si="1"/>
        <v>6338.018542</v>
      </c>
      <c r="H14" s="1614"/>
      <c r="N14" s="1649"/>
    </row>
    <row r="15" ht="15.75" spans="1:14">
      <c r="A15" s="1610"/>
      <c r="B15" s="1620" t="s">
        <v>231</v>
      </c>
      <c r="C15" s="1612">
        <v>16306.827525</v>
      </c>
      <c r="D15" s="1622">
        <v>8297.246598</v>
      </c>
      <c r="E15" s="1612">
        <v>9148.95137</v>
      </c>
      <c r="F15" s="1612">
        <v>9235.526671</v>
      </c>
      <c r="G15" s="1613">
        <f t="shared" si="1"/>
        <v>42988.552164</v>
      </c>
      <c r="H15" s="1614"/>
      <c r="N15" s="1649"/>
    </row>
    <row r="16" ht="15.75" spans="1:14">
      <c r="A16" s="1610"/>
      <c r="B16" s="1623" t="s">
        <v>232</v>
      </c>
      <c r="C16" s="1612">
        <v>39445.600993</v>
      </c>
      <c r="D16" s="1622">
        <v>25473.586964</v>
      </c>
      <c r="E16" s="1612">
        <v>13213.506619</v>
      </c>
      <c r="F16" s="1612">
        <v>7386.483227</v>
      </c>
      <c r="G16" s="1613">
        <f t="shared" si="1"/>
        <v>85519.177803</v>
      </c>
      <c r="H16" s="1614"/>
      <c r="N16" s="1649"/>
    </row>
    <row r="17" ht="15.75" spans="1:16">
      <c r="A17" s="1610"/>
      <c r="B17" s="1624" t="s">
        <v>233</v>
      </c>
      <c r="C17" s="1612">
        <v>243192.753</v>
      </c>
      <c r="D17" s="1622">
        <v>238618.317</v>
      </c>
      <c r="E17" s="1612">
        <v>285376.154</v>
      </c>
      <c r="F17" s="1612">
        <v>214400.028</v>
      </c>
      <c r="G17" s="1613">
        <f t="shared" si="1"/>
        <v>981587.252</v>
      </c>
      <c r="H17" s="1614"/>
      <c r="L17" s="788"/>
      <c r="M17" s="788"/>
      <c r="N17" s="1649"/>
      <c r="P17" s="788"/>
    </row>
    <row r="18" ht="18.75" spans="1:10">
      <c r="A18" s="1625"/>
      <c r="B18" s="1626"/>
      <c r="C18" s="1626"/>
      <c r="D18" s="1626"/>
      <c r="E18" s="1626"/>
      <c r="F18" s="1626"/>
      <c r="G18" s="1626"/>
      <c r="H18" s="1626"/>
      <c r="I18" s="1652"/>
      <c r="J18" s="1653"/>
    </row>
    <row r="19" ht="15.6" customHeight="1" spans="1:8">
      <c r="A19" s="1627" t="s">
        <v>234</v>
      </c>
      <c r="B19" s="1623" t="s">
        <v>235</v>
      </c>
      <c r="C19" s="1612">
        <v>18814.6401096402</v>
      </c>
      <c r="D19" s="1622">
        <v>13933.4720943401</v>
      </c>
      <c r="E19" s="1612">
        <v>18339.79200384</v>
      </c>
      <c r="F19" s="1612">
        <v>17062.7272556101</v>
      </c>
      <c r="G19" s="1613">
        <f>SUM(C19:F19)</f>
        <v>68150.6314634304</v>
      </c>
      <c r="H19" s="1628">
        <f>G19+G20+G21+G22</f>
        <v>3670598.27195007</v>
      </c>
    </row>
    <row r="20" ht="15.75" spans="1:10">
      <c r="A20" s="1629"/>
      <c r="B20" s="1623" t="s">
        <v>236</v>
      </c>
      <c r="C20" s="1630">
        <v>705124.82698499</v>
      </c>
      <c r="D20" s="1631">
        <v>646647.2021543</v>
      </c>
      <c r="E20" s="1632">
        <v>612190.76809118</v>
      </c>
      <c r="F20" s="1632">
        <v>510630.87745943</v>
      </c>
      <c r="G20" s="1613">
        <f>SUM(C20:F20)</f>
        <v>2474593.6746899</v>
      </c>
      <c r="H20" s="1633"/>
      <c r="J20" s="1654"/>
    </row>
    <row r="21" ht="15.75" spans="1:8">
      <c r="A21" s="1629"/>
      <c r="B21" s="1623" t="s">
        <v>237</v>
      </c>
      <c r="C21" s="1612">
        <v>19520.18192177</v>
      </c>
      <c r="D21" s="1622">
        <v>15255.80623536</v>
      </c>
      <c r="E21" s="1634">
        <v>34177.076635</v>
      </c>
      <c r="F21" s="1634">
        <v>35931.87600461</v>
      </c>
      <c r="G21" s="1613">
        <f>SUM(C21:F21)</f>
        <v>104884.94079674</v>
      </c>
      <c r="H21" s="1633"/>
    </row>
    <row r="22" ht="20.25" customHeight="1" spans="1:8">
      <c r="A22" s="1635"/>
      <c r="B22" s="1623" t="s">
        <v>238</v>
      </c>
      <c r="C22" s="1612">
        <v>240483.073</v>
      </c>
      <c r="D22" s="1622">
        <v>247662.091</v>
      </c>
      <c r="E22" s="1634">
        <v>243688.069</v>
      </c>
      <c r="F22" s="1634">
        <v>291135.792</v>
      </c>
      <c r="G22" s="1613">
        <f>SUM(C22:F22)</f>
        <v>1022969.025</v>
      </c>
      <c r="H22" s="1636"/>
    </row>
    <row r="23" ht="15.75" spans="1:9">
      <c r="A23" s="1637"/>
      <c r="B23" s="1638"/>
      <c r="C23" s="1638"/>
      <c r="D23" s="1638"/>
      <c r="E23" s="1638"/>
      <c r="F23" s="1638"/>
      <c r="G23" s="1638"/>
      <c r="H23" s="1638"/>
      <c r="I23" s="1638"/>
    </row>
    <row r="24" ht="15.75" spans="1:8">
      <c r="A24" s="1639"/>
      <c r="B24" s="1624" t="s">
        <v>235</v>
      </c>
      <c r="C24" s="1634">
        <v>18814.6401096402</v>
      </c>
      <c r="D24" s="1612">
        <v>13933.4720943401</v>
      </c>
      <c r="E24" s="1612">
        <v>18339.79200384</v>
      </c>
      <c r="F24" s="1612">
        <v>17062.7272556101</v>
      </c>
      <c r="G24" s="1612">
        <v>68150.6314634304</v>
      </c>
      <c r="H24" s="1640"/>
    </row>
    <row r="25" ht="15.75" spans="1:8">
      <c r="A25" s="1639"/>
      <c r="B25" s="1641" t="s">
        <v>239</v>
      </c>
      <c r="C25" s="1642">
        <v>1.91216822774839</v>
      </c>
      <c r="D25" s="1643">
        <v>1.50877029208068</v>
      </c>
      <c r="E25" s="1644">
        <v>2.01892103718186</v>
      </c>
      <c r="F25" s="1644">
        <v>1.99620031489302</v>
      </c>
      <c r="G25" s="1643">
        <v>1.9</v>
      </c>
      <c r="H25" s="1645"/>
    </row>
    <row r="26" ht="15.75" spans="1:9">
      <c r="A26" s="1645"/>
      <c r="B26" s="1645"/>
      <c r="C26" s="1645"/>
      <c r="D26" s="1645"/>
      <c r="E26" s="1645"/>
      <c r="F26" s="1645"/>
      <c r="G26" s="1645"/>
      <c r="H26" s="1645"/>
      <c r="I26" s="1645"/>
    </row>
    <row r="27" ht="15.75" spans="1:9">
      <c r="A27" s="1645"/>
      <c r="B27" s="1645"/>
      <c r="C27" s="1640"/>
      <c r="D27" s="1645"/>
      <c r="E27" s="1646" t="s">
        <v>240</v>
      </c>
      <c r="F27" s="1647"/>
      <c r="G27" s="1648"/>
      <c r="H27" s="1645"/>
      <c r="I27" s="1645"/>
    </row>
    <row r="28" spans="2:8">
      <c r="B28" s="787"/>
      <c r="C28" s="788"/>
      <c r="D28" s="788"/>
      <c r="E28" s="788"/>
      <c r="F28" s="788"/>
      <c r="G28" s="788"/>
      <c r="H28" s="788"/>
    </row>
    <row r="29" spans="2:13">
      <c r="B29" s="787"/>
      <c r="C29" s="788"/>
      <c r="D29" s="788"/>
      <c r="E29" s="788"/>
      <c r="F29" s="788"/>
      <c r="G29" s="788"/>
      <c r="H29" s="788"/>
      <c r="M29" s="788"/>
    </row>
    <row r="30" spans="2:8">
      <c r="B30" s="787"/>
      <c r="C30" s="1649"/>
      <c r="D30" s="1649"/>
      <c r="E30" s="1649"/>
      <c r="F30" s="1649"/>
      <c r="G30" s="1649"/>
      <c r="H30" s="788"/>
    </row>
    <row r="31" ht="15.75" spans="2:8">
      <c r="B31" s="1650"/>
      <c r="D31" s="788"/>
      <c r="E31" s="788"/>
      <c r="F31" s="788"/>
      <c r="G31" s="788"/>
      <c r="H31" s="788"/>
    </row>
    <row r="32" spans="2:8">
      <c r="B32" s="787"/>
      <c r="C32" s="1651"/>
      <c r="D32" s="1651"/>
      <c r="E32" s="1651"/>
      <c r="F32" s="1651"/>
      <c r="G32" s="1651"/>
      <c r="H32" s="788"/>
    </row>
    <row r="33" spans="2:8">
      <c r="B33" s="787"/>
      <c r="D33" s="788"/>
      <c r="E33" s="788"/>
      <c r="F33" s="788"/>
      <c r="G33" s="788"/>
      <c r="H33" s="788"/>
    </row>
    <row r="34" spans="2:8">
      <c r="B34" s="787"/>
      <c r="D34" s="788"/>
      <c r="E34" s="788"/>
      <c r="F34" s="788"/>
      <c r="G34" s="788"/>
      <c r="H34" s="788"/>
    </row>
    <row r="35" spans="4:8">
      <c r="D35" s="788"/>
      <c r="E35" s="788"/>
      <c r="F35" s="788"/>
      <c r="G35" s="788"/>
      <c r="H35" s="788"/>
    </row>
    <row r="38" spans="7:10">
      <c r="G38" s="788"/>
      <c r="H38" s="788"/>
      <c r="I38" s="788"/>
      <c r="J38" s="788"/>
    </row>
  </sheetData>
  <mergeCells count="9">
    <mergeCell ref="A1:I1"/>
    <mergeCell ref="G2:H2"/>
    <mergeCell ref="A18:I18"/>
    <mergeCell ref="A23:I23"/>
    <mergeCell ref="E27:G27"/>
    <mergeCell ref="A3:A17"/>
    <mergeCell ref="A19:A22"/>
    <mergeCell ref="H3:H17"/>
    <mergeCell ref="H19:H22"/>
  </mergeCells>
  <pageMargins left="0.25" right="0.25" top="0.75" bottom="0.75" header="0.3" footer="0.3"/>
  <pageSetup paperSize="1" scale="94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3:R75"/>
  <sheetViews>
    <sheetView view="pageBreakPreview" zoomScaleNormal="75" topLeftCell="B38" workbookViewId="0">
      <selection activeCell="B24" sqref="B24"/>
    </sheetView>
  </sheetViews>
  <sheetFormatPr defaultColWidth="9.14285714285714" defaultRowHeight="12.75"/>
  <cols>
    <col min="1" max="1" width="4.14285714285714" style="1461" customWidth="1"/>
    <col min="2" max="2" width="55.2857142857143" style="1461" customWidth="1"/>
    <col min="3" max="3" width="31.7142857142857" style="1461" customWidth="1"/>
    <col min="4" max="4" width="12.1428571428571" style="1461" customWidth="1"/>
    <col min="5" max="5" width="10.8571428571429" style="1461" customWidth="1"/>
    <col min="6" max="6" width="10.2857142857143" style="1461" customWidth="1"/>
    <col min="7" max="7" width="9.85714285714286" style="1461" customWidth="1"/>
    <col min="8" max="8" width="13.7142857142857" style="1461" hidden="1" customWidth="1"/>
    <col min="9" max="9" width="10.2857142857143" style="1461" hidden="1" customWidth="1"/>
    <col min="10" max="10" width="11.1428571428571" style="1461" hidden="1" customWidth="1"/>
    <col min="11" max="11" width="11.7142857142857" style="1461" hidden="1" customWidth="1"/>
    <col min="12" max="12" width="10.7142857142857" style="1461" hidden="1" customWidth="1"/>
    <col min="13" max="13" width="12.1428571428571" style="1461" hidden="1" customWidth="1"/>
    <col min="14" max="14" width="10.7142857142857" style="1461" hidden="1" customWidth="1"/>
    <col min="15" max="15" width="12.5714285714286" style="1461" hidden="1" customWidth="1"/>
    <col min="16" max="16" width="20.4285714285714" style="1461" customWidth="1"/>
    <col min="17" max="17" width="17.2857142857143" style="1461" customWidth="1"/>
    <col min="18" max="18" width="13" style="1461" customWidth="1"/>
    <col min="19" max="16384" width="9.14285714285714" style="1461"/>
  </cols>
  <sheetData>
    <row r="3" customHeight="1" spans="2:16">
      <c r="B3" s="1462"/>
      <c r="C3" s="1462"/>
      <c r="D3" s="1462"/>
      <c r="E3" s="1462"/>
      <c r="F3" s="1462"/>
      <c r="G3" s="1462"/>
      <c r="H3" s="1462"/>
      <c r="I3" s="1462"/>
      <c r="J3" s="1462"/>
      <c r="K3" s="1462"/>
      <c r="L3" s="1462"/>
      <c r="M3" s="1462"/>
      <c r="N3" s="1462"/>
      <c r="O3" s="1462"/>
      <c r="P3" s="1462"/>
    </row>
    <row r="4" customHeight="1" spans="2:16"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2"/>
      <c r="O4" s="1462"/>
      <c r="P4" s="1462"/>
    </row>
    <row r="5" customHeight="1" spans="2:16">
      <c r="B5" s="1462"/>
      <c r="C5" s="1462"/>
      <c r="D5" s="1462"/>
      <c r="E5" s="1462"/>
      <c r="F5" s="1462"/>
      <c r="G5" s="1462"/>
      <c r="H5" s="1462"/>
      <c r="I5" s="1462"/>
      <c r="J5" s="1462"/>
      <c r="K5" s="1462"/>
      <c r="L5" s="1462"/>
      <c r="M5" s="1462"/>
      <c r="N5" s="1462"/>
      <c r="O5" s="1462"/>
      <c r="P5" s="1462"/>
    </row>
    <row r="6" spans="2:16">
      <c r="B6" s="1463"/>
      <c r="C6" s="1463"/>
      <c r="D6" s="1463"/>
      <c r="E6" s="1463"/>
      <c r="F6" s="1463"/>
      <c r="G6" s="1463"/>
      <c r="H6" s="1463"/>
      <c r="I6" s="1463"/>
      <c r="J6" s="1463"/>
      <c r="K6" s="1463"/>
      <c r="L6" s="1463"/>
      <c r="M6" s="1463"/>
      <c r="N6" s="1463"/>
      <c r="O6" s="1463"/>
      <c r="P6" s="1463"/>
    </row>
    <row r="7" ht="18.75" spans="2:16">
      <c r="B7" s="1462" t="s">
        <v>241</v>
      </c>
      <c r="C7" s="1462"/>
      <c r="D7" s="1462"/>
      <c r="E7" s="1462"/>
      <c r="F7" s="1462"/>
      <c r="G7" s="1463"/>
      <c r="H7" s="1463"/>
      <c r="I7" s="1463"/>
      <c r="J7" s="1463"/>
      <c r="K7" s="1463"/>
      <c r="L7" s="1463"/>
      <c r="M7" s="1463"/>
      <c r="N7" s="1463"/>
      <c r="O7" s="1463"/>
      <c r="P7" s="1463"/>
    </row>
    <row r="8" spans="2:16">
      <c r="B8" s="1463"/>
      <c r="C8" s="1463"/>
      <c r="D8" s="1463"/>
      <c r="E8" s="1463"/>
      <c r="F8" s="1463"/>
      <c r="G8" s="1463"/>
      <c r="H8" s="1463"/>
      <c r="I8" s="1463"/>
      <c r="J8" s="1463"/>
      <c r="K8" s="1463"/>
      <c r="L8" s="1463"/>
      <c r="M8" s="1463"/>
      <c r="N8" s="1463"/>
      <c r="O8" s="1463"/>
      <c r="P8" s="1463"/>
    </row>
    <row r="9" ht="14.45" customHeight="1" spans="2:16">
      <c r="B9" s="1464"/>
      <c r="C9" s="1462"/>
      <c r="D9" s="1462"/>
      <c r="E9" s="1462"/>
      <c r="F9" s="1462"/>
      <c r="G9" s="1462"/>
      <c r="H9" s="1463"/>
      <c r="I9" s="1463"/>
      <c r="J9" s="1463"/>
      <c r="K9" s="1463"/>
      <c r="L9" s="1463"/>
      <c r="M9" s="1463"/>
      <c r="N9" s="1463"/>
      <c r="O9" s="1463"/>
      <c r="P9" s="1463"/>
    </row>
    <row r="10" spans="2:16">
      <c r="B10" s="1463"/>
      <c r="C10" s="1463"/>
      <c r="D10" s="1463"/>
      <c r="E10" s="1463"/>
      <c r="F10" s="1463"/>
      <c r="G10" s="1463"/>
      <c r="H10" s="1463"/>
      <c r="I10" s="1463"/>
      <c r="J10" s="1463"/>
      <c r="K10" s="1463"/>
      <c r="L10" s="1463"/>
      <c r="M10" s="1463"/>
      <c r="N10" s="1463"/>
      <c r="O10" s="1463"/>
      <c r="P10" s="1463"/>
    </row>
    <row r="11" ht="13.5"/>
    <row r="12" ht="15.75" customHeight="1" spans="2:16">
      <c r="B12" s="1465" t="s">
        <v>242</v>
      </c>
      <c r="C12" s="1466" t="s">
        <v>243</v>
      </c>
      <c r="D12" s="1467" t="s">
        <v>49</v>
      </c>
      <c r="E12" s="1467" t="s">
        <v>50</v>
      </c>
      <c r="F12" s="1467" t="s">
        <v>51</v>
      </c>
      <c r="G12" s="1468" t="s">
        <v>52</v>
      </c>
      <c r="H12" s="1467" t="s">
        <v>244</v>
      </c>
      <c r="I12" s="1467" t="s">
        <v>245</v>
      </c>
      <c r="J12" s="1467" t="s">
        <v>246</v>
      </c>
      <c r="K12" s="1467" t="s">
        <v>247</v>
      </c>
      <c r="L12" s="1467" t="s">
        <v>248</v>
      </c>
      <c r="M12" s="1467" t="s">
        <v>249</v>
      </c>
      <c r="N12" s="1467" t="s">
        <v>250</v>
      </c>
      <c r="O12" s="1467" t="s">
        <v>251</v>
      </c>
      <c r="P12" s="1467" t="s">
        <v>252</v>
      </c>
    </row>
    <row r="13" ht="24" customHeight="1" spans="2:16">
      <c r="B13" s="1469"/>
      <c r="C13" s="1470" t="s">
        <v>253</v>
      </c>
      <c r="D13" s="1471"/>
      <c r="E13" s="1471"/>
      <c r="F13" s="1471"/>
      <c r="G13" s="1472"/>
      <c r="H13" s="1471"/>
      <c r="I13" s="1471"/>
      <c r="J13" s="1471"/>
      <c r="K13" s="1471"/>
      <c r="L13" s="1471"/>
      <c r="M13" s="1471"/>
      <c r="N13" s="1471"/>
      <c r="O13" s="1471"/>
      <c r="P13" s="1471"/>
    </row>
    <row r="14" ht="15" spans="2:18">
      <c r="B14" s="1473" t="s">
        <v>254</v>
      </c>
      <c r="C14" s="1474">
        <v>1</v>
      </c>
      <c r="D14" s="1475">
        <v>349472.610426</v>
      </c>
      <c r="E14" s="1476">
        <v>443656.219214</v>
      </c>
      <c r="F14" s="1475">
        <v>307938.70480302</v>
      </c>
      <c r="G14" s="1477">
        <v>278266.53642108</v>
      </c>
      <c r="H14" s="1478"/>
      <c r="I14" s="1492"/>
      <c r="J14" s="1492"/>
      <c r="K14" s="1492"/>
      <c r="L14" s="1564"/>
      <c r="M14" s="1492"/>
      <c r="N14" s="1492"/>
      <c r="O14" s="1492"/>
      <c r="P14" s="1565">
        <f t="shared" ref="P14:P29" si="0">SUM(D14:O14)</f>
        <v>1379334.0708641</v>
      </c>
      <c r="Q14" s="1596"/>
      <c r="R14" s="1464"/>
    </row>
    <row r="15" ht="15" spans="2:18">
      <c r="B15" s="1479" t="s">
        <v>255</v>
      </c>
      <c r="C15" s="1480">
        <v>2</v>
      </c>
      <c r="D15" s="1475">
        <v>68727.895669</v>
      </c>
      <c r="E15" s="1476">
        <v>29684.684963</v>
      </c>
      <c r="F15" s="1475">
        <v>62018.04122</v>
      </c>
      <c r="G15" s="1481">
        <v>77682.303386</v>
      </c>
      <c r="H15" s="1482"/>
      <c r="I15" s="1566"/>
      <c r="J15" s="1492"/>
      <c r="K15" s="1492"/>
      <c r="L15" s="1492"/>
      <c r="M15" s="1492"/>
      <c r="N15" s="1475"/>
      <c r="O15" s="1492"/>
      <c r="P15" s="1565">
        <f t="shared" si="0"/>
        <v>238112.925238</v>
      </c>
      <c r="Q15" s="1596"/>
      <c r="R15" s="1464"/>
    </row>
    <row r="16" ht="15.75" spans="2:18">
      <c r="B16" s="1483" t="s">
        <v>256</v>
      </c>
      <c r="C16" s="1484">
        <v>3</v>
      </c>
      <c r="D16" s="1475">
        <v>140382.769936</v>
      </c>
      <c r="E16" s="1476">
        <v>70723.113099</v>
      </c>
      <c r="F16" s="1475">
        <v>122434.673254</v>
      </c>
      <c r="G16" s="1485">
        <v>127492.19245</v>
      </c>
      <c r="H16" s="1475"/>
      <c r="I16" s="1567"/>
      <c r="J16" s="1475"/>
      <c r="K16" s="1492"/>
      <c r="L16" s="1568"/>
      <c r="M16" s="1475"/>
      <c r="N16" s="1475"/>
      <c r="O16" s="1475"/>
      <c r="P16" s="1565">
        <f t="shared" si="0"/>
        <v>461032.748739</v>
      </c>
      <c r="Q16" s="1596"/>
      <c r="R16" s="1464"/>
    </row>
    <row r="17" ht="15" spans="2:18">
      <c r="B17" s="1479" t="s">
        <v>257</v>
      </c>
      <c r="C17" s="1486">
        <v>4</v>
      </c>
      <c r="D17" s="1487">
        <v>16306.827525</v>
      </c>
      <c r="E17" s="1488">
        <v>8297.246598</v>
      </c>
      <c r="F17" s="1487">
        <v>9148.95137</v>
      </c>
      <c r="G17" s="1489">
        <v>9235.526671</v>
      </c>
      <c r="H17" s="1487"/>
      <c r="I17" s="1564"/>
      <c r="J17" s="1564"/>
      <c r="K17" s="1564"/>
      <c r="L17" s="1569"/>
      <c r="M17" s="1564"/>
      <c r="N17" s="1564"/>
      <c r="O17" s="1564"/>
      <c r="P17" s="1570">
        <f t="shared" si="0"/>
        <v>42988.552164</v>
      </c>
      <c r="Q17" s="1596"/>
      <c r="R17" s="1464"/>
    </row>
    <row r="18" ht="15" spans="2:18">
      <c r="B18" s="1479" t="s">
        <v>258</v>
      </c>
      <c r="C18" s="1480">
        <v>5</v>
      </c>
      <c r="D18" s="1475">
        <v>21913.414114</v>
      </c>
      <c r="E18" s="1476">
        <v>12269.020286</v>
      </c>
      <c r="F18" s="1475">
        <v>9991.317236</v>
      </c>
      <c r="G18" s="1490">
        <v>19166.458655</v>
      </c>
      <c r="H18" s="1475"/>
      <c r="I18" s="1492"/>
      <c r="J18" s="1492"/>
      <c r="K18" s="1492"/>
      <c r="L18" s="1492"/>
      <c r="M18" s="1492"/>
      <c r="N18" s="1492"/>
      <c r="O18" s="1492"/>
      <c r="P18" s="1565">
        <f t="shared" si="0"/>
        <v>63340.210291</v>
      </c>
      <c r="Q18" s="1596"/>
      <c r="R18" s="1464"/>
    </row>
    <row r="19" ht="15" spans="2:17">
      <c r="B19" s="1479" t="s">
        <v>259</v>
      </c>
      <c r="C19" s="1480">
        <v>6</v>
      </c>
      <c r="D19" s="1475">
        <v>39445.600993</v>
      </c>
      <c r="E19" s="1476">
        <v>25473.586964</v>
      </c>
      <c r="F19" s="1475">
        <v>13213.506619</v>
      </c>
      <c r="G19" s="1490">
        <v>7386.483227</v>
      </c>
      <c r="H19" s="1475"/>
      <c r="I19" s="1492"/>
      <c r="J19" s="1492"/>
      <c r="K19" s="1492"/>
      <c r="L19" s="1492"/>
      <c r="M19" s="1492"/>
      <c r="N19" s="1492"/>
      <c r="O19" s="1492"/>
      <c r="P19" s="1565">
        <f t="shared" si="0"/>
        <v>85519.177803</v>
      </c>
      <c r="Q19" s="1596"/>
    </row>
    <row r="20" ht="15" spans="2:18">
      <c r="B20" s="1479" t="s">
        <v>260</v>
      </c>
      <c r="C20" s="1491">
        <v>7</v>
      </c>
      <c r="D20" s="1475">
        <v>17351.582478</v>
      </c>
      <c r="E20" s="1476">
        <v>17451.870586</v>
      </c>
      <c r="F20" s="1475">
        <v>25814.258847</v>
      </c>
      <c r="G20" s="1490">
        <v>29655.254242</v>
      </c>
      <c r="H20" s="1475"/>
      <c r="I20" s="1492"/>
      <c r="J20" s="1492"/>
      <c r="K20" s="1492"/>
      <c r="L20" s="1492"/>
      <c r="M20" s="1492"/>
      <c r="N20" s="1492"/>
      <c r="O20" s="1492"/>
      <c r="P20" s="1565">
        <f t="shared" si="0"/>
        <v>90272.966153</v>
      </c>
      <c r="Q20" s="1596"/>
      <c r="R20" s="1464"/>
    </row>
    <row r="21" ht="15" spans="2:18">
      <c r="B21" s="1479" t="s">
        <v>261</v>
      </c>
      <c r="C21" s="1480"/>
      <c r="D21" s="1492">
        <v>4990.497763</v>
      </c>
      <c r="E21" s="1493">
        <v>5277.175243</v>
      </c>
      <c r="F21" s="1492">
        <v>7509.92133</v>
      </c>
      <c r="G21" s="1494">
        <v>4392.346079</v>
      </c>
      <c r="H21" s="1492"/>
      <c r="I21" s="1492"/>
      <c r="J21" s="1492"/>
      <c r="K21" s="1475"/>
      <c r="L21" s="1475"/>
      <c r="M21" s="1475"/>
      <c r="N21" s="1492"/>
      <c r="O21" s="1475"/>
      <c r="P21" s="1565">
        <f t="shared" si="0"/>
        <v>22169.940415</v>
      </c>
      <c r="Q21" s="1596"/>
      <c r="R21" s="1464"/>
    </row>
    <row r="22" ht="15" spans="2:18">
      <c r="B22" s="1479" t="s">
        <v>262</v>
      </c>
      <c r="C22" s="1480"/>
      <c r="D22" s="1492">
        <v>1555.72221</v>
      </c>
      <c r="E22" s="1493">
        <v>2344.263942</v>
      </c>
      <c r="F22" s="1492">
        <v>3595.753609</v>
      </c>
      <c r="G22" s="1494">
        <v>12690.84728</v>
      </c>
      <c r="H22" s="1492"/>
      <c r="I22" s="1492"/>
      <c r="J22" s="1492"/>
      <c r="K22" s="1475"/>
      <c r="L22" s="1475"/>
      <c r="M22" s="1475"/>
      <c r="N22" s="1492"/>
      <c r="O22" s="1475"/>
      <c r="P22" s="1565">
        <f t="shared" si="0"/>
        <v>20186.587041</v>
      </c>
      <c r="Q22" s="1596"/>
      <c r="R22" s="1464"/>
    </row>
    <row r="23" ht="15" spans="2:18">
      <c r="B23" s="1479" t="s">
        <v>263</v>
      </c>
      <c r="C23" s="1480"/>
      <c r="D23" s="1492">
        <v>4841.16571</v>
      </c>
      <c r="E23" s="1492">
        <v>5597.208108</v>
      </c>
      <c r="F23" s="1492">
        <v>8174.772468</v>
      </c>
      <c r="G23" s="1495">
        <v>10720.962906</v>
      </c>
      <c r="H23" s="1492"/>
      <c r="I23" s="1492"/>
      <c r="J23" s="1492"/>
      <c r="K23" s="1475"/>
      <c r="L23" s="1475"/>
      <c r="M23" s="1475"/>
      <c r="N23" s="1492"/>
      <c r="O23" s="1475"/>
      <c r="P23" s="1565">
        <f t="shared" si="0"/>
        <v>29334.109192</v>
      </c>
      <c r="Q23" s="1596"/>
      <c r="R23" s="1464"/>
    </row>
    <row r="24" ht="15" spans="2:18">
      <c r="B24" s="1479" t="s">
        <v>264</v>
      </c>
      <c r="C24" s="1480"/>
      <c r="D24" s="1492"/>
      <c r="E24" s="1493">
        <v>434.490356</v>
      </c>
      <c r="F24" s="1492">
        <v>4275.779398</v>
      </c>
      <c r="G24" s="1494">
        <v>4499.405595</v>
      </c>
      <c r="H24" s="1492"/>
      <c r="I24" s="1492"/>
      <c r="J24" s="1492"/>
      <c r="K24" s="1475"/>
      <c r="L24" s="1475"/>
      <c r="M24" s="1475"/>
      <c r="N24" s="1492"/>
      <c r="O24" s="1475"/>
      <c r="P24" s="1565">
        <f t="shared" si="0"/>
        <v>9209.675349</v>
      </c>
      <c r="Q24" s="1596"/>
      <c r="R24" s="1464"/>
    </row>
    <row r="25" ht="15" spans="2:18">
      <c r="B25" s="1479" t="s">
        <v>265</v>
      </c>
      <c r="C25" s="1480"/>
      <c r="D25" s="1492"/>
      <c r="E25" s="1493"/>
      <c r="F25" s="1492"/>
      <c r="G25" s="1494">
        <v>6338.018542</v>
      </c>
      <c r="H25" s="1492"/>
      <c r="I25" s="1492"/>
      <c r="J25" s="1492"/>
      <c r="K25" s="1475"/>
      <c r="L25" s="1475"/>
      <c r="M25" s="1475"/>
      <c r="N25" s="1492"/>
      <c r="O25" s="1475"/>
      <c r="P25" s="1565">
        <f t="shared" si="0"/>
        <v>6338.018542</v>
      </c>
      <c r="Q25" s="1596"/>
      <c r="R25" s="1464"/>
    </row>
    <row r="26" ht="15" spans="2:18">
      <c r="B26" s="1479" t="s">
        <v>266</v>
      </c>
      <c r="C26" s="1480">
        <v>8</v>
      </c>
      <c r="D26" s="1492">
        <v>22530.166776</v>
      </c>
      <c r="E26" s="1493">
        <v>23307.200646</v>
      </c>
      <c r="F26" s="1492">
        <v>19341.383256</v>
      </c>
      <c r="G26" s="1494">
        <v>16816.564466</v>
      </c>
      <c r="H26" s="1492"/>
      <c r="I26" s="1492"/>
      <c r="J26" s="1492"/>
      <c r="K26" s="1492"/>
      <c r="L26" s="1492"/>
      <c r="M26" s="1492"/>
      <c r="N26" s="1492"/>
      <c r="O26" s="1492"/>
      <c r="P26" s="1565">
        <f t="shared" si="0"/>
        <v>81995.315144</v>
      </c>
      <c r="Q26" s="1596"/>
      <c r="R26" s="1464"/>
    </row>
    <row r="27" ht="15.75" spans="2:18">
      <c r="B27" s="1479" t="s">
        <v>267</v>
      </c>
      <c r="C27" s="1480">
        <v>9</v>
      </c>
      <c r="D27" s="1492">
        <v>53231.7154164</v>
      </c>
      <c r="E27" s="1493">
        <v>40364.174479</v>
      </c>
      <c r="F27" s="1492">
        <v>29562.48832</v>
      </c>
      <c r="G27" s="1494">
        <v>36017.34479957</v>
      </c>
      <c r="H27" s="1492"/>
      <c r="I27" s="1492"/>
      <c r="J27" s="1492"/>
      <c r="K27" s="1475"/>
      <c r="L27" s="1475"/>
      <c r="M27" s="1475"/>
      <c r="N27" s="1492"/>
      <c r="O27" s="1568"/>
      <c r="P27" s="1565">
        <f t="shared" si="0"/>
        <v>159175.72301497</v>
      </c>
      <c r="Q27" s="1596"/>
      <c r="R27" s="1464"/>
    </row>
    <row r="28" ht="15" spans="2:18">
      <c r="B28" s="1496" t="s">
        <v>268</v>
      </c>
      <c r="C28" s="1497" t="s">
        <v>110</v>
      </c>
      <c r="D28" s="1498">
        <v>240483.073</v>
      </c>
      <c r="E28" s="1498">
        <v>247662.091</v>
      </c>
      <c r="F28" s="1499">
        <v>243688.069</v>
      </c>
      <c r="G28" s="1500">
        <v>291135.792</v>
      </c>
      <c r="H28" s="1498"/>
      <c r="I28" s="1498"/>
      <c r="J28" s="1498"/>
      <c r="K28" s="1526"/>
      <c r="L28" s="1498"/>
      <c r="M28" s="1571"/>
      <c r="N28" s="1498"/>
      <c r="O28" s="1572"/>
      <c r="P28" s="1573">
        <f t="shared" si="0"/>
        <v>1022969.025</v>
      </c>
      <c r="Q28" s="1596"/>
      <c r="R28" s="1464"/>
    </row>
    <row r="29" ht="15" spans="2:18">
      <c r="B29" s="1501" t="s">
        <v>269</v>
      </c>
      <c r="C29" s="1502" t="s">
        <v>270</v>
      </c>
      <c r="D29" s="1503">
        <v>243192.753</v>
      </c>
      <c r="E29" s="1504">
        <v>238618.317</v>
      </c>
      <c r="F29" s="1505">
        <v>285376.154</v>
      </c>
      <c r="G29" s="1506">
        <v>214400.028</v>
      </c>
      <c r="H29" s="1505"/>
      <c r="I29" s="1505"/>
      <c r="J29" s="1505"/>
      <c r="K29" s="1574"/>
      <c r="L29" s="1505"/>
      <c r="M29" s="1504"/>
      <c r="N29" s="1505"/>
      <c r="O29" s="1575"/>
      <c r="P29" s="1576">
        <f t="shared" si="0"/>
        <v>981587.252</v>
      </c>
      <c r="Q29" s="1596"/>
      <c r="R29" s="1464"/>
    </row>
    <row r="30" ht="15.75" spans="2:18">
      <c r="B30" s="1507" t="s">
        <v>271</v>
      </c>
      <c r="C30" s="1508" t="s">
        <v>272</v>
      </c>
      <c r="D30" s="1509">
        <f>D28-D29</f>
        <v>-2709.68000000002</v>
      </c>
      <c r="E30" s="1510">
        <f>E28-E29</f>
        <v>9043.77399999998</v>
      </c>
      <c r="F30" s="1509">
        <f>F28-F29</f>
        <v>-41688.085</v>
      </c>
      <c r="G30" s="1511">
        <f>G28-G29</f>
        <v>76735.764</v>
      </c>
      <c r="H30" s="1509">
        <f t="shared" ref="H30:P30" si="1">H28-H29</f>
        <v>0</v>
      </c>
      <c r="I30" s="1510">
        <f t="shared" si="1"/>
        <v>0</v>
      </c>
      <c r="J30" s="1509">
        <f t="shared" si="1"/>
        <v>0</v>
      </c>
      <c r="K30" s="1577">
        <f t="shared" si="1"/>
        <v>0</v>
      </c>
      <c r="L30" s="1577">
        <f t="shared" si="1"/>
        <v>0</v>
      </c>
      <c r="M30" s="1577">
        <f t="shared" si="1"/>
        <v>0</v>
      </c>
      <c r="N30" s="1577">
        <f t="shared" si="1"/>
        <v>0</v>
      </c>
      <c r="O30" s="1577">
        <f t="shared" si="1"/>
        <v>0</v>
      </c>
      <c r="P30" s="1578">
        <f t="shared" si="1"/>
        <v>41381.7729999999</v>
      </c>
      <c r="Q30" s="1596"/>
      <c r="R30" s="1464"/>
    </row>
    <row r="31" ht="13.5" customHeight="1" spans="2:18">
      <c r="B31" s="1512" t="s">
        <v>273</v>
      </c>
      <c r="C31" s="1486" t="s">
        <v>274</v>
      </c>
      <c r="D31" s="1513">
        <f>(D14+D15+D16+D17+D18+D19+D26+D27+D29+D20+D23+D21+D22+D24+D25)</f>
        <v>983942.7220164</v>
      </c>
      <c r="E31" s="1513">
        <f t="shared" ref="E31:G31" si="2">(E14+E15+E16+E17+E18+E19+E26+E27+E29+E20+E23+E21+E22+E24+E25)</f>
        <v>923498.571484</v>
      </c>
      <c r="F31" s="1513">
        <f t="shared" si="2"/>
        <v>908395.70573002</v>
      </c>
      <c r="G31" s="1513">
        <f t="shared" si="2"/>
        <v>854760.27271965</v>
      </c>
      <c r="H31" s="1513">
        <f t="shared" ref="H31:O31" si="3">(H14+H15+H16+H17+H18+H19+H26+H27+H29+H20+H23+H21+H22+H24+H25)</f>
        <v>0</v>
      </c>
      <c r="I31" s="1513">
        <f t="shared" si="3"/>
        <v>0</v>
      </c>
      <c r="J31" s="1513">
        <f t="shared" si="3"/>
        <v>0</v>
      </c>
      <c r="K31" s="1513">
        <f t="shared" si="3"/>
        <v>0</v>
      </c>
      <c r="L31" s="1513">
        <f t="shared" si="3"/>
        <v>0</v>
      </c>
      <c r="M31" s="1513">
        <f t="shared" si="3"/>
        <v>0</v>
      </c>
      <c r="N31" s="1513">
        <f t="shared" si="3"/>
        <v>0</v>
      </c>
      <c r="O31" s="1513">
        <f t="shared" si="3"/>
        <v>0</v>
      </c>
      <c r="P31" s="1579">
        <f>SUM(D31:O31)</f>
        <v>3670597.27195007</v>
      </c>
      <c r="Q31" s="1596"/>
      <c r="R31" s="1464"/>
    </row>
    <row r="32" ht="15" spans="2:18">
      <c r="B32" s="1514" t="s">
        <v>275</v>
      </c>
      <c r="C32" s="1480">
        <v>13</v>
      </c>
      <c r="D32" s="1515">
        <v>18814.6401096402</v>
      </c>
      <c r="E32" s="1493">
        <v>13933.4720943401</v>
      </c>
      <c r="F32" s="1492">
        <v>18339.79200384</v>
      </c>
      <c r="G32" s="1494">
        <v>17062.7272556101</v>
      </c>
      <c r="H32" s="1492"/>
      <c r="I32" s="1492"/>
      <c r="J32" s="1492"/>
      <c r="K32" s="1492"/>
      <c r="L32" s="1492"/>
      <c r="M32" s="1493"/>
      <c r="N32" s="1492"/>
      <c r="O32" s="1492"/>
      <c r="P32" s="1579">
        <f>SUM(D32:O32)</f>
        <v>68150.6314634304</v>
      </c>
      <c r="Q32" s="1596"/>
      <c r="R32" s="1464"/>
    </row>
    <row r="33" ht="15" spans="2:18">
      <c r="B33" s="1514" t="s">
        <v>276</v>
      </c>
      <c r="C33" s="1480" t="s">
        <v>277</v>
      </c>
      <c r="D33" s="1516">
        <f>+D32/D31*100</f>
        <v>1.91216822774839</v>
      </c>
      <c r="E33" s="1516">
        <f>+E32/E31*100</f>
        <v>1.50877029208068</v>
      </c>
      <c r="F33" s="1517">
        <f>+F32/F31*100</f>
        <v>2.01892103718186</v>
      </c>
      <c r="G33" s="1518">
        <f t="shared" ref="G33:P33" si="4">+G32/G31*100</f>
        <v>1.99620031489302</v>
      </c>
      <c r="H33" s="1517" t="e">
        <f t="shared" si="4"/>
        <v>#DIV/0!</v>
      </c>
      <c r="I33" s="1517" t="e">
        <f t="shared" si="4"/>
        <v>#DIV/0!</v>
      </c>
      <c r="J33" s="1517" t="e">
        <f t="shared" si="4"/>
        <v>#DIV/0!</v>
      </c>
      <c r="K33" s="1517" t="e">
        <f t="shared" si="4"/>
        <v>#DIV/0!</v>
      </c>
      <c r="L33" s="1517" t="e">
        <f t="shared" si="4"/>
        <v>#DIV/0!</v>
      </c>
      <c r="M33" s="1517" t="e">
        <f t="shared" si="4"/>
        <v>#DIV/0!</v>
      </c>
      <c r="N33" s="1517" t="e">
        <f t="shared" si="4"/>
        <v>#DIV/0!</v>
      </c>
      <c r="O33" s="1517" t="e">
        <f t="shared" si="4"/>
        <v>#DIV/0!</v>
      </c>
      <c r="P33" s="1579">
        <f t="shared" si="4"/>
        <v>1.85666327341937</v>
      </c>
      <c r="Q33" s="1596"/>
      <c r="R33" s="1464"/>
    </row>
    <row r="34" ht="15.75" spans="2:18">
      <c r="B34" s="1519" t="s">
        <v>278</v>
      </c>
      <c r="C34" s="1520" t="s">
        <v>279</v>
      </c>
      <c r="D34" s="1521">
        <f>D31-D32</f>
        <v>965128.08190676</v>
      </c>
      <c r="E34" s="1521">
        <f>E31-E32</f>
        <v>909565.09938966</v>
      </c>
      <c r="F34" s="1521">
        <f>F31-F32</f>
        <v>890055.91372618</v>
      </c>
      <c r="G34" s="1522">
        <f>G31-G32</f>
        <v>837697.54546404</v>
      </c>
      <c r="H34" s="1521">
        <f t="shared" ref="H34:O34" si="5">H31-H32</f>
        <v>0</v>
      </c>
      <c r="I34" s="1521">
        <f t="shared" si="5"/>
        <v>0</v>
      </c>
      <c r="J34" s="1521">
        <f t="shared" si="5"/>
        <v>0</v>
      </c>
      <c r="K34" s="1521">
        <f t="shared" si="5"/>
        <v>0</v>
      </c>
      <c r="L34" s="1521">
        <f t="shared" si="5"/>
        <v>0</v>
      </c>
      <c r="M34" s="1521">
        <f t="shared" si="5"/>
        <v>0</v>
      </c>
      <c r="N34" s="1521">
        <f t="shared" si="5"/>
        <v>0</v>
      </c>
      <c r="O34" s="1521">
        <f t="shared" si="5"/>
        <v>0</v>
      </c>
      <c r="P34" s="1580">
        <f>SUM(D34:O34)</f>
        <v>3602446.64048664</v>
      </c>
      <c r="Q34" s="1596"/>
      <c r="R34" s="1464"/>
    </row>
    <row r="35" ht="15" spans="2:18">
      <c r="B35" s="1523" t="s">
        <v>280</v>
      </c>
      <c r="C35" s="1524" t="s">
        <v>281</v>
      </c>
      <c r="D35" s="1525">
        <f>+D28</f>
        <v>240483.073</v>
      </c>
      <c r="E35" s="1526">
        <f t="shared" ref="E35:O35" si="6">+E28</f>
        <v>247662.091</v>
      </c>
      <c r="F35" s="1498">
        <f t="shared" si="6"/>
        <v>243688.069</v>
      </c>
      <c r="G35" s="1500">
        <f t="shared" si="6"/>
        <v>291135.792</v>
      </c>
      <c r="H35" s="1498">
        <f t="shared" si="6"/>
        <v>0</v>
      </c>
      <c r="I35" s="1498">
        <f t="shared" si="6"/>
        <v>0</v>
      </c>
      <c r="J35" s="1498">
        <f t="shared" si="6"/>
        <v>0</v>
      </c>
      <c r="K35" s="1498">
        <f t="shared" si="6"/>
        <v>0</v>
      </c>
      <c r="L35" s="1498">
        <f t="shared" si="6"/>
        <v>0</v>
      </c>
      <c r="M35" s="1498">
        <f t="shared" si="6"/>
        <v>0</v>
      </c>
      <c r="N35" s="1498">
        <f t="shared" si="6"/>
        <v>0</v>
      </c>
      <c r="O35" s="1498">
        <f t="shared" si="6"/>
        <v>0</v>
      </c>
      <c r="P35" s="1573">
        <f t="shared" ref="P35:P38" si="7">SUM(D35:O35)</f>
        <v>1022969.025</v>
      </c>
      <c r="Q35" s="1596"/>
      <c r="R35" s="1464"/>
    </row>
    <row r="36" ht="15" spans="2:18">
      <c r="B36" s="1527" t="s">
        <v>282</v>
      </c>
      <c r="C36" s="1528"/>
      <c r="D36" s="1529">
        <f>SUM(D37:D60)</f>
        <v>19520.18192177</v>
      </c>
      <c r="E36" s="1529">
        <f t="shared" ref="E36:O36" si="8">SUM(E37:E60)</f>
        <v>15255.80623536</v>
      </c>
      <c r="F36" s="1529">
        <f t="shared" si="8"/>
        <v>34177.076635</v>
      </c>
      <c r="G36" s="1529">
        <f t="shared" si="8"/>
        <v>35931.87600461</v>
      </c>
      <c r="H36" s="1529">
        <f t="shared" si="8"/>
        <v>0</v>
      </c>
      <c r="I36" s="1529">
        <f t="shared" si="8"/>
        <v>0</v>
      </c>
      <c r="J36" s="1529">
        <f t="shared" si="8"/>
        <v>0</v>
      </c>
      <c r="K36" s="1529">
        <f t="shared" si="8"/>
        <v>0</v>
      </c>
      <c r="L36" s="1529">
        <f t="shared" si="8"/>
        <v>0</v>
      </c>
      <c r="M36" s="1529">
        <f t="shared" si="8"/>
        <v>0</v>
      </c>
      <c r="N36" s="1529">
        <f t="shared" si="8"/>
        <v>0</v>
      </c>
      <c r="O36" s="1529">
        <f t="shared" si="8"/>
        <v>0</v>
      </c>
      <c r="P36" s="1581">
        <f t="shared" si="7"/>
        <v>104884.94079674</v>
      </c>
      <c r="Q36" s="1596"/>
      <c r="R36" s="1464"/>
    </row>
    <row r="37" ht="15" spans="2:18">
      <c r="B37" s="1530" t="s">
        <v>283</v>
      </c>
      <c r="C37" s="1528"/>
      <c r="D37" s="1531">
        <v>380.426408</v>
      </c>
      <c r="E37" s="1532">
        <v>314.96306</v>
      </c>
      <c r="F37" s="1533">
        <v>305.843349</v>
      </c>
      <c r="G37" s="1534">
        <v>291.359065</v>
      </c>
      <c r="H37" s="1533"/>
      <c r="I37" s="1533"/>
      <c r="J37" s="1533"/>
      <c r="K37" s="1533"/>
      <c r="L37" s="1546"/>
      <c r="M37" s="1546"/>
      <c r="N37" s="1546"/>
      <c r="O37" s="1546"/>
      <c r="P37" s="1582">
        <f t="shared" si="7"/>
        <v>1292.591882</v>
      </c>
      <c r="Q37" s="1596"/>
      <c r="R37" s="1464"/>
    </row>
    <row r="38" ht="15" spans="2:18">
      <c r="B38" s="1530" t="s">
        <v>284</v>
      </c>
      <c r="C38" s="1528"/>
      <c r="D38" s="1531">
        <v>1428.481231</v>
      </c>
      <c r="E38" s="1532">
        <v>1335.293234</v>
      </c>
      <c r="F38" s="1533">
        <v>1447.340569</v>
      </c>
      <c r="G38" s="1534">
        <v>1374.209785</v>
      </c>
      <c r="H38" s="1533"/>
      <c r="I38" s="1533"/>
      <c r="J38" s="1533"/>
      <c r="K38" s="1533"/>
      <c r="L38" s="1546"/>
      <c r="M38" s="1546"/>
      <c r="N38" s="1546"/>
      <c r="O38" s="1546"/>
      <c r="P38" s="1582">
        <f t="shared" si="7"/>
        <v>5585.324819</v>
      </c>
      <c r="Q38" s="1596"/>
      <c r="R38" s="1464"/>
    </row>
    <row r="39" ht="15" spans="2:18">
      <c r="B39" s="1530" t="s">
        <v>285</v>
      </c>
      <c r="C39" s="1528"/>
      <c r="D39" s="1531">
        <v>6949.710836</v>
      </c>
      <c r="E39" s="1532">
        <v>9016.491219</v>
      </c>
      <c r="F39" s="1533">
        <v>8126.184684</v>
      </c>
      <c r="G39" s="1534">
        <v>7161.432179</v>
      </c>
      <c r="H39" s="1533"/>
      <c r="I39" s="1533"/>
      <c r="J39" s="1533"/>
      <c r="K39" s="1533"/>
      <c r="L39" s="1546"/>
      <c r="M39" s="1546"/>
      <c r="N39" s="1546"/>
      <c r="O39" s="1546"/>
      <c r="P39" s="1582">
        <f t="shared" ref="P39:P64" si="9">SUM(D39:O39)</f>
        <v>31253.818918</v>
      </c>
      <c r="Q39" s="1596"/>
      <c r="R39" s="1464"/>
    </row>
    <row r="40" ht="15" spans="2:18">
      <c r="B40" s="1530" t="s">
        <v>286</v>
      </c>
      <c r="C40" s="1528"/>
      <c r="D40" s="1531">
        <v>3593.450043</v>
      </c>
      <c r="E40" s="1532">
        <v>2052.693908</v>
      </c>
      <c r="F40" s="1533">
        <v>12289.571403</v>
      </c>
      <c r="G40" s="1534">
        <v>10356.946628</v>
      </c>
      <c r="H40" s="1533"/>
      <c r="I40" s="1533"/>
      <c r="J40" s="1533"/>
      <c r="K40" s="1533"/>
      <c r="L40" s="1546"/>
      <c r="M40" s="1546"/>
      <c r="N40" s="1546"/>
      <c r="O40" s="1546"/>
      <c r="P40" s="1582">
        <f t="shared" si="9"/>
        <v>28292.661982</v>
      </c>
      <c r="Q40" s="1596"/>
      <c r="R40" s="1464"/>
    </row>
    <row r="41" ht="15" spans="2:18">
      <c r="B41" s="1530" t="s">
        <v>287</v>
      </c>
      <c r="C41" s="1528"/>
      <c r="D41" s="1531">
        <v>524.596976</v>
      </c>
      <c r="E41" s="1532">
        <v>638.920872</v>
      </c>
      <c r="F41" s="1533">
        <v>2191.230947</v>
      </c>
      <c r="G41" s="1534">
        <v>854.533479</v>
      </c>
      <c r="H41" s="1533"/>
      <c r="I41" s="1583"/>
      <c r="J41" s="1533"/>
      <c r="K41" s="1533"/>
      <c r="L41" s="1546"/>
      <c r="M41" s="1546"/>
      <c r="N41" s="1546"/>
      <c r="O41" s="1546"/>
      <c r="P41" s="1582">
        <f t="shared" si="9"/>
        <v>4209.282274</v>
      </c>
      <c r="Q41" s="1596"/>
      <c r="R41" s="1464"/>
    </row>
    <row r="42" ht="15" spans="2:18">
      <c r="B42" s="1530" t="s">
        <v>288</v>
      </c>
      <c r="C42" s="1528"/>
      <c r="D42" s="1531">
        <v>5676.871925</v>
      </c>
      <c r="E42" s="1532">
        <v>837.432846</v>
      </c>
      <c r="F42" s="1533">
        <v>8700.649778</v>
      </c>
      <c r="G42" s="1534">
        <v>8878.455202</v>
      </c>
      <c r="H42" s="1533"/>
      <c r="I42" s="1533"/>
      <c r="J42" s="1533"/>
      <c r="K42" s="1533"/>
      <c r="L42" s="1546"/>
      <c r="M42" s="1546"/>
      <c r="N42" s="1546"/>
      <c r="O42" s="1546"/>
      <c r="P42" s="1582">
        <f t="shared" si="9"/>
        <v>24093.409751</v>
      </c>
      <c r="Q42" s="1596"/>
      <c r="R42" s="1464"/>
    </row>
    <row r="43" ht="15" spans="2:18">
      <c r="B43" s="1530" t="s">
        <v>289</v>
      </c>
      <c r="C43" s="1528"/>
      <c r="D43" s="1531">
        <v>0</v>
      </c>
      <c r="E43" s="1531">
        <v>0</v>
      </c>
      <c r="F43" s="1535">
        <v>0</v>
      </c>
      <c r="G43" s="1536">
        <v>0</v>
      </c>
      <c r="H43" s="1533"/>
      <c r="I43" s="1533"/>
      <c r="J43" s="1533"/>
      <c r="K43" s="1533"/>
      <c r="L43" s="1546"/>
      <c r="M43" s="1546"/>
      <c r="N43" s="1546"/>
      <c r="O43" s="1546"/>
      <c r="P43" s="1582">
        <f t="shared" si="9"/>
        <v>0</v>
      </c>
      <c r="Q43" s="1596"/>
      <c r="R43" s="1464"/>
    </row>
    <row r="44" ht="15" spans="2:18">
      <c r="B44" s="1530" t="s">
        <v>290</v>
      </c>
      <c r="C44" s="1528"/>
      <c r="D44" s="1531">
        <v>566.874015</v>
      </c>
      <c r="E44" s="1531">
        <v>552.896745</v>
      </c>
      <c r="F44" s="1535">
        <v>600.54219</v>
      </c>
      <c r="G44" s="1537">
        <v>546.854315</v>
      </c>
      <c r="H44" s="1533"/>
      <c r="I44" s="1533"/>
      <c r="J44" s="1533"/>
      <c r="K44" s="1533"/>
      <c r="L44" s="1546"/>
      <c r="M44" s="1546"/>
      <c r="N44" s="1546"/>
      <c r="O44" s="1546"/>
      <c r="P44" s="1582">
        <f t="shared" si="9"/>
        <v>2267.167265</v>
      </c>
      <c r="Q44" s="1596"/>
      <c r="R44" s="1464"/>
    </row>
    <row r="45" ht="15" spans="2:18">
      <c r="B45" s="1530" t="s">
        <v>291</v>
      </c>
      <c r="C45" s="1528"/>
      <c r="D45" s="1531">
        <v>0</v>
      </c>
      <c r="E45" s="1532">
        <v>1.505367</v>
      </c>
      <c r="F45" s="1533">
        <v>0</v>
      </c>
      <c r="G45" s="1534">
        <v>0</v>
      </c>
      <c r="H45" s="1533"/>
      <c r="I45" s="1533"/>
      <c r="J45" s="1533"/>
      <c r="K45" s="1533"/>
      <c r="L45" s="1546"/>
      <c r="M45" s="1546"/>
      <c r="N45" s="1546"/>
      <c r="O45" s="1546"/>
      <c r="P45" s="1582">
        <f t="shared" si="9"/>
        <v>1.505367</v>
      </c>
      <c r="Q45" s="1596"/>
      <c r="R45" s="1464"/>
    </row>
    <row r="46" ht="15" spans="2:18">
      <c r="B46" s="1530" t="s">
        <v>292</v>
      </c>
      <c r="C46" s="1528"/>
      <c r="D46" s="1531">
        <v>179.846319</v>
      </c>
      <c r="E46" s="1532">
        <v>161.935211</v>
      </c>
      <c r="F46" s="1533">
        <v>148.972476</v>
      </c>
      <c r="G46" s="1534">
        <v>146.870276</v>
      </c>
      <c r="H46" s="1533"/>
      <c r="I46" s="1533"/>
      <c r="J46" s="1533"/>
      <c r="K46" s="1533"/>
      <c r="L46" s="1546"/>
      <c r="M46" s="1546"/>
      <c r="N46" s="1546"/>
      <c r="O46" s="1546"/>
      <c r="P46" s="1582">
        <f t="shared" si="9"/>
        <v>637.624282</v>
      </c>
      <c r="Q46" s="1596"/>
      <c r="R46" s="1464"/>
    </row>
    <row r="47" ht="15" spans="2:18">
      <c r="B47" s="1530" t="s">
        <v>293</v>
      </c>
      <c r="C47" s="1528"/>
      <c r="D47" s="1531">
        <v>0.507386</v>
      </c>
      <c r="E47" s="1532">
        <v>0.547128</v>
      </c>
      <c r="F47" s="1533">
        <v>0.938313</v>
      </c>
      <c r="G47" s="1534">
        <v>1.074807</v>
      </c>
      <c r="H47" s="1538"/>
      <c r="I47" s="1546"/>
      <c r="J47" s="1583"/>
      <c r="K47" s="1546"/>
      <c r="L47" s="1546"/>
      <c r="M47" s="1546"/>
      <c r="N47" s="1546"/>
      <c r="O47" s="1546"/>
      <c r="P47" s="1582">
        <f t="shared" si="9"/>
        <v>3.067634</v>
      </c>
      <c r="Q47" s="1596"/>
      <c r="R47" s="1464"/>
    </row>
    <row r="48" ht="15" spans="2:18">
      <c r="B48" s="1530" t="s">
        <v>294</v>
      </c>
      <c r="C48" s="1528"/>
      <c r="D48" s="1531">
        <v>1.080235</v>
      </c>
      <c r="E48" s="1532">
        <v>12.282144</v>
      </c>
      <c r="F48" s="1533">
        <v>12.305011</v>
      </c>
      <c r="G48" s="1539">
        <v>3.824566</v>
      </c>
      <c r="H48" s="1533"/>
      <c r="I48" s="1533"/>
      <c r="J48" s="1533"/>
      <c r="K48" s="1533"/>
      <c r="L48" s="1546"/>
      <c r="M48" s="1546"/>
      <c r="N48" s="1546"/>
      <c r="O48" s="1546"/>
      <c r="P48" s="1582">
        <f t="shared" si="9"/>
        <v>29.491956</v>
      </c>
      <c r="Q48" s="1596"/>
      <c r="R48" s="1464"/>
    </row>
    <row r="49" ht="15" spans="2:18">
      <c r="B49" s="1530" t="s">
        <v>295</v>
      </c>
      <c r="C49" s="1528"/>
      <c r="D49" s="1531">
        <v>19.60426</v>
      </c>
      <c r="E49" s="1532">
        <v>146.600455</v>
      </c>
      <c r="F49" s="1533">
        <v>145.512819</v>
      </c>
      <c r="G49" s="1539">
        <v>30.873829</v>
      </c>
      <c r="H49" s="1533"/>
      <c r="I49" s="1533"/>
      <c r="J49" s="1533"/>
      <c r="K49" s="1533"/>
      <c r="L49" s="1546"/>
      <c r="M49" s="1546"/>
      <c r="N49" s="1546"/>
      <c r="O49" s="1546"/>
      <c r="P49" s="1582">
        <f t="shared" si="9"/>
        <v>342.591363</v>
      </c>
      <c r="Q49" s="1596"/>
      <c r="R49" s="1464"/>
    </row>
    <row r="50" ht="15" spans="2:18">
      <c r="B50" s="1530" t="s">
        <v>296</v>
      </c>
      <c r="C50" s="1528"/>
      <c r="D50" s="1531">
        <v>51.71535</v>
      </c>
      <c r="E50" s="1532">
        <v>44.045396</v>
      </c>
      <c r="F50" s="1533">
        <v>43.738485</v>
      </c>
      <c r="G50" s="1539">
        <v>37.857985</v>
      </c>
      <c r="H50" s="1533"/>
      <c r="I50" s="1533"/>
      <c r="J50" s="1584"/>
      <c r="K50" s="1533"/>
      <c r="L50" s="1546"/>
      <c r="M50" s="1546"/>
      <c r="N50" s="1546"/>
      <c r="O50" s="1546"/>
      <c r="P50" s="1582">
        <f t="shared" si="9"/>
        <v>177.357216</v>
      </c>
      <c r="Q50" s="1596"/>
      <c r="R50" s="1464"/>
    </row>
    <row r="51" ht="15" spans="2:18">
      <c r="B51" s="1530" t="s">
        <v>297</v>
      </c>
      <c r="C51" s="1528"/>
      <c r="D51" s="1531">
        <v>23.215013</v>
      </c>
      <c r="E51" s="1532">
        <v>18.389793</v>
      </c>
      <c r="F51" s="1533">
        <v>18.188172</v>
      </c>
      <c r="G51" s="1539">
        <v>15.680963</v>
      </c>
      <c r="H51" s="1533"/>
      <c r="I51" s="1533"/>
      <c r="J51" s="1584"/>
      <c r="K51" s="1533"/>
      <c r="L51" s="1546"/>
      <c r="M51" s="1546"/>
      <c r="N51" s="1546"/>
      <c r="O51" s="1546"/>
      <c r="P51" s="1582">
        <f t="shared" si="9"/>
        <v>75.473941</v>
      </c>
      <c r="Q51" s="1596"/>
      <c r="R51" s="1464"/>
    </row>
    <row r="52" ht="15" spans="2:18">
      <c r="B52" s="1530" t="s">
        <v>298</v>
      </c>
      <c r="C52" s="1528"/>
      <c r="D52" s="1531">
        <v>30.002084</v>
      </c>
      <c r="E52" s="1532">
        <v>25.697521</v>
      </c>
      <c r="F52" s="1533">
        <v>25.973126</v>
      </c>
      <c r="G52" s="1539">
        <v>22.071308</v>
      </c>
      <c r="H52" s="1533"/>
      <c r="I52" s="1533"/>
      <c r="J52" s="1533"/>
      <c r="K52" s="1533"/>
      <c r="L52" s="1546"/>
      <c r="M52" s="1546"/>
      <c r="N52" s="1546"/>
      <c r="O52" s="1546"/>
      <c r="P52" s="1582">
        <f t="shared" si="9"/>
        <v>103.744039</v>
      </c>
      <c r="Q52" s="1596"/>
      <c r="R52" s="1464"/>
    </row>
    <row r="53" ht="15" spans="2:18">
      <c r="B53" s="1530" t="s">
        <v>299</v>
      </c>
      <c r="C53" s="1540"/>
      <c r="D53" s="1531"/>
      <c r="E53" s="1532">
        <v>0.48753936</v>
      </c>
      <c r="F53" s="1533">
        <v>3.250114</v>
      </c>
      <c r="G53" s="1539">
        <v>0.007651</v>
      </c>
      <c r="H53" s="1533"/>
      <c r="I53" s="1533"/>
      <c r="J53" s="1533"/>
      <c r="K53" s="1533"/>
      <c r="L53" s="1546"/>
      <c r="M53" s="1546"/>
      <c r="N53" s="1546"/>
      <c r="O53" s="1546"/>
      <c r="P53" s="1582">
        <f t="shared" si="9"/>
        <v>3.74530436</v>
      </c>
      <c r="Q53" s="1596"/>
      <c r="R53" s="1464"/>
    </row>
    <row r="54" ht="15" spans="2:18">
      <c r="B54" s="1530" t="s">
        <v>300</v>
      </c>
      <c r="C54" s="1540"/>
      <c r="D54" s="1531"/>
      <c r="E54" s="1532"/>
      <c r="F54" s="1533"/>
      <c r="G54" s="1539">
        <v>1.252796</v>
      </c>
      <c r="H54" s="1533"/>
      <c r="I54" s="1533"/>
      <c r="J54" s="1533"/>
      <c r="K54" s="1533"/>
      <c r="L54" s="1546"/>
      <c r="M54" s="1546"/>
      <c r="N54" s="1546"/>
      <c r="O54" s="1546"/>
      <c r="P54" s="1582">
        <f t="shared" si="9"/>
        <v>1.252796</v>
      </c>
      <c r="Q54" s="1596"/>
      <c r="R54" s="1464"/>
    </row>
    <row r="55" ht="15" spans="2:18">
      <c r="B55" s="1530" t="s">
        <v>301</v>
      </c>
      <c r="C55" s="1540"/>
      <c r="D55" s="1531"/>
      <c r="E55" s="1532"/>
      <c r="F55" s="1533"/>
      <c r="G55" s="1539">
        <v>0.615753</v>
      </c>
      <c r="H55" s="1533"/>
      <c r="I55" s="1533"/>
      <c r="J55" s="1533"/>
      <c r="K55" s="1533"/>
      <c r="L55" s="1546"/>
      <c r="M55" s="1546"/>
      <c r="N55" s="1546"/>
      <c r="O55" s="1546"/>
      <c r="P55" s="1582">
        <f t="shared" si="9"/>
        <v>0.615753</v>
      </c>
      <c r="Q55" s="1596"/>
      <c r="R55" s="1464"/>
    </row>
    <row r="56" ht="15" spans="2:18">
      <c r="B56" s="1530" t="s">
        <v>302</v>
      </c>
      <c r="C56" s="1541"/>
      <c r="D56" s="1531">
        <v>0.018228</v>
      </c>
      <c r="E56" s="1532">
        <v>0</v>
      </c>
      <c r="F56" s="1542">
        <v>0</v>
      </c>
      <c r="G56" s="1539">
        <v>0.013971</v>
      </c>
      <c r="H56" s="1533"/>
      <c r="I56" s="1546"/>
      <c r="J56" s="1583"/>
      <c r="K56" s="1533"/>
      <c r="L56" s="1546"/>
      <c r="M56" s="1546"/>
      <c r="N56" s="1546"/>
      <c r="O56" s="1546"/>
      <c r="P56" s="1582">
        <f t="shared" si="9"/>
        <v>0.032199</v>
      </c>
      <c r="Q56" s="1596"/>
      <c r="R56" s="1464"/>
    </row>
    <row r="57" ht="15" spans="2:18">
      <c r="B57" s="1530" t="s">
        <v>303</v>
      </c>
      <c r="C57" s="1528"/>
      <c r="D57" s="1531">
        <v>10.961997</v>
      </c>
      <c r="E57" s="1532">
        <v>13.10988</v>
      </c>
      <c r="F57" s="1533">
        <v>16.326785</v>
      </c>
      <c r="G57" s="1543">
        <v>12.961083</v>
      </c>
      <c r="H57" s="1533"/>
      <c r="I57" s="1546"/>
      <c r="J57" s="1533"/>
      <c r="K57" s="1583"/>
      <c r="L57" s="1546"/>
      <c r="M57" s="1546"/>
      <c r="N57" s="1546"/>
      <c r="O57" s="1546"/>
      <c r="P57" s="1582">
        <f t="shared" si="9"/>
        <v>53.359745</v>
      </c>
      <c r="Q57" s="1596"/>
      <c r="R57" s="1464"/>
    </row>
    <row r="58" ht="15" spans="2:18">
      <c r="B58" s="1530" t="s">
        <v>304</v>
      </c>
      <c r="C58" s="1528"/>
      <c r="D58" s="1544">
        <v>6.434223</v>
      </c>
      <c r="E58" s="1532">
        <v>14.883989</v>
      </c>
      <c r="F58" s="1533">
        <v>31.126373</v>
      </c>
      <c r="G58" s="1545">
        <v>26.703826</v>
      </c>
      <c r="H58" s="1533"/>
      <c r="I58" s="1533"/>
      <c r="J58" s="1533"/>
      <c r="K58" s="1583"/>
      <c r="L58" s="1546"/>
      <c r="M58" s="1546"/>
      <c r="N58" s="1546"/>
      <c r="O58" s="1546"/>
      <c r="P58" s="1582">
        <f t="shared" si="9"/>
        <v>79.148411</v>
      </c>
      <c r="Q58" s="1596"/>
      <c r="R58" s="1464"/>
    </row>
    <row r="59" ht="15" spans="2:18">
      <c r="B59" s="1530" t="s">
        <v>305</v>
      </c>
      <c r="C59" s="1528"/>
      <c r="D59" s="1544">
        <v>0.17695277</v>
      </c>
      <c r="E59" s="1532">
        <v>0.22419</v>
      </c>
      <c r="F59" s="1533">
        <v>7.54616</v>
      </c>
      <c r="G59" s="1539">
        <v>3.81538161</v>
      </c>
      <c r="H59" s="1546"/>
      <c r="I59" s="1533"/>
      <c r="J59" s="1533"/>
      <c r="K59" s="1546"/>
      <c r="L59" s="1546"/>
      <c r="M59" s="1546"/>
      <c r="N59" s="1546"/>
      <c r="O59" s="1546"/>
      <c r="P59" s="1582">
        <f t="shared" si="9"/>
        <v>11.76268438</v>
      </c>
      <c r="Q59" s="1596"/>
      <c r="R59" s="1464"/>
    </row>
    <row r="60" ht="15" spans="2:18">
      <c r="B60" s="1530" t="s">
        <v>306</v>
      </c>
      <c r="C60" s="1547"/>
      <c r="D60" s="1531">
        <v>76.20844</v>
      </c>
      <c r="E60" s="1532">
        <v>67.405738</v>
      </c>
      <c r="F60" s="1533">
        <v>61.835881</v>
      </c>
      <c r="G60" s="1534">
        <v>6164.461156</v>
      </c>
      <c r="H60" s="1533"/>
      <c r="I60" s="1533"/>
      <c r="J60" s="1533"/>
      <c r="K60" s="1533"/>
      <c r="L60" s="1546"/>
      <c r="M60" s="1546"/>
      <c r="N60" s="1546"/>
      <c r="O60" s="1546"/>
      <c r="P60" s="1582">
        <f t="shared" si="9"/>
        <v>6369.911215</v>
      </c>
      <c r="Q60" s="1596"/>
      <c r="R60" s="1464"/>
    </row>
    <row r="61" ht="15.75" spans="2:18">
      <c r="B61" s="1548" t="s">
        <v>307</v>
      </c>
      <c r="C61" s="1549"/>
      <c r="D61" s="1550">
        <f>SUM(D62:D64)</f>
        <v>705124.82698499</v>
      </c>
      <c r="E61" s="1550">
        <f t="shared" ref="E61:O61" si="10">SUM(E62:E64)</f>
        <v>646647.2021543</v>
      </c>
      <c r="F61" s="1550">
        <f t="shared" si="10"/>
        <v>612190.76809118</v>
      </c>
      <c r="G61" s="1550">
        <f t="shared" si="10"/>
        <v>510629.87745943</v>
      </c>
      <c r="H61" s="1550">
        <f t="shared" si="10"/>
        <v>0</v>
      </c>
      <c r="I61" s="1550">
        <f t="shared" si="10"/>
        <v>0</v>
      </c>
      <c r="J61" s="1550">
        <f t="shared" si="10"/>
        <v>0</v>
      </c>
      <c r="K61" s="1550">
        <f t="shared" si="10"/>
        <v>0</v>
      </c>
      <c r="L61" s="1550">
        <f t="shared" si="10"/>
        <v>0</v>
      </c>
      <c r="M61" s="1550">
        <f t="shared" si="10"/>
        <v>0</v>
      </c>
      <c r="N61" s="1550">
        <f t="shared" si="10"/>
        <v>0</v>
      </c>
      <c r="O61" s="1550">
        <f t="shared" si="10"/>
        <v>0</v>
      </c>
      <c r="P61" s="1585">
        <f t="shared" si="9"/>
        <v>2474592.6746899</v>
      </c>
      <c r="Q61" s="1596"/>
      <c r="R61" s="1464"/>
    </row>
    <row r="62" ht="15" spans="2:18">
      <c r="B62" s="1551" t="s">
        <v>308</v>
      </c>
      <c r="C62" s="1552"/>
      <c r="D62" s="1553">
        <v>616947.72207799</v>
      </c>
      <c r="E62" s="1554">
        <v>566409.85888341</v>
      </c>
      <c r="F62" s="1555">
        <v>534217.08250118</v>
      </c>
      <c r="G62" s="1553">
        <v>451186.415917</v>
      </c>
      <c r="H62" s="1555"/>
      <c r="I62" s="1555"/>
      <c r="J62" s="1586"/>
      <c r="K62" s="1554"/>
      <c r="L62" s="1587"/>
      <c r="M62" s="1555"/>
      <c r="N62" s="1588"/>
      <c r="O62" s="1587"/>
      <c r="P62" s="1565">
        <f t="shared" si="9"/>
        <v>2168761.07937958</v>
      </c>
      <c r="Q62" s="1596"/>
      <c r="R62" s="1464"/>
    </row>
    <row r="63" ht="15" spans="2:18">
      <c r="B63" s="1527" t="s">
        <v>309</v>
      </c>
      <c r="C63" s="1556"/>
      <c r="D63" s="1557">
        <v>42072.928341</v>
      </c>
      <c r="E63" s="1558">
        <v>39209.17951589</v>
      </c>
      <c r="F63" s="1559">
        <v>37459.389596</v>
      </c>
      <c r="G63" s="1557">
        <v>29839.59696943</v>
      </c>
      <c r="H63" s="1559"/>
      <c r="I63" s="1559"/>
      <c r="J63" s="1589"/>
      <c r="K63" s="1558"/>
      <c r="L63" s="1590"/>
      <c r="M63" s="1559"/>
      <c r="N63" s="1591"/>
      <c r="O63" s="1590"/>
      <c r="P63" s="1565">
        <f t="shared" si="9"/>
        <v>148581.09442232</v>
      </c>
      <c r="Q63" s="1596"/>
      <c r="R63" s="1464"/>
    </row>
    <row r="64" ht="15.75" spans="2:18">
      <c r="B64" s="1548" t="s">
        <v>310</v>
      </c>
      <c r="C64" s="1560"/>
      <c r="D64" s="1561">
        <v>46104.176566</v>
      </c>
      <c r="E64" s="1562">
        <v>41028.163755</v>
      </c>
      <c r="F64" s="1563">
        <v>40514.295994</v>
      </c>
      <c r="G64" s="1561">
        <v>29603.864573</v>
      </c>
      <c r="H64" s="1563"/>
      <c r="I64" s="1563"/>
      <c r="J64" s="1592"/>
      <c r="K64" s="1562"/>
      <c r="L64" s="1593"/>
      <c r="M64" s="1562"/>
      <c r="N64" s="1593"/>
      <c r="O64" s="1594"/>
      <c r="P64" s="1595">
        <f t="shared" si="9"/>
        <v>157250.500888</v>
      </c>
      <c r="Q64" s="1596"/>
      <c r="R64" s="1464"/>
    </row>
    <row r="65" spans="4:16">
      <c r="D65" s="1597"/>
      <c r="E65" s="1597"/>
      <c r="F65" s="1597"/>
      <c r="G65" s="1597"/>
      <c r="H65" s="1597"/>
      <c r="I65" s="1597"/>
      <c r="J65" s="1597"/>
      <c r="K65" s="1597"/>
      <c r="L65" s="1597"/>
      <c r="M65" s="1597"/>
      <c r="N65" s="1597"/>
      <c r="O65" s="1597"/>
      <c r="P65" s="1597"/>
    </row>
    <row r="66" spans="14:14">
      <c r="N66" s="1601"/>
    </row>
    <row r="67" ht="13.5" spans="4:16">
      <c r="D67" s="1598"/>
      <c r="E67" s="1598"/>
      <c r="F67" s="1598"/>
      <c r="G67" s="1598"/>
      <c r="H67" s="1598"/>
      <c r="I67" s="1598"/>
      <c r="J67" s="1598"/>
      <c r="K67" s="1598"/>
      <c r="L67" s="1598"/>
      <c r="M67" s="1598"/>
      <c r="N67" s="1598"/>
      <c r="O67" s="1598"/>
      <c r="P67" s="1598"/>
    </row>
    <row r="68" ht="15" spans="4:14">
      <c r="D68" s="1597"/>
      <c r="E68" s="1597"/>
      <c r="F68" s="1599" t="s">
        <v>240</v>
      </c>
      <c r="G68" s="1600"/>
      <c r="H68" s="1597"/>
      <c r="I68" s="1597"/>
      <c r="J68" s="1597"/>
      <c r="K68" s="1597"/>
      <c r="N68" s="1601"/>
    </row>
    <row r="69" spans="4:16">
      <c r="D69" s="1464"/>
      <c r="E69" s="1464"/>
      <c r="F69" s="1464"/>
      <c r="G69" s="1464"/>
      <c r="H69" s="1464"/>
      <c r="I69" s="1464"/>
      <c r="J69" s="1464"/>
      <c r="K69" s="1464"/>
      <c r="L69" s="1464"/>
      <c r="M69" s="1464"/>
      <c r="N69" s="1464"/>
      <c r="O69" s="1464"/>
      <c r="P69" s="1597"/>
    </row>
    <row r="70" spans="4:16">
      <c r="D70" s="1597"/>
      <c r="E70" s="1597"/>
      <c r="F70" s="1597"/>
      <c r="G70" s="1597"/>
      <c r="H70" s="1597"/>
      <c r="I70" s="1597"/>
      <c r="J70" s="1597"/>
      <c r="K70" s="1597"/>
      <c r="L70" s="1597"/>
      <c r="M70" s="1597"/>
      <c r="N70" s="1601"/>
      <c r="P70" s="1597"/>
    </row>
    <row r="71" spans="4:16">
      <c r="D71" s="1597"/>
      <c r="E71" s="1597"/>
      <c r="F71" s="1597"/>
      <c r="G71" s="1597"/>
      <c r="H71" s="1597"/>
      <c r="I71" s="1597"/>
      <c r="J71" s="1597"/>
      <c r="K71" s="1597"/>
      <c r="L71" s="1597"/>
      <c r="M71" s="1602"/>
      <c r="N71" s="1601"/>
      <c r="P71" s="1597"/>
    </row>
    <row r="72" spans="13:16">
      <c r="M72" s="1602"/>
      <c r="N72" s="1601"/>
      <c r="P72" s="1601"/>
    </row>
    <row r="73" spans="13:16">
      <c r="M73" s="1602"/>
      <c r="N73" s="1601"/>
      <c r="P73" s="1601"/>
    </row>
    <row r="74" ht="15" spans="16:16">
      <c r="P74" s="1603"/>
    </row>
    <row r="75" spans="4:14">
      <c r="D75" s="1597"/>
      <c r="E75" s="1597"/>
      <c r="F75" s="1597"/>
      <c r="G75" s="1597"/>
      <c r="H75" s="1597"/>
      <c r="I75" s="1597"/>
      <c r="J75" s="1597"/>
      <c r="K75" s="1597"/>
      <c r="L75" s="1597"/>
      <c r="M75" s="1597"/>
      <c r="N75" s="1597"/>
    </row>
  </sheetData>
  <mergeCells count="17">
    <mergeCell ref="B7:F7"/>
    <mergeCell ref="C9:G9"/>
    <mergeCell ref="F68:G68"/>
    <mergeCell ref="B12:B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</mergeCells>
  <pageMargins left="0.25" right="0.25" top="0.75" bottom="0.75" header="0.3" footer="0.3"/>
  <pageSetup paperSize="1" scale="50" orientation="landscape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33"/>
  <sheetViews>
    <sheetView showGridLines="0" view="pageBreakPreview" zoomScaleNormal="100" topLeftCell="A10" workbookViewId="0">
      <selection activeCell="C21" sqref="C21"/>
    </sheetView>
  </sheetViews>
  <sheetFormatPr defaultColWidth="9.14285714285714" defaultRowHeight="11.25"/>
  <cols>
    <col min="1" max="1" width="23" style="108" customWidth="1"/>
    <col min="2" max="2" width="6.71428571428571" style="108" customWidth="1"/>
    <col min="3" max="3" width="13.8571428571429" style="108" customWidth="1"/>
    <col min="4" max="4" width="16.1428571428571" style="108" customWidth="1"/>
    <col min="5" max="5" width="1.42857142857143" style="108" customWidth="1"/>
    <col min="6" max="6" width="9.28571428571429" style="108" customWidth="1"/>
    <col min="7" max="7" width="17.2857142857143" style="108" customWidth="1"/>
    <col min="8" max="8" width="3.42857142857143" style="108" customWidth="1"/>
    <col min="9" max="9" width="8.14285714285714" style="108" customWidth="1"/>
    <col min="10" max="10" width="10.4285714285714" style="108" customWidth="1"/>
    <col min="11" max="11" width="12.2857142857143" style="108" customWidth="1"/>
    <col min="12" max="12" width="2.85714285714286" style="108" customWidth="1"/>
    <col min="13" max="13" width="3" style="108" customWidth="1"/>
    <col min="14" max="14" width="9.71428571428571" style="108" customWidth="1"/>
    <col min="15" max="15" width="10.1428571428571" style="108" customWidth="1"/>
    <col min="16" max="16" width="10" style="108" customWidth="1"/>
    <col min="17" max="17" width="6.85714285714286" style="108" customWidth="1"/>
    <col min="18" max="18" width="13.4285714285714" style="108" customWidth="1"/>
    <col min="19" max="19" width="5.71428571428571" style="108" customWidth="1"/>
    <col min="20" max="23" width="7.28571428571429" style="108" customWidth="1"/>
    <col min="24" max="24" width="16.2857142857143" style="108" customWidth="1"/>
    <col min="25" max="27" width="7.28571428571429" style="108" customWidth="1"/>
    <col min="28" max="28" width="7.85714285714286" style="108" customWidth="1"/>
    <col min="29" max="30" width="7.28571428571429" style="108" customWidth="1"/>
    <col min="31" max="31" width="9.71428571428571" style="108" customWidth="1"/>
    <col min="32" max="32" width="8.71428571428571" style="108" customWidth="1"/>
    <col min="33" max="33" width="7.57142857142857" style="108" customWidth="1"/>
    <col min="34" max="34" width="2.85714285714286" style="108" customWidth="1"/>
    <col min="35" max="35" width="9.42857142857143" style="108" customWidth="1"/>
    <col min="36" max="36" width="9.57142857142857" style="108" customWidth="1"/>
    <col min="37" max="37" width="9.14285714285714" style="108"/>
    <col min="38" max="38" width="11.5714285714286" style="108" customWidth="1"/>
    <col min="39" max="16384" width="9.14285714285714" style="108"/>
  </cols>
  <sheetData>
    <row r="1" ht="18.75" customHeight="1" spans="1:36">
      <c r="A1" s="1301" t="s">
        <v>311</v>
      </c>
      <c r="B1" s="1302"/>
      <c r="C1" s="1302"/>
      <c r="D1" s="1302"/>
      <c r="E1" s="1302"/>
      <c r="F1" s="1302"/>
      <c r="G1" s="1302"/>
      <c r="H1" s="1302"/>
      <c r="I1" s="1302"/>
      <c r="J1" s="1302"/>
      <c r="K1" s="1302"/>
      <c r="L1" s="1302"/>
      <c r="M1" s="1302"/>
      <c r="N1" s="1302"/>
      <c r="O1" s="1302"/>
      <c r="P1" s="1302"/>
      <c r="Q1" s="1302"/>
      <c r="R1" s="1302"/>
      <c r="S1" s="1302"/>
      <c r="T1" s="1302"/>
      <c r="U1" s="1302"/>
      <c r="V1" s="1302"/>
      <c r="W1" s="1302"/>
      <c r="X1" s="1302"/>
      <c r="Y1" s="1302"/>
      <c r="Z1" s="1302"/>
      <c r="AA1" s="1302"/>
      <c r="AB1" s="1302"/>
      <c r="AC1" s="1302"/>
      <c r="AD1" s="1302"/>
      <c r="AE1" s="1302"/>
      <c r="AF1" s="1302"/>
      <c r="AG1" s="1302"/>
      <c r="AH1" s="1302"/>
      <c r="AI1" s="1302"/>
      <c r="AJ1" s="1449"/>
    </row>
    <row r="2" ht="16.5" spans="1:36">
      <c r="A2" s="1303"/>
      <c r="B2" s="1303"/>
      <c r="C2" s="1303"/>
      <c r="D2" s="1303"/>
      <c r="E2" s="1303"/>
      <c r="F2" s="1303"/>
      <c r="G2" s="1303"/>
      <c r="H2" s="1303"/>
      <c r="I2" s="1303"/>
      <c r="J2" s="1303"/>
      <c r="K2" s="1303"/>
      <c r="L2" s="1303"/>
      <c r="M2" s="1303"/>
      <c r="N2" s="1303"/>
      <c r="O2" s="1303"/>
      <c r="P2" s="1303"/>
      <c r="Q2" s="1303"/>
      <c r="R2" s="1303"/>
      <c r="S2" s="1303"/>
      <c r="T2" s="1303"/>
      <c r="U2" s="1303"/>
      <c r="V2" s="1303"/>
      <c r="W2" s="1303"/>
      <c r="X2" s="1303"/>
      <c r="Y2" s="1303"/>
      <c r="Z2" s="1303"/>
      <c r="AA2" s="1303"/>
      <c r="AB2" s="1303"/>
      <c r="AC2" s="1303"/>
      <c r="AD2" s="1303"/>
      <c r="AE2" s="1303"/>
      <c r="AF2" s="1303"/>
      <c r="AG2" s="1303"/>
      <c r="AH2" s="1303"/>
      <c r="AI2" s="1303"/>
      <c r="AJ2" s="1303"/>
    </row>
    <row r="3" ht="57.75" customHeight="1" spans="1:36">
      <c r="A3" s="1303"/>
      <c r="B3" s="1304" t="s">
        <v>312</v>
      </c>
      <c r="C3" s="1305"/>
      <c r="D3" s="1306"/>
      <c r="E3" s="1307" t="s">
        <v>313</v>
      </c>
      <c r="F3" s="1308"/>
      <c r="G3" s="1309"/>
      <c r="H3" s="1306"/>
      <c r="I3" s="1304" t="s">
        <v>314</v>
      </c>
      <c r="J3" s="1374"/>
      <c r="K3" s="1305"/>
      <c r="L3" s="1375"/>
      <c r="M3" s="1303"/>
      <c r="N3" s="1376" t="s">
        <v>315</v>
      </c>
      <c r="O3" s="1377"/>
      <c r="P3" s="1377"/>
      <c r="Q3" s="1377"/>
      <c r="R3" s="1377"/>
      <c r="S3" s="1377"/>
      <c r="T3" s="1377"/>
      <c r="U3" s="1377"/>
      <c r="V3" s="1377"/>
      <c r="W3" s="1377"/>
      <c r="X3" s="1377"/>
      <c r="Y3" s="1377"/>
      <c r="Z3" s="1377"/>
      <c r="AA3" s="1377"/>
      <c r="AB3" s="1377"/>
      <c r="AC3" s="1377"/>
      <c r="AD3" s="1377"/>
      <c r="AE3" s="1377"/>
      <c r="AF3" s="1377"/>
      <c r="AG3" s="1305"/>
      <c r="AH3" s="1303"/>
      <c r="AI3" s="1304" t="s">
        <v>316</v>
      </c>
      <c r="AJ3" s="1305"/>
    </row>
    <row r="4" ht="31.9" customHeight="1" spans="1:36">
      <c r="A4" s="1303"/>
      <c r="B4" s="1310">
        <v>1379334</v>
      </c>
      <c r="C4" s="1311"/>
      <c r="D4" s="1312"/>
      <c r="E4" s="1313">
        <v>460003</v>
      </c>
      <c r="F4" s="1314"/>
      <c r="G4" s="1315"/>
      <c r="H4" s="1312"/>
      <c r="I4" s="1378">
        <v>81995</v>
      </c>
      <c r="J4" s="1379"/>
      <c r="K4" s="1380"/>
      <c r="L4" s="1381"/>
      <c r="M4" s="1303"/>
      <c r="N4" s="1382" t="s">
        <v>317</v>
      </c>
      <c r="O4" s="1383"/>
      <c r="P4" s="1384" t="s">
        <v>318</v>
      </c>
      <c r="Q4" s="1437"/>
      <c r="R4" s="1438" t="s">
        <v>319</v>
      </c>
      <c r="S4" s="1439" t="s">
        <v>320</v>
      </c>
      <c r="T4" s="1440"/>
      <c r="U4" s="1439" t="s">
        <v>321</v>
      </c>
      <c r="V4" s="1440"/>
      <c r="W4" s="1439" t="s">
        <v>322</v>
      </c>
      <c r="X4" s="1440"/>
      <c r="Y4" s="1439" t="s">
        <v>323</v>
      </c>
      <c r="Z4" s="1440"/>
      <c r="AA4" s="1446" t="s">
        <v>324</v>
      </c>
      <c r="AB4" s="1447"/>
      <c r="AC4" s="1446" t="s">
        <v>230</v>
      </c>
      <c r="AD4" s="1447"/>
      <c r="AE4" s="1384" t="s">
        <v>325</v>
      </c>
      <c r="AF4" s="1438"/>
      <c r="AG4" s="1450" t="s">
        <v>326</v>
      </c>
      <c r="AH4" s="1303"/>
      <c r="AI4" s="1451">
        <v>981587</v>
      </c>
      <c r="AJ4" s="1452"/>
    </row>
    <row r="5" ht="20.1" customHeight="1" spans="1:36">
      <c r="A5" s="1303"/>
      <c r="B5" s="1316"/>
      <c r="C5" s="1317"/>
      <c r="D5" s="1312"/>
      <c r="E5" s="1318"/>
      <c r="F5" s="1319"/>
      <c r="G5" s="1320"/>
      <c r="H5" s="1321"/>
      <c r="I5" s="1385"/>
      <c r="J5" s="1386"/>
      <c r="K5" s="1387"/>
      <c r="L5" s="1381"/>
      <c r="M5" s="1322"/>
      <c r="N5" s="1388">
        <v>159176</v>
      </c>
      <c r="O5" s="1389"/>
      <c r="P5" s="1388">
        <v>63340</v>
      </c>
      <c r="Q5" s="1389"/>
      <c r="R5" s="1441">
        <v>90273</v>
      </c>
      <c r="S5" s="1442">
        <v>85519</v>
      </c>
      <c r="T5" s="1443"/>
      <c r="U5" s="1442">
        <v>29334</v>
      </c>
      <c r="V5" s="1443"/>
      <c r="W5" s="1442">
        <v>20187</v>
      </c>
      <c r="X5" s="1443"/>
      <c r="Y5" s="1442">
        <v>22170</v>
      </c>
      <c r="Z5" s="1448"/>
      <c r="AA5" s="1442">
        <v>9210</v>
      </c>
      <c r="AB5" s="1448"/>
      <c r="AC5" s="1442">
        <v>6338</v>
      </c>
      <c r="AD5" s="1448"/>
      <c r="AE5" s="1442">
        <v>42989</v>
      </c>
      <c r="AF5" s="1448"/>
      <c r="AG5" s="1453">
        <v>1029</v>
      </c>
      <c r="AH5" s="1454"/>
      <c r="AI5" s="1385"/>
      <c r="AJ5" s="1387"/>
    </row>
    <row r="6" ht="20.1" customHeight="1" spans="1:36">
      <c r="A6" s="1322"/>
      <c r="B6" s="1322"/>
      <c r="C6" s="1323"/>
      <c r="D6" s="1324"/>
      <c r="E6" s="1324"/>
      <c r="F6" s="1325"/>
      <c r="G6" s="1326"/>
      <c r="H6" s="1324"/>
      <c r="I6" s="1322"/>
      <c r="J6" s="1323"/>
      <c r="K6" s="1322"/>
      <c r="L6" s="1322"/>
      <c r="M6" s="1322"/>
      <c r="N6" s="1322"/>
      <c r="O6" s="1323"/>
      <c r="P6" s="1322"/>
      <c r="Q6" s="1323"/>
      <c r="R6" s="1322"/>
      <c r="S6" s="1322"/>
      <c r="T6" s="1323"/>
      <c r="U6" s="1322"/>
      <c r="V6" s="1322"/>
      <c r="W6" s="1322"/>
      <c r="X6" s="1322"/>
      <c r="Y6" s="1322"/>
      <c r="Z6" s="1322"/>
      <c r="AA6" s="1322"/>
      <c r="AB6" s="1322"/>
      <c r="AC6" s="1322"/>
      <c r="AD6" s="1322"/>
      <c r="AE6" s="1322"/>
      <c r="AF6" s="1322"/>
      <c r="AG6" s="1455"/>
      <c r="AH6" s="1322"/>
      <c r="AI6" s="1322"/>
      <c r="AJ6" s="1456"/>
    </row>
    <row r="7" ht="20.1" customHeight="1" spans="1:36">
      <c r="A7" s="1303"/>
      <c r="B7" s="1303"/>
      <c r="C7" s="1327"/>
      <c r="D7" s="1327"/>
      <c r="E7" s="1327"/>
      <c r="F7" s="1327"/>
      <c r="G7" s="1328"/>
      <c r="H7" s="1327"/>
      <c r="I7" s="1327"/>
      <c r="J7" s="1327"/>
      <c r="K7" s="1390"/>
      <c r="L7" s="1327"/>
      <c r="M7" s="1327"/>
      <c r="N7" s="1327"/>
      <c r="O7" s="1327"/>
      <c r="P7" s="1327"/>
      <c r="Q7" s="1327"/>
      <c r="R7" s="1327"/>
      <c r="S7" s="1327"/>
      <c r="T7" s="1327"/>
      <c r="U7" s="1327"/>
      <c r="V7" s="1327"/>
      <c r="W7" s="1327"/>
      <c r="X7" s="1327"/>
      <c r="Y7" s="1327"/>
      <c r="Z7" s="1327"/>
      <c r="AA7" s="1327"/>
      <c r="AB7" s="1327"/>
      <c r="AC7" s="1327"/>
      <c r="AD7" s="1327"/>
      <c r="AE7" s="1327"/>
      <c r="AF7" s="1327"/>
      <c r="AG7" s="1327"/>
      <c r="AH7" s="1327"/>
      <c r="AI7" s="1327"/>
      <c r="AJ7" s="1322"/>
    </row>
    <row r="8" ht="20.1" customHeight="1" spans="1:36">
      <c r="A8" s="1303"/>
      <c r="B8" s="1303"/>
      <c r="C8" s="1303"/>
      <c r="D8" s="1322"/>
      <c r="E8" s="1329">
        <f>B12+B4+E4+I4+N5+P5+R5+S5+U5+W5+Y5+AA5+AC5+AE5+AG5+AI4</f>
        <v>3670597</v>
      </c>
      <c r="F8" s="1330"/>
      <c r="G8" s="1330"/>
      <c r="H8" s="1330"/>
      <c r="I8" s="1330"/>
      <c r="J8" s="1330"/>
      <c r="K8" s="1391"/>
      <c r="L8" s="1392"/>
      <c r="M8" s="1393"/>
      <c r="N8" s="1394" t="s">
        <v>327</v>
      </c>
      <c r="O8" s="1394"/>
      <c r="P8" s="1394"/>
      <c r="Q8" s="1394"/>
      <c r="R8" s="1394"/>
      <c r="S8" s="1394"/>
      <c r="T8" s="1394"/>
      <c r="U8" s="1394"/>
      <c r="V8" s="1394"/>
      <c r="W8" s="1394"/>
      <c r="X8" s="1394"/>
      <c r="Y8" s="1394"/>
      <c r="Z8" s="1394"/>
      <c r="AA8" s="1394"/>
      <c r="AB8" s="1394"/>
      <c r="AC8" s="1394"/>
      <c r="AD8" s="1394"/>
      <c r="AE8" s="1394"/>
      <c r="AF8" s="1394"/>
      <c r="AG8" s="1394"/>
      <c r="AH8" s="1394"/>
      <c r="AI8" s="1394"/>
      <c r="AJ8" s="1394"/>
    </row>
    <row r="9" ht="20.1" customHeight="1" spans="1:36">
      <c r="A9" s="1322"/>
      <c r="B9" s="1322"/>
      <c r="C9" s="1322"/>
      <c r="D9" s="1322"/>
      <c r="E9" s="1331"/>
      <c r="F9" s="1332"/>
      <c r="G9" s="1332"/>
      <c r="H9" s="1332"/>
      <c r="I9" s="1332"/>
      <c r="J9" s="1332"/>
      <c r="K9" s="1395"/>
      <c r="L9" s="1396"/>
      <c r="M9" s="1397"/>
      <c r="N9" s="1394"/>
      <c r="O9" s="1394"/>
      <c r="P9" s="1394"/>
      <c r="Q9" s="1394"/>
      <c r="R9" s="1394"/>
      <c r="S9" s="1394"/>
      <c r="T9" s="1394"/>
      <c r="U9" s="1394"/>
      <c r="V9" s="1394"/>
      <c r="W9" s="1394"/>
      <c r="X9" s="1394"/>
      <c r="Y9" s="1394"/>
      <c r="Z9" s="1394"/>
      <c r="AA9" s="1394"/>
      <c r="AB9" s="1394"/>
      <c r="AC9" s="1394"/>
      <c r="AD9" s="1394"/>
      <c r="AE9" s="1394"/>
      <c r="AF9" s="1394"/>
      <c r="AG9" s="1394"/>
      <c r="AH9" s="1394"/>
      <c r="AI9" s="1394"/>
      <c r="AJ9" s="1394"/>
    </row>
    <row r="10" ht="20.1" customHeight="1" spans="1:36">
      <c r="A10" s="1322"/>
      <c r="B10" s="1333"/>
      <c r="C10" s="1322"/>
      <c r="D10" s="1324"/>
      <c r="E10" s="1334"/>
      <c r="F10" s="1324"/>
      <c r="G10" s="1326"/>
      <c r="H10" s="1335"/>
      <c r="I10" s="1335"/>
      <c r="J10" s="1335"/>
      <c r="K10" s="1398"/>
      <c r="L10" s="1399"/>
      <c r="M10" s="1335"/>
      <c r="N10" s="1322"/>
      <c r="O10" s="1322"/>
      <c r="P10" s="1322"/>
      <c r="Q10" s="1303"/>
      <c r="R10" s="1303"/>
      <c r="S10" s="1303"/>
      <c r="T10" s="1303"/>
      <c r="U10" s="1303"/>
      <c r="V10" s="1303"/>
      <c r="W10" s="1303"/>
      <c r="X10" s="1303"/>
      <c r="Y10" s="1303"/>
      <c r="Z10" s="1303"/>
      <c r="AA10" s="1303"/>
      <c r="AB10" s="1303"/>
      <c r="AC10" s="1303"/>
      <c r="AD10" s="1303"/>
      <c r="AE10" s="1303"/>
      <c r="AF10" s="1303"/>
      <c r="AG10" s="1303"/>
      <c r="AH10" s="1303"/>
      <c r="AI10" s="1303"/>
      <c r="AJ10" s="1303"/>
    </row>
    <row r="11" ht="20.1" customHeight="1" spans="1:36">
      <c r="A11" s="1322"/>
      <c r="B11" s="1333"/>
      <c r="C11" s="1322"/>
      <c r="D11" s="1324"/>
      <c r="E11" s="1334"/>
      <c r="F11" s="1306"/>
      <c r="G11" s="1306"/>
      <c r="H11" s="1303"/>
      <c r="I11" s="1303"/>
      <c r="J11" s="1322"/>
      <c r="K11" s="1400"/>
      <c r="L11" s="1322"/>
      <c r="M11" s="1303"/>
      <c r="N11" s="1322"/>
      <c r="O11" s="1322"/>
      <c r="P11" s="1322"/>
      <c r="Q11" s="1303"/>
      <c r="R11" s="1303"/>
      <c r="S11" s="1303"/>
      <c r="T11" s="1303"/>
      <c r="U11" s="1303"/>
      <c r="V11" s="1303"/>
      <c r="W11" s="1303"/>
      <c r="X11" s="1303"/>
      <c r="Y11" s="1303"/>
      <c r="Z11" s="1303"/>
      <c r="AA11" s="1303"/>
      <c r="AB11" s="1303"/>
      <c r="AC11" s="1303"/>
      <c r="AD11" s="1303"/>
      <c r="AE11" s="1303"/>
      <c r="AF11" s="1303"/>
      <c r="AG11" s="1303"/>
      <c r="AH11" s="1303"/>
      <c r="AI11" s="1303"/>
      <c r="AJ11" s="1303"/>
    </row>
    <row r="12" ht="20.1" customHeight="1" spans="1:39">
      <c r="A12" s="1322"/>
      <c r="B12" s="1336">
        <v>238113</v>
      </c>
      <c r="C12" s="1337"/>
      <c r="D12" s="1338"/>
      <c r="E12" s="1339"/>
      <c r="F12" s="1306"/>
      <c r="G12" s="1306"/>
      <c r="H12" s="1303"/>
      <c r="I12" s="1303"/>
      <c r="J12" s="1390"/>
      <c r="K12" s="1327"/>
      <c r="L12" s="1327"/>
      <c r="M12" s="1327"/>
      <c r="N12" s="1327"/>
      <c r="O12" s="1401"/>
      <c r="P12" s="1327"/>
      <c r="Q12" s="1327"/>
      <c r="R12" s="1327"/>
      <c r="S12" s="1327"/>
      <c r="T12" s="1327"/>
      <c r="U12" s="1327"/>
      <c r="V12" s="1327"/>
      <c r="W12" s="1327"/>
      <c r="X12" s="1327"/>
      <c r="Y12" s="1327"/>
      <c r="Z12" s="1327"/>
      <c r="AA12" s="1327"/>
      <c r="AB12" s="1327"/>
      <c r="AC12" s="1327"/>
      <c r="AD12" s="1327"/>
      <c r="AE12" s="1401"/>
      <c r="AF12" s="1327"/>
      <c r="AG12" s="1327"/>
      <c r="AH12" s="1327"/>
      <c r="AI12" s="1327"/>
      <c r="AJ12" s="1406"/>
      <c r="AM12" s="678"/>
    </row>
    <row r="13" ht="48.75" customHeight="1" spans="1:36">
      <c r="A13" s="1322"/>
      <c r="B13" s="1340" t="s">
        <v>328</v>
      </c>
      <c r="C13" s="1341"/>
      <c r="D13" s="1342" t="s">
        <v>329</v>
      </c>
      <c r="E13" s="1342"/>
      <c r="F13" s="1308"/>
      <c r="G13" s="1309"/>
      <c r="H13" s="1303"/>
      <c r="I13" s="1303"/>
      <c r="J13" s="1402"/>
      <c r="K13" s="1375"/>
      <c r="L13" s="1375"/>
      <c r="M13" s="1303"/>
      <c r="N13" s="1376" t="s">
        <v>330</v>
      </c>
      <c r="O13" s="1403"/>
      <c r="P13" s="1375"/>
      <c r="Q13" s="1303"/>
      <c r="R13" s="1303"/>
      <c r="S13" s="1303"/>
      <c r="T13" s="1376" t="s">
        <v>331</v>
      </c>
      <c r="U13" s="1377"/>
      <c r="V13" s="1377"/>
      <c r="W13" s="1377"/>
      <c r="X13" s="1377"/>
      <c r="Y13" s="1377"/>
      <c r="Z13" s="1377"/>
      <c r="AA13" s="1377"/>
      <c r="AB13" s="1377"/>
      <c r="AC13" s="1377"/>
      <c r="AD13" s="1377"/>
      <c r="AE13" s="1377"/>
      <c r="AF13" s="1377"/>
      <c r="AG13" s="1403"/>
      <c r="AH13" s="1303"/>
      <c r="AI13" s="1376" t="s">
        <v>332</v>
      </c>
      <c r="AJ13" s="1403"/>
    </row>
    <row r="14" ht="20.1" customHeight="1" spans="1:39">
      <c r="A14" s="1322"/>
      <c r="B14" s="1343">
        <v>6968</v>
      </c>
      <c r="C14" s="1344"/>
      <c r="D14" s="1345">
        <v>449063</v>
      </c>
      <c r="E14" s="1345"/>
      <c r="F14" s="1345"/>
      <c r="G14" s="1346"/>
      <c r="H14" s="1303"/>
      <c r="I14" s="1303"/>
      <c r="J14" s="1402"/>
      <c r="K14" s="1335"/>
      <c r="L14" s="1335"/>
      <c r="M14" s="1303"/>
      <c r="N14" s="1404">
        <v>68151</v>
      </c>
      <c r="O14" s="1405"/>
      <c r="P14" s="1335"/>
      <c r="Q14" s="1303"/>
      <c r="R14" s="1303"/>
      <c r="S14" s="1303"/>
      <c r="T14" s="1412">
        <v>104885</v>
      </c>
      <c r="U14" s="1413"/>
      <c r="V14" s="1413"/>
      <c r="W14" s="1413"/>
      <c r="X14" s="1413"/>
      <c r="Y14" s="1413"/>
      <c r="Z14" s="1413"/>
      <c r="AA14" s="1413"/>
      <c r="AB14" s="1413"/>
      <c r="AC14" s="1413"/>
      <c r="AD14" s="1413"/>
      <c r="AE14" s="1413"/>
      <c r="AF14" s="1413"/>
      <c r="AG14" s="1414"/>
      <c r="AH14" s="1303"/>
      <c r="AI14" s="1404">
        <v>1022969</v>
      </c>
      <c r="AJ14" s="1405"/>
      <c r="AM14" s="1457"/>
    </row>
    <row r="15" ht="20.1" customHeight="1" spans="1:39">
      <c r="A15" s="1322"/>
      <c r="B15" s="1347">
        <f>B14+D14</f>
        <v>456031</v>
      </c>
      <c r="C15" s="1348"/>
      <c r="D15" s="1349"/>
      <c r="E15" s="1349"/>
      <c r="F15" s="1349"/>
      <c r="G15" s="1350"/>
      <c r="H15" s="1303"/>
      <c r="I15" s="1303"/>
      <c r="J15" s="1406"/>
      <c r="K15" s="1322"/>
      <c r="L15" s="1322"/>
      <c r="M15" s="1303"/>
      <c r="N15" s="1303"/>
      <c r="O15" s="1303"/>
      <c r="P15" s="1303"/>
      <c r="Q15" s="1303"/>
      <c r="R15" s="1303"/>
      <c r="S15" s="1303"/>
      <c r="T15" s="1303"/>
      <c r="U15" s="1303"/>
      <c r="V15" s="1303"/>
      <c r="W15" s="1303"/>
      <c r="X15" s="1303"/>
      <c r="Y15" s="1303"/>
      <c r="Z15" s="1303"/>
      <c r="AA15" s="1303"/>
      <c r="AB15" s="1303"/>
      <c r="AC15" s="1303"/>
      <c r="AD15" s="1303"/>
      <c r="AE15" s="1303"/>
      <c r="AF15" s="1303"/>
      <c r="AG15" s="1303"/>
      <c r="AH15" s="1303"/>
      <c r="AI15" s="1303"/>
      <c r="AJ15" s="1303"/>
      <c r="AM15" s="664"/>
    </row>
    <row r="16" ht="30.75" customHeight="1" spans="1:36">
      <c r="A16" s="1322"/>
      <c r="B16" s="1351"/>
      <c r="C16" s="1352"/>
      <c r="D16" s="1353"/>
      <c r="E16" s="1353"/>
      <c r="F16" s="1354" t="s">
        <v>333</v>
      </c>
      <c r="G16" s="1355"/>
      <c r="H16" s="1303"/>
      <c r="I16" s="1407" t="s">
        <v>334</v>
      </c>
      <c r="J16" s="1408"/>
      <c r="K16" s="1409"/>
      <c r="L16" s="1410"/>
      <c r="M16" s="1303"/>
      <c r="N16" s="1356"/>
      <c r="O16" s="1356"/>
      <c r="P16" s="1411"/>
      <c r="Q16" s="1411"/>
      <c r="R16" s="1411"/>
      <c r="S16" s="1411"/>
      <c r="T16" s="1303"/>
      <c r="U16" s="1303"/>
      <c r="V16" s="1303"/>
      <c r="W16" s="1303"/>
      <c r="X16" s="1303"/>
      <c r="Y16" s="1303"/>
      <c r="Z16" s="1303"/>
      <c r="AA16" s="1303"/>
      <c r="AB16" s="1303"/>
      <c r="AC16" s="1303"/>
      <c r="AD16" s="1303"/>
      <c r="AE16" s="1303"/>
      <c r="AF16" s="1303"/>
      <c r="AG16" s="1303"/>
      <c r="AH16" s="1303"/>
      <c r="AI16" s="1458"/>
      <c r="AJ16" s="1303"/>
    </row>
    <row r="17" ht="20.1" customHeight="1" spans="1:36">
      <c r="A17" s="1322"/>
      <c r="B17" s="1356"/>
      <c r="C17" s="1356"/>
      <c r="D17" s="1357"/>
      <c r="E17" s="1306"/>
      <c r="F17" s="1358">
        <f>B15-B12</f>
        <v>217918</v>
      </c>
      <c r="G17" s="1359"/>
      <c r="H17" s="1360"/>
      <c r="I17" s="1412">
        <v>2474593</v>
      </c>
      <c r="J17" s="1413"/>
      <c r="K17" s="1414"/>
      <c r="L17" s="1415"/>
      <c r="M17" s="1303"/>
      <c r="N17" s="1365"/>
      <c r="O17" s="1365"/>
      <c r="P17" s="1303"/>
      <c r="Q17" s="1303"/>
      <c r="R17" s="1303"/>
      <c r="S17" s="1303"/>
      <c r="T17" s="1303"/>
      <c r="U17" s="1303"/>
      <c r="V17" s="1303"/>
      <c r="W17" s="1303"/>
      <c r="X17" s="1303"/>
      <c r="Y17" s="1303"/>
      <c r="Z17" s="1303"/>
      <c r="AA17" s="1303"/>
      <c r="AB17" s="1303"/>
      <c r="AC17" s="1303"/>
      <c r="AD17" s="1303"/>
      <c r="AE17" s="1303"/>
      <c r="AF17" s="1303"/>
      <c r="AG17" s="1303"/>
      <c r="AH17" s="1303"/>
      <c r="AI17" s="1303"/>
      <c r="AJ17" s="1303"/>
    </row>
    <row r="18" ht="20.1" customHeight="1" spans="1:36">
      <c r="A18" s="1303"/>
      <c r="B18" s="1356"/>
      <c r="C18" s="1356"/>
      <c r="D18" s="1357"/>
      <c r="E18" s="1324"/>
      <c r="F18" s="1306"/>
      <c r="G18" s="1334"/>
      <c r="H18" s="1322"/>
      <c r="I18" s="1322"/>
      <c r="J18" s="1322"/>
      <c r="K18" s="1400"/>
      <c r="L18" s="1416"/>
      <c r="M18" s="1303"/>
      <c r="N18" s="1303"/>
      <c r="O18" s="1303"/>
      <c r="P18" s="1303"/>
      <c r="Q18" s="1303"/>
      <c r="R18" s="1303"/>
      <c r="S18" s="1303"/>
      <c r="T18" s="1303"/>
      <c r="U18" s="1303"/>
      <c r="V18" s="1303"/>
      <c r="W18" s="1303"/>
      <c r="X18" s="1303"/>
      <c r="Y18" s="1303"/>
      <c r="Z18" s="1303"/>
      <c r="AA18" s="1303"/>
      <c r="AB18" s="1303"/>
      <c r="AC18" s="1303"/>
      <c r="AD18" s="1303"/>
      <c r="AE18" s="1303"/>
      <c r="AF18" s="573"/>
      <c r="AG18" s="1303"/>
      <c r="AH18" s="1303"/>
      <c r="AI18" s="1303"/>
      <c r="AJ18" s="1303"/>
    </row>
    <row r="19" ht="20.1" customHeight="1" spans="1:40">
      <c r="A19" s="1303"/>
      <c r="B19" s="1303"/>
      <c r="C19" s="1322"/>
      <c r="D19" s="1306"/>
      <c r="E19" s="1361"/>
      <c r="F19" s="1362">
        <f>F17+I17</f>
        <v>2692511</v>
      </c>
      <c r="G19" s="1363"/>
      <c r="H19" s="1364"/>
      <c r="I19" s="1417"/>
      <c r="J19" s="1364"/>
      <c r="K19" s="1418"/>
      <c r="L19" s="1365"/>
      <c r="M19" s="68" t="s">
        <v>335</v>
      </c>
      <c r="N19" s="68"/>
      <c r="O19" s="68"/>
      <c r="P19" s="68"/>
      <c r="Q19" s="68"/>
      <c r="R19" s="68"/>
      <c r="S19" s="68"/>
      <c r="T19" s="68"/>
      <c r="U19" s="1430"/>
      <c r="V19" s="1430"/>
      <c r="W19" s="1430"/>
      <c r="X19" s="1430"/>
      <c r="Y19" s="1430"/>
      <c r="Z19" s="1430"/>
      <c r="AA19" s="1430"/>
      <c r="AB19" s="1430"/>
      <c r="AC19" s="1430"/>
      <c r="AD19" s="1430"/>
      <c r="AE19" s="1127"/>
      <c r="AF19" s="1127"/>
      <c r="AG19" s="1459"/>
      <c r="AH19" s="1426"/>
      <c r="AI19" s="1459"/>
      <c r="AJ19" s="1303"/>
      <c r="AN19" s="678"/>
    </row>
    <row r="20" ht="20.1" customHeight="1" spans="1:36">
      <c r="A20" s="1303"/>
      <c r="B20" s="1303"/>
      <c r="C20" s="1322"/>
      <c r="D20" s="1303"/>
      <c r="E20" s="1322"/>
      <c r="F20" s="1365"/>
      <c r="G20" s="1365"/>
      <c r="H20" s="1365"/>
      <c r="I20" s="1419"/>
      <c r="J20" s="1365"/>
      <c r="K20" s="1365"/>
      <c r="L20" s="1365"/>
      <c r="M20" s="1420"/>
      <c r="N20" s="1126"/>
      <c r="O20" s="1126"/>
      <c r="P20" s="1126"/>
      <c r="Q20" s="1126"/>
      <c r="R20" s="1126"/>
      <c r="S20" s="1126"/>
      <c r="T20" s="1126"/>
      <c r="U20" s="1126"/>
      <c r="V20" s="1126"/>
      <c r="W20" s="1126"/>
      <c r="X20" s="1126"/>
      <c r="Y20" s="1126"/>
      <c r="Z20" s="1126"/>
      <c r="AA20" s="1126"/>
      <c r="AB20" s="1126"/>
      <c r="AC20" s="1126"/>
      <c r="AD20" s="1126"/>
      <c r="AE20" s="1127"/>
      <c r="AF20" s="1127"/>
      <c r="AG20" s="1426"/>
      <c r="AH20" s="1426"/>
      <c r="AI20" s="1426"/>
      <c r="AJ20" s="1303"/>
    </row>
    <row r="21" ht="20.1" customHeight="1" spans="1:36">
      <c r="A21" s="1306"/>
      <c r="B21" s="1303"/>
      <c r="C21" s="1322"/>
      <c r="D21" s="1303"/>
      <c r="E21" s="1303"/>
      <c r="F21" s="1303"/>
      <c r="G21" s="1303"/>
      <c r="H21" s="1303"/>
      <c r="I21" s="1303"/>
      <c r="J21" s="1421"/>
      <c r="K21" s="1303"/>
      <c r="L21" s="1303"/>
      <c r="M21" s="1422"/>
      <c r="N21" s="1422"/>
      <c r="O21" s="1422"/>
      <c r="P21" s="1422"/>
      <c r="Q21" s="1422"/>
      <c r="R21" s="1422"/>
      <c r="S21" s="1422"/>
      <c r="T21" s="1422"/>
      <c r="U21" s="1422"/>
      <c r="V21" s="1422"/>
      <c r="W21" s="1422"/>
      <c r="X21" s="1422"/>
      <c r="Y21" s="1422"/>
      <c r="Z21" s="1422"/>
      <c r="AA21" s="1422"/>
      <c r="AB21" s="1422"/>
      <c r="AC21" s="1422"/>
      <c r="AD21" s="1422"/>
      <c r="AE21" s="1303"/>
      <c r="AF21" s="1303"/>
      <c r="AG21" s="1303"/>
      <c r="AH21" s="1303"/>
      <c r="AI21" s="1303"/>
      <c r="AJ21" s="1303"/>
    </row>
    <row r="22" ht="20.1" customHeight="1" spans="1:36">
      <c r="A22" s="1303"/>
      <c r="B22" s="1366"/>
      <c r="C22" s="1322"/>
      <c r="D22" s="1306"/>
      <c r="E22" s="1306"/>
      <c r="F22" s="1306"/>
      <c r="G22" s="1306"/>
      <c r="H22" s="1303"/>
      <c r="I22" s="1303"/>
      <c r="J22" s="1421"/>
      <c r="K22" s="1303"/>
      <c r="L22" s="1303"/>
      <c r="M22" s="1422"/>
      <c r="N22" s="1422"/>
      <c r="O22" s="1422"/>
      <c r="P22" s="1422"/>
      <c r="Q22" s="1422"/>
      <c r="R22" s="1422"/>
      <c r="S22" s="1303"/>
      <c r="T22" s="1303"/>
      <c r="U22" s="1303"/>
      <c r="V22" s="1303"/>
      <c r="W22" s="1303"/>
      <c r="X22" s="1303"/>
      <c r="Y22" s="1303"/>
      <c r="Z22" s="1303"/>
      <c r="AA22" s="1303"/>
      <c r="AB22" s="1303"/>
      <c r="AC22" s="1303"/>
      <c r="AD22" s="1303"/>
      <c r="AE22" s="1303"/>
      <c r="AF22" s="1303"/>
      <c r="AG22" s="1303"/>
      <c r="AH22" s="1303"/>
      <c r="AI22" s="1303"/>
      <c r="AJ22" s="1303"/>
    </row>
    <row r="23" ht="20.1" customHeight="1" spans="1:36">
      <c r="A23" s="1303"/>
      <c r="B23" s="1366"/>
      <c r="C23" s="1322"/>
      <c r="D23" s="1306"/>
      <c r="E23" s="1306"/>
      <c r="F23" s="1367" t="s">
        <v>336</v>
      </c>
      <c r="G23" s="1368"/>
      <c r="H23" s="1369"/>
      <c r="I23" s="1369"/>
      <c r="J23" s="1423">
        <v>104885</v>
      </c>
      <c r="K23" s="1424">
        <f>J25</f>
        <v>173036</v>
      </c>
      <c r="L23" s="1303"/>
      <c r="M23" s="1422"/>
      <c r="N23" s="1422"/>
      <c r="O23" s="1422"/>
      <c r="P23" s="1422"/>
      <c r="Q23" s="1422"/>
      <c r="R23" s="1422"/>
      <c r="S23" s="1303"/>
      <c r="T23" s="1303"/>
      <c r="U23" s="1303"/>
      <c r="V23" s="1303"/>
      <c r="W23" s="1303"/>
      <c r="X23" s="1303"/>
      <c r="Y23" s="1303"/>
      <c r="Z23" s="1303"/>
      <c r="AA23" s="1303"/>
      <c r="AB23" s="1303"/>
      <c r="AC23" s="1303"/>
      <c r="AD23" s="1303"/>
      <c r="AE23" s="1303"/>
      <c r="AF23" s="1303"/>
      <c r="AG23" s="1303"/>
      <c r="AH23" s="1303"/>
      <c r="AI23" s="1303"/>
      <c r="AJ23" s="1303"/>
    </row>
    <row r="24" ht="20.1" customHeight="1" spans="1:36">
      <c r="A24" s="1303"/>
      <c r="B24" s="1366"/>
      <c r="C24" s="1322"/>
      <c r="D24" s="1306"/>
      <c r="E24" s="1306"/>
      <c r="F24" s="1370" t="s">
        <v>337</v>
      </c>
      <c r="G24" s="1371"/>
      <c r="H24" s="1372"/>
      <c r="I24" s="1372"/>
      <c r="J24" s="1423">
        <v>68151</v>
      </c>
      <c r="K24" s="1425"/>
      <c r="L24" s="1303"/>
      <c r="M24" s="1422"/>
      <c r="N24" s="1422"/>
      <c r="O24" s="1422"/>
      <c r="P24" s="1422"/>
      <c r="Q24" s="1422"/>
      <c r="R24" s="1422"/>
      <c r="S24" s="1303"/>
      <c r="T24" s="1303"/>
      <c r="U24" s="1303"/>
      <c r="V24" s="1303"/>
      <c r="W24" s="1303"/>
      <c r="X24" s="1303"/>
      <c r="Y24" s="1303"/>
      <c r="Z24" s="1303"/>
      <c r="AA24" s="1303"/>
      <c r="AB24" s="1303"/>
      <c r="AC24" s="1303"/>
      <c r="AD24" s="1303"/>
      <c r="AE24" s="1303"/>
      <c r="AF24" s="1303"/>
      <c r="AG24" s="1303"/>
      <c r="AH24" s="1303"/>
      <c r="AI24" s="1303"/>
      <c r="AJ24" s="1303"/>
    </row>
    <row r="25" ht="20.1" customHeight="1" spans="1:36">
      <c r="A25" s="1303"/>
      <c r="B25" s="1366"/>
      <c r="C25" s="1322"/>
      <c r="D25" s="1306"/>
      <c r="E25" s="1306"/>
      <c r="F25" s="1306"/>
      <c r="G25" s="1306"/>
      <c r="H25" s="1303"/>
      <c r="I25" s="1303"/>
      <c r="J25" s="1086">
        <f>SUM(J23:J24)</f>
        <v>173036</v>
      </c>
      <c r="K25" s="1426"/>
      <c r="L25" s="1426"/>
      <c r="M25" s="1427" t="s">
        <v>338</v>
      </c>
      <c r="N25" s="1428"/>
      <c r="O25" s="1428"/>
      <c r="P25" s="1428"/>
      <c r="Q25" s="1428"/>
      <c r="R25" s="1428"/>
      <c r="S25" s="1428"/>
      <c r="T25" s="1192"/>
      <c r="U25" s="1322"/>
      <c r="V25" s="1322"/>
      <c r="W25" s="1322"/>
      <c r="X25" s="1322"/>
      <c r="Y25" s="1322"/>
      <c r="Z25" s="1322"/>
      <c r="AA25" s="1322"/>
      <c r="AB25" s="1322"/>
      <c r="AC25" s="1322"/>
      <c r="AD25" s="1322"/>
      <c r="AE25" s="1303"/>
      <c r="AF25" s="1303"/>
      <c r="AG25" s="1303"/>
      <c r="AH25" s="1303"/>
      <c r="AI25" s="1303"/>
      <c r="AJ25" s="1303"/>
    </row>
    <row r="26" ht="20.1" customHeight="1" spans="1:36">
      <c r="A26" s="1303"/>
      <c r="B26" s="1366"/>
      <c r="C26" s="1322"/>
      <c r="D26" s="1306"/>
      <c r="E26" s="1306"/>
      <c r="F26" s="1306"/>
      <c r="G26" s="1306"/>
      <c r="H26" s="1303"/>
      <c r="I26" s="1303"/>
      <c r="J26" s="1429"/>
      <c r="K26" s="1426"/>
      <c r="L26" s="1426"/>
      <c r="M26" s="1430"/>
      <c r="N26" s="1430"/>
      <c r="O26" s="1430"/>
      <c r="P26" s="1430"/>
      <c r="Q26" s="1430"/>
      <c r="R26" s="1430"/>
      <c r="S26" s="1303"/>
      <c r="T26" s="1303"/>
      <c r="U26" s="1303"/>
      <c r="V26" s="1303"/>
      <c r="W26" s="1303"/>
      <c r="X26" s="1303"/>
      <c r="Y26" s="1303"/>
      <c r="Z26" s="1303"/>
      <c r="AA26" s="1303"/>
      <c r="AB26" s="1303"/>
      <c r="AC26" s="1303"/>
      <c r="AD26" s="1303"/>
      <c r="AE26" s="1303"/>
      <c r="AF26" s="1303"/>
      <c r="AG26" s="1303"/>
      <c r="AH26" s="1303"/>
      <c r="AI26" s="1303"/>
      <c r="AJ26" s="1303"/>
    </row>
    <row r="27" ht="20.1" customHeight="1" spans="1:36">
      <c r="A27" s="1303"/>
      <c r="B27" s="1366"/>
      <c r="C27" s="1322"/>
      <c r="D27" s="1306"/>
      <c r="E27" s="1306"/>
      <c r="F27" s="1306"/>
      <c r="G27" s="1306"/>
      <c r="H27" s="1303"/>
      <c r="I27" s="1303"/>
      <c r="J27" s="1426"/>
      <c r="K27" s="1431">
        <f>F19+K23</f>
        <v>2865547</v>
      </c>
      <c r="L27" s="1426"/>
      <c r="M27" s="1427" t="s">
        <v>339</v>
      </c>
      <c r="N27" s="1428"/>
      <c r="O27" s="1428"/>
      <c r="P27" s="1428"/>
      <c r="Q27" s="1428"/>
      <c r="R27" s="1192"/>
      <c r="S27" s="1303"/>
      <c r="T27" s="1303"/>
      <c r="U27" s="1303"/>
      <c r="V27" s="1303"/>
      <c r="W27" s="1303"/>
      <c r="X27" s="1303"/>
      <c r="Y27" s="1303"/>
      <c r="Z27" s="1303"/>
      <c r="AA27" s="1303"/>
      <c r="AB27" s="1303"/>
      <c r="AC27" s="1303"/>
      <c r="AD27" s="1303"/>
      <c r="AE27" s="1303"/>
      <c r="AF27" s="1303"/>
      <c r="AG27" s="1303"/>
      <c r="AH27" s="1303"/>
      <c r="AI27" s="1303"/>
      <c r="AJ27" s="1303"/>
    </row>
    <row r="28" ht="20.1" customHeight="1" spans="1:36">
      <c r="A28" s="1303"/>
      <c r="B28" s="1366"/>
      <c r="C28" s="1322"/>
      <c r="D28" s="1306"/>
      <c r="E28" s="1306"/>
      <c r="F28" s="1306"/>
      <c r="G28" s="1306"/>
      <c r="H28" s="1303"/>
      <c r="I28" s="1303"/>
      <c r="J28" s="1303"/>
      <c r="K28" s="1303"/>
      <c r="L28" s="1303"/>
      <c r="M28" s="1303"/>
      <c r="N28" s="1303"/>
      <c r="O28" s="1303"/>
      <c r="P28" s="1303"/>
      <c r="Q28" s="1303"/>
      <c r="R28" s="1303"/>
      <c r="S28" s="1303"/>
      <c r="T28" s="1303"/>
      <c r="U28" s="1303"/>
      <c r="V28" s="1303"/>
      <c r="W28" s="1303"/>
      <c r="X28" s="1303"/>
      <c r="Y28" s="1303"/>
      <c r="Z28" s="1303"/>
      <c r="AA28" s="1303"/>
      <c r="AB28" s="1303"/>
      <c r="AC28" s="1303"/>
      <c r="AD28" s="1303"/>
      <c r="AE28" s="1303"/>
      <c r="AF28" s="1303"/>
      <c r="AG28" s="1303"/>
      <c r="AH28" s="1303"/>
      <c r="AI28" s="1303"/>
      <c r="AJ28" s="1303"/>
    </row>
    <row r="29" ht="20.1" customHeight="1" spans="1:36">
      <c r="A29" s="1303"/>
      <c r="B29" s="81" t="s">
        <v>340</v>
      </c>
      <c r="C29" s="81"/>
      <c r="D29" s="1373"/>
      <c r="E29" s="1373"/>
      <c r="F29" s="1373"/>
      <c r="G29" s="1373"/>
      <c r="H29" s="81"/>
      <c r="I29" s="81"/>
      <c r="J29" s="1432"/>
      <c r="K29" s="1433"/>
      <c r="L29" s="1433"/>
      <c r="M29" s="1433"/>
      <c r="N29" s="1434"/>
      <c r="O29" s="1126"/>
      <c r="P29" s="1126"/>
      <c r="Q29" s="1126"/>
      <c r="R29" s="1126"/>
      <c r="S29" s="1126"/>
      <c r="T29" s="1126"/>
      <c r="U29" s="1126"/>
      <c r="V29" s="1126"/>
      <c r="W29" s="1126"/>
      <c r="X29" s="1126"/>
      <c r="Y29" s="1126"/>
      <c r="Z29" s="1126"/>
      <c r="AA29" s="1126"/>
      <c r="AB29" s="1126"/>
      <c r="AC29" s="1126"/>
      <c r="AD29" s="1126"/>
      <c r="AE29" s="1127"/>
      <c r="AF29" s="1127"/>
      <c r="AG29" s="1426"/>
      <c r="AH29" s="1303"/>
      <c r="AI29" s="1303"/>
      <c r="AJ29" s="1303"/>
    </row>
    <row r="30" ht="20.1" customHeight="1" spans="1:36">
      <c r="A30" s="1303"/>
      <c r="B30" s="81" t="s">
        <v>341</v>
      </c>
      <c r="C30" s="81" t="s">
        <v>342</v>
      </c>
      <c r="D30" s="1373"/>
      <c r="E30" s="1373"/>
      <c r="F30" s="1373"/>
      <c r="G30" s="1373"/>
      <c r="H30" s="81"/>
      <c r="I30" s="81"/>
      <c r="J30" s="1432"/>
      <c r="K30" s="1433"/>
      <c r="L30" s="1433"/>
      <c r="M30" s="1433"/>
      <c r="N30" s="1434"/>
      <c r="O30" s="1126"/>
      <c r="P30" s="1126"/>
      <c r="Q30" s="1126"/>
      <c r="R30" s="1126"/>
      <c r="S30" s="1126"/>
      <c r="T30" s="1126"/>
      <c r="U30" s="1126"/>
      <c r="V30" s="1126"/>
      <c r="W30" s="1126"/>
      <c r="X30" s="1126"/>
      <c r="Y30" s="1126"/>
      <c r="Z30" s="1126"/>
      <c r="AA30" s="1126"/>
      <c r="AB30" s="1126"/>
      <c r="AC30" s="1126"/>
      <c r="AD30" s="1126"/>
      <c r="AE30" s="1127"/>
      <c r="AF30" s="1127"/>
      <c r="AG30" s="1426"/>
      <c r="AH30" s="1303"/>
      <c r="AI30" s="1303"/>
      <c r="AJ30" s="1303"/>
    </row>
    <row r="31" ht="20.1" customHeight="1" spans="1:36">
      <c r="A31" s="1303"/>
      <c r="B31" s="81" t="s">
        <v>343</v>
      </c>
      <c r="C31" s="81" t="s">
        <v>344</v>
      </c>
      <c r="D31" s="81"/>
      <c r="E31" s="81"/>
      <c r="F31" s="81"/>
      <c r="G31" s="81"/>
      <c r="H31" s="81"/>
      <c r="I31" s="81"/>
      <c r="J31" s="1432"/>
      <c r="K31" s="1433"/>
      <c r="L31" s="1433"/>
      <c r="M31" s="1433"/>
      <c r="N31" s="1435"/>
      <c r="O31" s="1436"/>
      <c r="P31" s="1126"/>
      <c r="Q31" s="1126"/>
      <c r="R31" s="1126"/>
      <c r="S31" s="1126"/>
      <c r="T31" s="1126"/>
      <c r="U31" s="1126"/>
      <c r="V31" s="1126"/>
      <c r="W31" s="1126"/>
      <c r="X31" s="1126"/>
      <c r="Y31" s="1126"/>
      <c r="Z31" s="1126"/>
      <c r="AA31" s="1126"/>
      <c r="AB31" s="1126"/>
      <c r="AC31" s="1126"/>
      <c r="AD31" s="1126"/>
      <c r="AE31" s="1127"/>
      <c r="AF31" s="1127"/>
      <c r="AG31" s="1426"/>
      <c r="AH31" s="1303"/>
      <c r="AI31" s="1303"/>
      <c r="AJ31" s="1303"/>
    </row>
    <row r="32" ht="16.5" spans="1:36">
      <c r="A32" s="1303"/>
      <c r="B32" s="1303"/>
      <c r="C32" s="1303"/>
      <c r="D32" s="1303"/>
      <c r="E32" s="1303"/>
      <c r="F32" s="1303"/>
      <c r="G32" s="1303"/>
      <c r="H32" s="1303"/>
      <c r="I32" s="1303"/>
      <c r="J32" s="1303"/>
      <c r="K32" s="1303"/>
      <c r="L32" s="1303"/>
      <c r="M32" s="1303"/>
      <c r="N32" s="1303"/>
      <c r="O32" s="1303"/>
      <c r="P32" s="1303"/>
      <c r="Q32" s="1303"/>
      <c r="R32" s="1303"/>
      <c r="S32" s="1303"/>
      <c r="T32" s="1303"/>
      <c r="U32" s="1303"/>
      <c r="V32" s="1303"/>
      <c r="W32" s="1303"/>
      <c r="X32" s="1303"/>
      <c r="Y32" s="1303"/>
      <c r="Z32" s="1303"/>
      <c r="AA32" s="1303"/>
      <c r="AB32" s="1303"/>
      <c r="AC32" s="1303"/>
      <c r="AD32" s="1303"/>
      <c r="AE32" s="1303"/>
      <c r="AF32" s="1303"/>
      <c r="AG32" s="1303"/>
      <c r="AH32" s="1303"/>
      <c r="AI32" s="1303"/>
      <c r="AJ32" s="1303"/>
    </row>
    <row r="33" ht="16.5" spans="1:36">
      <c r="A33" s="1303"/>
      <c r="B33" s="1303"/>
      <c r="C33" s="1303"/>
      <c r="D33" s="1303"/>
      <c r="E33" s="1303"/>
      <c r="F33" s="1303"/>
      <c r="G33" s="1303"/>
      <c r="H33" s="1303"/>
      <c r="I33" s="1303"/>
      <c r="J33" s="1303"/>
      <c r="K33" s="1303"/>
      <c r="L33" s="1303"/>
      <c r="M33" s="1303"/>
      <c r="N33" s="1303"/>
      <c r="O33" s="1303"/>
      <c r="P33" s="1303"/>
      <c r="Q33" s="1444" t="s">
        <v>47</v>
      </c>
      <c r="R33" s="1445"/>
      <c r="S33" s="1445"/>
      <c r="T33" s="1445"/>
      <c r="U33" s="1445"/>
      <c r="V33" s="1445"/>
      <c r="W33" s="1445"/>
      <c r="X33" s="1445"/>
      <c r="Y33" s="1445"/>
      <c r="Z33" s="1445"/>
      <c r="AA33" s="1445"/>
      <c r="AB33" s="1445"/>
      <c r="AC33" s="1445"/>
      <c r="AD33" s="1445"/>
      <c r="AE33" s="1445"/>
      <c r="AF33" s="1445"/>
      <c r="AG33" s="1445"/>
      <c r="AH33" s="1445"/>
      <c r="AI33" s="1445"/>
      <c r="AJ33" s="1460"/>
    </row>
  </sheetData>
  <mergeCells count="63">
    <mergeCell ref="A1:AJ1"/>
    <mergeCell ref="B3:C3"/>
    <mergeCell ref="E3:G3"/>
    <mergeCell ref="I3:K3"/>
    <mergeCell ref="N3:AG3"/>
    <mergeCell ref="AI3:AJ3"/>
    <mergeCell ref="N4:O4"/>
    <mergeCell ref="P4:Q4"/>
    <mergeCell ref="S4:T4"/>
    <mergeCell ref="U4:V4"/>
    <mergeCell ref="W4:X4"/>
    <mergeCell ref="Y4:Z4"/>
    <mergeCell ref="AA4:AB4"/>
    <mergeCell ref="AC4:AD4"/>
    <mergeCell ref="AE4:AF4"/>
    <mergeCell ref="N5:O5"/>
    <mergeCell ref="P5:Q5"/>
    <mergeCell ref="S5:T5"/>
    <mergeCell ref="U5:V5"/>
    <mergeCell ref="W5:X5"/>
    <mergeCell ref="Y5:Z5"/>
    <mergeCell ref="AA5:AB5"/>
    <mergeCell ref="AC5:AD5"/>
    <mergeCell ref="AE5:AF5"/>
    <mergeCell ref="B12:E12"/>
    <mergeCell ref="B13:C13"/>
    <mergeCell ref="D13:G13"/>
    <mergeCell ref="N13:O13"/>
    <mergeCell ref="T13:AG13"/>
    <mergeCell ref="AI13:AJ13"/>
    <mergeCell ref="B14:C14"/>
    <mergeCell ref="D14:G14"/>
    <mergeCell ref="N14:O14"/>
    <mergeCell ref="T14:AG14"/>
    <mergeCell ref="AI14:AJ14"/>
    <mergeCell ref="B15:G15"/>
    <mergeCell ref="B16:E16"/>
    <mergeCell ref="F16:G16"/>
    <mergeCell ref="I16:K16"/>
    <mergeCell ref="N16:O16"/>
    <mergeCell ref="F17:G17"/>
    <mergeCell ref="I17:K17"/>
    <mergeCell ref="N17:O17"/>
    <mergeCell ref="F19:K19"/>
    <mergeCell ref="M19:T19"/>
    <mergeCell ref="M21:T21"/>
    <mergeCell ref="F23:I23"/>
    <mergeCell ref="F24:I24"/>
    <mergeCell ref="M25:T25"/>
    <mergeCell ref="M27:R27"/>
    <mergeCell ref="B29:I29"/>
    <mergeCell ref="C30:I30"/>
    <mergeCell ref="C31:I31"/>
    <mergeCell ref="Q33:AJ33"/>
    <mergeCell ref="D17:D18"/>
    <mergeCell ref="K23:K24"/>
    <mergeCell ref="AI4:AJ5"/>
    <mergeCell ref="B4:C5"/>
    <mergeCell ref="E4:G5"/>
    <mergeCell ref="E8:K9"/>
    <mergeCell ref="I4:K5"/>
    <mergeCell ref="B17:C18"/>
    <mergeCell ref="N8:AJ9"/>
  </mergeCells>
  <pageMargins left="0.7" right="0.7" top="0.75" bottom="0.75" header="0.3" footer="0.3"/>
  <pageSetup paperSize="1" scale="3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53"/>
  <sheetViews>
    <sheetView zoomScale="80" zoomScaleNormal="80" zoomScaleSheetLayoutView="70" workbookViewId="0">
      <selection activeCell="C350" sqref="C350"/>
    </sheetView>
  </sheetViews>
  <sheetFormatPr defaultColWidth="9.14285714285714" defaultRowHeight="10.5"/>
  <cols>
    <col min="1" max="1" width="154.142857142857" style="1017" customWidth="1"/>
    <col min="2" max="2" width="16" style="1018" customWidth="1"/>
    <col min="3" max="3" width="54" style="1017" customWidth="1"/>
    <col min="4" max="4" width="18.8571428571429" style="1019" customWidth="1"/>
    <col min="5" max="5" width="10.8571428571429" style="1020" customWidth="1"/>
    <col min="6" max="6" width="12.7142857142857" style="1020" customWidth="1"/>
    <col min="7" max="8" width="11.2857142857143" style="1020" customWidth="1"/>
    <col min="9" max="9" width="23.8571428571429" style="1020" customWidth="1"/>
    <col min="10" max="10" width="16.4285714285714" style="1020" customWidth="1"/>
    <col min="11" max="11" width="27.2857142857143" style="1020" customWidth="1"/>
    <col min="12" max="12" width="25.4285714285714" style="1020" customWidth="1"/>
    <col min="13" max="13" width="14.8571428571429" style="1020" customWidth="1"/>
    <col min="14" max="16" width="13" style="1020" customWidth="1"/>
    <col min="17" max="17" width="13.4285714285714" style="1020" customWidth="1"/>
    <col min="18" max="18" width="29.7142857142857" style="1017" customWidth="1"/>
    <col min="19" max="19" width="27.8571428571429" style="1017" customWidth="1"/>
    <col min="20" max="21" width="9.28571428571429" style="1017" customWidth="1"/>
    <col min="22" max="22" width="9.71428571428571" style="1017" customWidth="1"/>
    <col min="23" max="16384" width="9.14285714285714" style="1017"/>
  </cols>
  <sheetData>
    <row r="1" ht="15.75" spans="1:17">
      <c r="A1" s="1021" t="s">
        <v>345</v>
      </c>
      <c r="B1" s="1022"/>
      <c r="C1" s="1023"/>
      <c r="D1" s="1023"/>
      <c r="E1" s="1023"/>
      <c r="F1" s="1023"/>
      <c r="G1" s="1023"/>
      <c r="H1" s="1022"/>
      <c r="I1" s="1022"/>
      <c r="J1" s="1108"/>
      <c r="K1" s="1108"/>
      <c r="L1" s="1108"/>
      <c r="M1" s="1108"/>
      <c r="N1" s="1108"/>
      <c r="O1" s="1108"/>
      <c r="P1" s="1108"/>
      <c r="Q1" s="1108"/>
    </row>
    <row r="2" s="1016" customFormat="1" ht="15.75" spans="1:17">
      <c r="A2" s="1024"/>
      <c r="B2" s="1025"/>
      <c r="C2" s="1025"/>
      <c r="D2" s="1025"/>
      <c r="E2" s="1025"/>
      <c r="F2" s="1025"/>
      <c r="G2" s="1025"/>
      <c r="H2" s="1025"/>
      <c r="I2" s="1025"/>
      <c r="J2" s="1109"/>
      <c r="K2" s="1109"/>
      <c r="L2" s="1109"/>
      <c r="M2" s="1109"/>
      <c r="N2" s="1109"/>
      <c r="O2" s="1109"/>
      <c r="P2" s="1109"/>
      <c r="Q2" s="1109"/>
    </row>
    <row r="3" ht="15.75" spans="1:17">
      <c r="A3" s="1026" t="s">
        <v>346</v>
      </c>
      <c r="B3" s="1027" t="s">
        <v>347</v>
      </c>
      <c r="C3" s="1028" t="s">
        <v>348</v>
      </c>
      <c r="D3" s="1029" t="s">
        <v>349</v>
      </c>
      <c r="E3" s="1030" t="s">
        <v>350</v>
      </c>
      <c r="F3" s="1030" t="s">
        <v>351</v>
      </c>
      <c r="G3" s="1031" t="s">
        <v>352</v>
      </c>
      <c r="H3" s="1031" t="s">
        <v>353</v>
      </c>
      <c r="I3" s="1110" t="s">
        <v>354</v>
      </c>
      <c r="J3" s="1111"/>
      <c r="K3" s="1111"/>
      <c r="L3" s="1111"/>
      <c r="M3" s="1111"/>
      <c r="N3" s="1111"/>
      <c r="O3" s="1111"/>
      <c r="P3" s="1111"/>
      <c r="Q3" s="1111"/>
    </row>
    <row r="4" ht="15.75" spans="1:17">
      <c r="A4" s="1032" t="s">
        <v>355</v>
      </c>
      <c r="B4" s="1033">
        <v>500</v>
      </c>
      <c r="C4" s="1032" t="s">
        <v>356</v>
      </c>
      <c r="D4" s="1034" t="s">
        <v>357</v>
      </c>
      <c r="E4" s="1035">
        <v>349473</v>
      </c>
      <c r="F4" s="1035">
        <v>443656</v>
      </c>
      <c r="G4" s="1035">
        <v>307939</v>
      </c>
      <c r="H4" s="1035"/>
      <c r="I4" s="1035"/>
      <c r="J4" s="1017"/>
      <c r="K4" s="1017"/>
      <c r="L4" s="1017"/>
      <c r="M4" s="1017"/>
      <c r="N4" s="1017"/>
      <c r="O4" s="1017"/>
      <c r="P4" s="1017"/>
      <c r="Q4" s="1017"/>
    </row>
    <row r="5" ht="15.75" spans="1:17">
      <c r="A5" s="1032" t="s">
        <v>358</v>
      </c>
      <c r="B5" s="1033">
        <v>600</v>
      </c>
      <c r="C5" s="1032"/>
      <c r="D5" s="1036" t="s">
        <v>357</v>
      </c>
      <c r="E5" s="1037"/>
      <c r="F5" s="1037"/>
      <c r="G5" s="1037"/>
      <c r="H5" s="1037">
        <v>278267</v>
      </c>
      <c r="I5" s="1037">
        <f>E4+F4+G4+H5</f>
        <v>1379335</v>
      </c>
      <c r="J5" s="1017"/>
      <c r="K5" s="1017"/>
      <c r="L5" s="1017"/>
      <c r="M5" s="1017"/>
      <c r="N5" s="1017"/>
      <c r="O5" s="1017"/>
      <c r="P5" s="1017"/>
      <c r="Q5" s="1017"/>
    </row>
    <row r="6" ht="15.75" spans="1:17">
      <c r="A6" s="1032" t="s">
        <v>359</v>
      </c>
      <c r="B6" s="1038">
        <v>250</v>
      </c>
      <c r="C6" s="1032"/>
      <c r="D6" s="1036" t="s">
        <v>357</v>
      </c>
      <c r="E6" s="1039"/>
      <c r="F6" s="1039"/>
      <c r="G6" s="1039"/>
      <c r="H6" s="1039"/>
      <c r="I6" s="1039"/>
      <c r="J6" s="1017"/>
      <c r="K6" s="1017"/>
      <c r="L6" s="1017"/>
      <c r="M6" s="1017"/>
      <c r="N6" s="1017"/>
      <c r="O6" s="1017"/>
      <c r="P6" s="1017"/>
      <c r="Q6" s="1017"/>
    </row>
    <row r="7" ht="16.5" spans="1:17">
      <c r="A7" s="1032" t="s">
        <v>360</v>
      </c>
      <c r="B7" s="1033">
        <v>97</v>
      </c>
      <c r="C7" s="1032" t="s">
        <v>356</v>
      </c>
      <c r="D7" s="1040" t="s">
        <v>357</v>
      </c>
      <c r="E7" s="1041"/>
      <c r="F7" s="1041"/>
      <c r="G7" s="1042"/>
      <c r="H7" s="1042"/>
      <c r="I7" s="1042"/>
      <c r="J7" s="1017"/>
      <c r="K7" s="1017"/>
      <c r="L7" s="1017"/>
      <c r="M7" s="1017"/>
      <c r="N7" s="1017"/>
      <c r="O7" s="1017"/>
      <c r="P7" s="1017"/>
      <c r="Q7" s="1017"/>
    </row>
    <row r="8" ht="16.5" spans="1:17">
      <c r="A8" s="1043" t="s">
        <v>361</v>
      </c>
      <c r="B8" s="1044">
        <f>SUM(B4:B7)</f>
        <v>1447</v>
      </c>
      <c r="C8" s="1045"/>
      <c r="D8" s="1046"/>
      <c r="E8" s="1047"/>
      <c r="F8" s="1047"/>
      <c r="G8" s="1047"/>
      <c r="H8" s="1047"/>
      <c r="I8" s="1112">
        <v>1379335</v>
      </c>
      <c r="J8" s="1017"/>
      <c r="K8" s="1017"/>
      <c r="L8" s="1017"/>
      <c r="M8" s="1017"/>
      <c r="N8" s="1017"/>
      <c r="O8" s="1017"/>
      <c r="P8" s="1017"/>
      <c r="Q8" s="1017"/>
    </row>
    <row r="9" ht="15.75" spans="1:17">
      <c r="A9" s="1048"/>
      <c r="B9" s="1048"/>
      <c r="C9" s="1048"/>
      <c r="D9" s="1048"/>
      <c r="E9" s="1048"/>
      <c r="F9" s="1048"/>
      <c r="G9" s="1048"/>
      <c r="H9" s="1048"/>
      <c r="I9" s="1048"/>
      <c r="J9" s="1017"/>
      <c r="K9" s="1017"/>
      <c r="L9" s="1017"/>
      <c r="M9" s="1017"/>
      <c r="N9" s="1017"/>
      <c r="O9" s="1017"/>
      <c r="P9" s="1017"/>
      <c r="Q9" s="1017"/>
    </row>
    <row r="10" ht="15.75" spans="1:17">
      <c r="A10" s="1049" t="s">
        <v>362</v>
      </c>
      <c r="B10" s="1027" t="s">
        <v>347</v>
      </c>
      <c r="C10" s="1049"/>
      <c r="D10" s="1029" t="s">
        <v>349</v>
      </c>
      <c r="E10" s="1030" t="s">
        <v>350</v>
      </c>
      <c r="F10" s="1030" t="s">
        <v>351</v>
      </c>
      <c r="G10" s="1031" t="s">
        <v>352</v>
      </c>
      <c r="H10" s="1031" t="s">
        <v>353</v>
      </c>
      <c r="I10" s="1110" t="s">
        <v>354</v>
      </c>
      <c r="J10" s="1017"/>
      <c r="K10" s="1017"/>
      <c r="L10" s="1017"/>
      <c r="M10" s="1017"/>
      <c r="N10" s="1017"/>
      <c r="O10" s="1017"/>
      <c r="P10" s="1017"/>
      <c r="Q10" s="1017"/>
    </row>
    <row r="11" ht="15.75" spans="1:17">
      <c r="A11" s="1032" t="s">
        <v>363</v>
      </c>
      <c r="B11" s="1033">
        <v>33.2</v>
      </c>
      <c r="C11" s="1032" t="s">
        <v>364</v>
      </c>
      <c r="D11" s="1050" t="s">
        <v>365</v>
      </c>
      <c r="E11" s="1051">
        <v>53232</v>
      </c>
      <c r="F11" s="1051">
        <v>40364</v>
      </c>
      <c r="G11" s="1051">
        <v>29562</v>
      </c>
      <c r="H11" s="1051">
        <v>36017</v>
      </c>
      <c r="I11" s="1051">
        <f>E11+F11+G11+H11</f>
        <v>159175</v>
      </c>
      <c r="J11" s="1017"/>
      <c r="K11" s="1017"/>
      <c r="L11" s="1017"/>
      <c r="M11" s="1017"/>
      <c r="N11" s="1017"/>
      <c r="O11" s="1017"/>
      <c r="P11" s="1017"/>
      <c r="Q11" s="1017"/>
    </row>
    <row r="12" ht="15.75" spans="1:17">
      <c r="A12" s="1032" t="s">
        <v>366</v>
      </c>
      <c r="B12" s="1033">
        <v>28</v>
      </c>
      <c r="C12" s="1052"/>
      <c r="D12" s="1050" t="s">
        <v>365</v>
      </c>
      <c r="E12" s="1053"/>
      <c r="F12" s="1053"/>
      <c r="G12" s="1053"/>
      <c r="H12" s="1053"/>
      <c r="I12" s="1053"/>
      <c r="J12" s="1017"/>
      <c r="K12" s="1017"/>
      <c r="L12" s="1017"/>
      <c r="M12" s="1017"/>
      <c r="N12" s="1017"/>
      <c r="O12" s="1017"/>
      <c r="P12" s="1017"/>
      <c r="Q12" s="1017"/>
    </row>
    <row r="13" ht="15.75" spans="1:17">
      <c r="A13" s="1032" t="s">
        <v>367</v>
      </c>
      <c r="B13" s="1054">
        <v>22.5</v>
      </c>
      <c r="C13" s="1032"/>
      <c r="D13" s="1055" t="s">
        <v>365</v>
      </c>
      <c r="E13" s="1053"/>
      <c r="F13" s="1053"/>
      <c r="G13" s="1053"/>
      <c r="H13" s="1053"/>
      <c r="I13" s="1053"/>
      <c r="J13" s="1017"/>
      <c r="K13" s="1017"/>
      <c r="L13" s="1017"/>
      <c r="M13" s="1017"/>
      <c r="N13" s="1017"/>
      <c r="O13" s="1017"/>
      <c r="P13" s="1017"/>
      <c r="Q13" s="1017"/>
    </row>
    <row r="14" ht="15.75" spans="1:17">
      <c r="A14" s="1032" t="s">
        <v>368</v>
      </c>
      <c r="B14" s="1054">
        <v>5</v>
      </c>
      <c r="C14" s="1032"/>
      <c r="D14" s="1056" t="s">
        <v>365</v>
      </c>
      <c r="E14" s="1057"/>
      <c r="F14" s="1057"/>
      <c r="G14" s="1057"/>
      <c r="H14" s="1057"/>
      <c r="I14" s="1057"/>
      <c r="J14" s="1017"/>
      <c r="K14" s="1017"/>
      <c r="L14" s="1017"/>
      <c r="M14" s="1017"/>
      <c r="N14" s="1017"/>
      <c r="O14" s="1017"/>
      <c r="P14" s="1017"/>
      <c r="Q14" s="1017"/>
    </row>
    <row r="15" ht="15.75" spans="1:17">
      <c r="A15" s="1032" t="s">
        <v>369</v>
      </c>
      <c r="B15" s="1054">
        <v>34</v>
      </c>
      <c r="C15" s="1032" t="s">
        <v>370</v>
      </c>
      <c r="D15" s="1056" t="s">
        <v>357</v>
      </c>
      <c r="E15" s="1058">
        <v>16306.827525</v>
      </c>
      <c r="F15" s="1058">
        <v>8297.246598</v>
      </c>
      <c r="G15" s="1059">
        <v>9148.95137</v>
      </c>
      <c r="H15" s="1059">
        <v>9235.526671</v>
      </c>
      <c r="I15" s="1059">
        <f t="shared" ref="I15:I21" si="0">E15+F15+G15+H15</f>
        <v>42988.552164</v>
      </c>
      <c r="J15" s="1017"/>
      <c r="K15" s="1017"/>
      <c r="L15" s="1017"/>
      <c r="M15" s="1017"/>
      <c r="N15" s="1017"/>
      <c r="O15" s="1017"/>
      <c r="P15" s="1017"/>
      <c r="Q15" s="1017"/>
    </row>
    <row r="16" ht="15.75" spans="1:17">
      <c r="A16" s="1032" t="s">
        <v>371</v>
      </c>
      <c r="B16" s="1054">
        <v>74.6</v>
      </c>
      <c r="C16" s="1032"/>
      <c r="D16" s="1056" t="s">
        <v>357</v>
      </c>
      <c r="E16" s="1058">
        <v>39445.600993</v>
      </c>
      <c r="F16" s="1058">
        <v>25473.586964</v>
      </c>
      <c r="G16" s="1059">
        <v>13213.506619</v>
      </c>
      <c r="H16" s="1059">
        <v>7386.483227</v>
      </c>
      <c r="I16" s="1059">
        <f t="shared" si="0"/>
        <v>85519.177803</v>
      </c>
      <c r="J16" s="1017"/>
      <c r="K16" s="1017"/>
      <c r="L16" s="1017"/>
      <c r="M16" s="1017"/>
      <c r="N16" s="1017"/>
      <c r="O16" s="1017"/>
      <c r="P16" s="1017"/>
      <c r="Q16" s="1017"/>
    </row>
    <row r="17" ht="15.75" spans="1:17">
      <c r="A17" s="1032" t="s">
        <v>372</v>
      </c>
      <c r="B17" s="1054">
        <v>73</v>
      </c>
      <c r="C17" s="1032" t="s">
        <v>373</v>
      </c>
      <c r="D17" s="1056" t="s">
        <v>365</v>
      </c>
      <c r="E17" s="1058">
        <v>21913.414114</v>
      </c>
      <c r="F17" s="1058">
        <v>12269.020286</v>
      </c>
      <c r="G17" s="1059">
        <v>9991.317236</v>
      </c>
      <c r="H17" s="1059">
        <v>19166.458655</v>
      </c>
      <c r="I17" s="1059">
        <f t="shared" si="0"/>
        <v>63340.210291</v>
      </c>
      <c r="J17" s="1017"/>
      <c r="K17" s="1017"/>
      <c r="L17" s="1017"/>
      <c r="M17" s="1017"/>
      <c r="N17" s="1017"/>
      <c r="O17" s="1017"/>
      <c r="P17" s="1017"/>
      <c r="Q17" s="1017"/>
    </row>
    <row r="18" ht="15.75" spans="1:17">
      <c r="A18" s="1032" t="s">
        <v>374</v>
      </c>
      <c r="B18" s="1054">
        <v>183</v>
      </c>
      <c r="C18" s="1032" t="s">
        <v>373</v>
      </c>
      <c r="D18" s="1056" t="s">
        <v>375</v>
      </c>
      <c r="E18" s="1058">
        <v>17351.582478</v>
      </c>
      <c r="F18" s="1058">
        <v>17451.870586</v>
      </c>
      <c r="G18" s="1059">
        <v>25814.258847</v>
      </c>
      <c r="H18" s="1059">
        <v>29655.254242</v>
      </c>
      <c r="I18" s="1059">
        <f t="shared" si="0"/>
        <v>90272.966153</v>
      </c>
      <c r="J18" s="1017"/>
      <c r="K18" s="1017"/>
      <c r="L18" s="1017"/>
      <c r="M18" s="1017"/>
      <c r="N18" s="1017"/>
      <c r="O18" s="1017"/>
      <c r="P18" s="1017"/>
      <c r="Q18" s="1017"/>
    </row>
    <row r="19" ht="15.75" spans="1:17">
      <c r="A19" s="1060" t="s">
        <v>376</v>
      </c>
      <c r="B19" s="1061">
        <v>1.73</v>
      </c>
      <c r="C19" s="1060" t="s">
        <v>377</v>
      </c>
      <c r="D19" s="1056" t="s">
        <v>365</v>
      </c>
      <c r="E19" s="1062">
        <v>272</v>
      </c>
      <c r="F19" s="1062">
        <v>150</v>
      </c>
      <c r="G19" s="1063">
        <v>126</v>
      </c>
      <c r="H19" s="1063">
        <v>480</v>
      </c>
      <c r="I19" s="1059">
        <f t="shared" si="0"/>
        <v>1028</v>
      </c>
      <c r="J19" s="1017"/>
      <c r="K19" s="1017"/>
      <c r="L19" s="1017"/>
      <c r="M19" s="1017"/>
      <c r="N19" s="1017"/>
      <c r="O19" s="1017"/>
      <c r="P19" s="1017"/>
      <c r="Q19" s="1017"/>
    </row>
    <row r="20" ht="15.75" spans="1:17">
      <c r="A20" s="1032" t="s">
        <v>19</v>
      </c>
      <c r="B20" s="1054">
        <v>15</v>
      </c>
      <c r="C20" s="1060" t="s">
        <v>378</v>
      </c>
      <c r="D20" s="1056" t="s">
        <v>365</v>
      </c>
      <c r="E20" s="1058"/>
      <c r="F20" s="1058">
        <v>434.490356</v>
      </c>
      <c r="G20" s="1059">
        <v>4275.779398</v>
      </c>
      <c r="H20" s="1059">
        <v>4499.405595</v>
      </c>
      <c r="I20" s="1059">
        <f t="shared" si="0"/>
        <v>9209.675349</v>
      </c>
      <c r="J20" s="1017"/>
      <c r="K20" s="1017"/>
      <c r="L20" s="1017"/>
      <c r="M20" s="1017"/>
      <c r="N20" s="1017"/>
      <c r="O20" s="1017"/>
      <c r="P20" s="1017"/>
      <c r="Q20" s="1017"/>
    </row>
    <row r="21" ht="16.5" spans="1:17">
      <c r="A21" s="1064" t="s">
        <v>20</v>
      </c>
      <c r="B21" s="1054">
        <v>48.9</v>
      </c>
      <c r="C21" s="2004" t="s">
        <v>379</v>
      </c>
      <c r="D21" s="1040" t="s">
        <v>365</v>
      </c>
      <c r="E21" s="1062"/>
      <c r="F21" s="1062"/>
      <c r="G21" s="1062"/>
      <c r="H21" s="1062">
        <v>6338.018542</v>
      </c>
      <c r="I21" s="1058">
        <f t="shared" si="0"/>
        <v>6338.018542</v>
      </c>
      <c r="J21" s="1017"/>
      <c r="K21" s="1017"/>
      <c r="L21" s="1017"/>
      <c r="M21" s="1017"/>
      <c r="N21" s="1017"/>
      <c r="O21" s="1017"/>
      <c r="P21" s="1017"/>
      <c r="Q21" s="1017"/>
    </row>
    <row r="22" s="1016" customFormat="1" ht="16.5" spans="1:9">
      <c r="A22" s="1043" t="s">
        <v>361</v>
      </c>
      <c r="B22" s="1044">
        <f>SUM(B11:B21)</f>
        <v>518.93</v>
      </c>
      <c r="C22" s="1065"/>
      <c r="D22" s="1065"/>
      <c r="E22" s="1066">
        <f>E11+E15+E16+E17+E18+E19+E20+E21</f>
        <v>148521.42511</v>
      </c>
      <c r="F22" s="1066">
        <f t="shared" ref="F22:I22" si="1">F11+F15+F16+F17+F18+F19+F20+F21</f>
        <v>104440.21479</v>
      </c>
      <c r="G22" s="1066">
        <f t="shared" si="1"/>
        <v>92131.81347</v>
      </c>
      <c r="H22" s="1066">
        <f t="shared" si="1"/>
        <v>112778.146932</v>
      </c>
      <c r="I22" s="1066">
        <f t="shared" si="1"/>
        <v>457871.600302</v>
      </c>
    </row>
    <row r="23" ht="16.5" spans="1:17">
      <c r="A23" s="1045"/>
      <c r="B23" s="1067"/>
      <c r="C23" s="1048"/>
      <c r="D23" s="1048"/>
      <c r="E23" s="1068"/>
      <c r="F23" s="1068"/>
      <c r="G23" s="1068"/>
      <c r="H23" s="1068"/>
      <c r="I23" s="1068"/>
      <c r="J23" s="1017"/>
      <c r="K23" s="1017"/>
      <c r="L23" s="1017"/>
      <c r="M23" s="1017"/>
      <c r="N23" s="1017"/>
      <c r="O23" s="1017"/>
      <c r="P23" s="1017"/>
      <c r="Q23" s="1017"/>
    </row>
    <row r="24" ht="16.5" spans="1:17">
      <c r="A24" s="1069" t="s">
        <v>380</v>
      </c>
      <c r="B24" s="1070">
        <v>48.2</v>
      </c>
      <c r="C24" s="1071" t="s">
        <v>381</v>
      </c>
      <c r="D24" s="1072" t="s">
        <v>365</v>
      </c>
      <c r="E24" s="1073">
        <v>22530</v>
      </c>
      <c r="F24" s="1073">
        <v>23307</v>
      </c>
      <c r="G24" s="1074">
        <v>19341</v>
      </c>
      <c r="H24" s="1074">
        <v>16817</v>
      </c>
      <c r="I24" s="1074">
        <f>E24+F24+G24+H24</f>
        <v>81995</v>
      </c>
      <c r="J24" s="1017"/>
      <c r="K24" s="1017"/>
      <c r="L24" s="1017"/>
      <c r="M24" s="1017"/>
      <c r="N24" s="1017"/>
      <c r="O24" s="1017"/>
      <c r="P24" s="1017"/>
      <c r="Q24" s="1017"/>
    </row>
    <row r="25" ht="15.75" spans="1:17">
      <c r="A25" s="1075"/>
      <c r="B25" s="1076"/>
      <c r="C25" s="1077"/>
      <c r="D25" s="1077"/>
      <c r="E25" s="1077"/>
      <c r="F25" s="1077"/>
      <c r="G25" s="1077"/>
      <c r="H25" s="1077"/>
      <c r="I25" s="1077"/>
      <c r="J25" s="1017"/>
      <c r="K25" s="1017"/>
      <c r="L25" s="1017"/>
      <c r="M25" s="1017"/>
      <c r="N25" s="1017"/>
      <c r="O25" s="1017"/>
      <c r="P25" s="1017"/>
      <c r="Q25" s="1017"/>
    </row>
    <row r="26" ht="15.75" spans="1:17">
      <c r="A26" s="1049" t="s">
        <v>382</v>
      </c>
      <c r="B26" s="1027" t="s">
        <v>347</v>
      </c>
      <c r="C26" s="1078"/>
      <c r="D26" s="1078"/>
      <c r="E26" s="1078"/>
      <c r="F26" s="1078"/>
      <c r="G26" s="1078"/>
      <c r="H26" s="1078"/>
      <c r="I26" s="1078"/>
      <c r="J26" s="1017"/>
      <c r="K26" s="1017"/>
      <c r="L26" s="1017"/>
      <c r="M26" s="1017"/>
      <c r="N26" s="1017"/>
      <c r="O26" s="1017"/>
      <c r="P26" s="1017"/>
      <c r="Q26" s="1017"/>
    </row>
    <row r="27" ht="15.75" spans="1:17">
      <c r="A27" s="1032" t="s">
        <v>383</v>
      </c>
      <c r="B27" s="1079">
        <v>2.5</v>
      </c>
      <c r="C27" s="1032" t="s">
        <v>384</v>
      </c>
      <c r="D27" s="1072" t="s">
        <v>365</v>
      </c>
      <c r="E27" s="1080">
        <v>1136.275007</v>
      </c>
      <c r="F27" s="1080">
        <v>581.740461</v>
      </c>
      <c r="G27" s="1080">
        <v>1248.367359</v>
      </c>
      <c r="H27" s="1081">
        <v>1319.710903</v>
      </c>
      <c r="I27" s="1113">
        <f>E27+F27+G27+H27</f>
        <v>4286.09373</v>
      </c>
      <c r="J27" s="1017"/>
      <c r="K27" s="1017"/>
      <c r="L27" s="1017"/>
      <c r="M27" s="1017"/>
      <c r="N27" s="1017"/>
      <c r="O27" s="1017"/>
      <c r="P27" s="1017"/>
      <c r="Q27" s="1017"/>
    </row>
    <row r="28" ht="15.75" spans="1:17">
      <c r="A28" s="1032" t="s">
        <v>385</v>
      </c>
      <c r="B28" s="1082">
        <v>5.8</v>
      </c>
      <c r="C28" s="1052" t="s">
        <v>386</v>
      </c>
      <c r="D28" s="1034" t="s">
        <v>365</v>
      </c>
      <c r="E28" s="1083">
        <v>3176.039542</v>
      </c>
      <c r="F28" s="1083">
        <v>1244.177919</v>
      </c>
      <c r="G28" s="1083">
        <v>2193.578121</v>
      </c>
      <c r="H28" s="1083">
        <v>2070.761996</v>
      </c>
      <c r="I28" s="1114">
        <f>E28+F28+G28+H28</f>
        <v>8684.557578</v>
      </c>
      <c r="J28" s="1017"/>
      <c r="K28" s="1017"/>
      <c r="L28" s="1017"/>
      <c r="M28" s="1017"/>
      <c r="N28" s="1017"/>
      <c r="O28" s="1017"/>
      <c r="P28" s="1017"/>
      <c r="Q28" s="1017"/>
    </row>
    <row r="29" ht="15.75" spans="1:17">
      <c r="A29" s="1032" t="s">
        <v>387</v>
      </c>
      <c r="B29" s="1079">
        <v>2.5</v>
      </c>
      <c r="C29" s="1032" t="s">
        <v>388</v>
      </c>
      <c r="D29" s="1084" t="s">
        <v>365</v>
      </c>
      <c r="E29" s="1085">
        <v>3176.039542</v>
      </c>
      <c r="F29" s="1085">
        <v>1244.177919</v>
      </c>
      <c r="G29" s="1085">
        <v>2193.578121</v>
      </c>
      <c r="H29" s="1085">
        <v>2070.761996</v>
      </c>
      <c r="I29" s="1115"/>
      <c r="J29" s="1017"/>
      <c r="K29" s="1017"/>
      <c r="L29" s="1017"/>
      <c r="M29" s="1017"/>
      <c r="N29" s="1017"/>
      <c r="O29" s="1017"/>
      <c r="P29" s="1017"/>
      <c r="Q29" s="1017"/>
    </row>
    <row r="30" ht="15.75" spans="1:17">
      <c r="A30" s="1032" t="s">
        <v>389</v>
      </c>
      <c r="B30" s="1079">
        <v>8.385</v>
      </c>
      <c r="C30" s="1032" t="s">
        <v>390</v>
      </c>
      <c r="D30" s="1072" t="s">
        <v>365</v>
      </c>
      <c r="E30" s="1080">
        <v>503.886867</v>
      </c>
      <c r="F30" s="1080">
        <v>498.478271</v>
      </c>
      <c r="G30" s="1080">
        <v>702.328271</v>
      </c>
      <c r="H30" s="1081">
        <v>587.62237</v>
      </c>
      <c r="I30" s="1113">
        <f t="shared" ref="I30:I36" si="2">E30+F30+G30+H30</f>
        <v>2292.315779</v>
      </c>
      <c r="J30" s="1017"/>
      <c r="K30" s="1017"/>
      <c r="L30" s="1017"/>
      <c r="M30" s="1017"/>
      <c r="N30" s="1017"/>
      <c r="O30" s="1017"/>
      <c r="P30" s="1017"/>
      <c r="Q30" s="1017"/>
    </row>
    <row r="31" ht="15.75" spans="1:17">
      <c r="A31" s="1032" t="s">
        <v>391</v>
      </c>
      <c r="B31" s="1079">
        <v>29.61</v>
      </c>
      <c r="C31" s="1032" t="s">
        <v>392</v>
      </c>
      <c r="D31" s="1072" t="s">
        <v>365</v>
      </c>
      <c r="E31" s="1086">
        <v>17712</v>
      </c>
      <c r="F31" s="1086">
        <v>10560</v>
      </c>
      <c r="G31" s="1087">
        <v>10637</v>
      </c>
      <c r="H31" s="1087">
        <v>11430</v>
      </c>
      <c r="I31" s="1113">
        <f t="shared" si="2"/>
        <v>50339</v>
      </c>
      <c r="J31" s="1017"/>
      <c r="K31" s="1017"/>
      <c r="L31" s="1017"/>
      <c r="M31" s="1017"/>
      <c r="N31" s="1017"/>
      <c r="O31" s="1017"/>
      <c r="P31" s="1017"/>
      <c r="Q31" s="1017"/>
    </row>
    <row r="32" ht="15.75" spans="1:17">
      <c r="A32" s="1032" t="s">
        <v>393</v>
      </c>
      <c r="B32" s="1079">
        <v>3.4</v>
      </c>
      <c r="C32" s="2005" t="s">
        <v>394</v>
      </c>
      <c r="D32" s="1072" t="s">
        <v>365</v>
      </c>
      <c r="E32" s="1080">
        <v>1057.542539</v>
      </c>
      <c r="F32" s="1080">
        <v>665.543806</v>
      </c>
      <c r="G32" s="1080">
        <v>1711.126202</v>
      </c>
      <c r="H32" s="1081">
        <v>2061.730076</v>
      </c>
      <c r="I32" s="1113">
        <f t="shared" si="2"/>
        <v>5495.942623</v>
      </c>
      <c r="J32" s="1017"/>
      <c r="K32" s="1017"/>
      <c r="L32" s="1017"/>
      <c r="M32" s="1017"/>
      <c r="N32" s="1017"/>
      <c r="O32" s="1017"/>
      <c r="P32" s="1017"/>
      <c r="Q32" s="1017"/>
    </row>
    <row r="33" ht="15.75" spans="1:17">
      <c r="A33" s="2006" t="s">
        <v>395</v>
      </c>
      <c r="B33" s="1079">
        <v>4.885</v>
      </c>
      <c r="C33" s="1075"/>
      <c r="D33" s="1072" t="s">
        <v>396</v>
      </c>
      <c r="E33" s="1080">
        <v>830.465456</v>
      </c>
      <c r="F33" s="1080">
        <v>436.491309</v>
      </c>
      <c r="G33" s="1080">
        <v>1371.028596</v>
      </c>
      <c r="H33" s="1081">
        <v>1434.009762</v>
      </c>
      <c r="I33" s="1113">
        <f t="shared" si="2"/>
        <v>4071.995123</v>
      </c>
      <c r="J33" s="1017"/>
      <c r="K33" s="1017"/>
      <c r="L33" s="1017"/>
      <c r="M33" s="1017"/>
      <c r="N33" s="1017"/>
      <c r="O33" s="1017"/>
      <c r="P33" s="1017"/>
      <c r="Q33" s="1017"/>
    </row>
    <row r="34" ht="15.75" spans="1:17">
      <c r="A34" s="1032" t="s">
        <v>397</v>
      </c>
      <c r="B34" s="1079">
        <v>3.8</v>
      </c>
      <c r="C34" s="1088"/>
      <c r="D34" s="1072" t="s">
        <v>365</v>
      </c>
      <c r="E34" s="1080">
        <v>1291.705917</v>
      </c>
      <c r="F34" s="1080">
        <v>580.771102</v>
      </c>
      <c r="G34" s="1080">
        <v>1697.487947</v>
      </c>
      <c r="H34" s="1081">
        <v>1966.236737</v>
      </c>
      <c r="I34" s="1113">
        <f t="shared" si="2"/>
        <v>5536.201703</v>
      </c>
      <c r="J34" s="1017"/>
      <c r="K34" s="1017"/>
      <c r="L34" s="1017"/>
      <c r="M34" s="1017"/>
      <c r="N34" s="1017"/>
      <c r="O34" s="1017"/>
      <c r="P34" s="1017"/>
      <c r="Q34" s="1017"/>
    </row>
    <row r="35" ht="15.75" spans="1:17">
      <c r="A35" s="1032" t="s">
        <v>398</v>
      </c>
      <c r="B35" s="1079">
        <v>13.8</v>
      </c>
      <c r="C35" s="2007" t="s">
        <v>399</v>
      </c>
      <c r="D35" s="1072" t="s">
        <v>365</v>
      </c>
      <c r="E35" s="1080">
        <v>3950.401844</v>
      </c>
      <c r="F35" s="1080">
        <v>2066.682796</v>
      </c>
      <c r="G35" s="1080">
        <v>4119.305986</v>
      </c>
      <c r="H35" s="1081">
        <v>5176.997151</v>
      </c>
      <c r="I35" s="1113">
        <f t="shared" si="2"/>
        <v>15313.387777</v>
      </c>
      <c r="J35" s="1017"/>
      <c r="K35" s="1017"/>
      <c r="L35" s="1017"/>
      <c r="M35" s="1017"/>
      <c r="N35" s="1017"/>
      <c r="O35" s="1017"/>
      <c r="P35" s="1017"/>
      <c r="Q35" s="1017"/>
    </row>
    <row r="36" ht="15.75" spans="1:17">
      <c r="A36" s="1032" t="s">
        <v>400</v>
      </c>
      <c r="B36" s="1079">
        <v>5</v>
      </c>
      <c r="C36" s="1032" t="s">
        <v>401</v>
      </c>
      <c r="D36" s="1089" t="s">
        <v>365</v>
      </c>
      <c r="E36" s="1083">
        <v>17230</v>
      </c>
      <c r="F36" s="1090">
        <v>11011</v>
      </c>
      <c r="G36" s="1090">
        <v>16267</v>
      </c>
      <c r="H36" s="1090">
        <v>19966</v>
      </c>
      <c r="I36" s="1083">
        <f t="shared" si="2"/>
        <v>64474</v>
      </c>
      <c r="J36" s="1017"/>
      <c r="K36" s="1017"/>
      <c r="L36" s="1017"/>
      <c r="M36" s="1017"/>
      <c r="N36" s="1017"/>
      <c r="O36" s="1017"/>
      <c r="P36" s="1017"/>
      <c r="Q36" s="1017"/>
    </row>
    <row r="37" ht="15.75" spans="1:17">
      <c r="A37" s="1032" t="s">
        <v>402</v>
      </c>
      <c r="B37" s="1079">
        <v>5.8</v>
      </c>
      <c r="C37" s="1032"/>
      <c r="D37" s="1089"/>
      <c r="E37" s="1091"/>
      <c r="F37" s="1090"/>
      <c r="G37" s="1090"/>
      <c r="H37" s="1090"/>
      <c r="I37" s="1091"/>
      <c r="J37" s="1017"/>
      <c r="K37" s="1017"/>
      <c r="L37" s="1017"/>
      <c r="M37" s="1017"/>
      <c r="N37" s="1017"/>
      <c r="O37" s="1017"/>
      <c r="P37" s="1017"/>
      <c r="Q37" s="1017"/>
    </row>
    <row r="38" ht="15.75" spans="1:17">
      <c r="A38" s="1032" t="s">
        <v>403</v>
      </c>
      <c r="B38" s="1079">
        <v>11</v>
      </c>
      <c r="C38" s="1032" t="s">
        <v>404</v>
      </c>
      <c r="D38" s="1089"/>
      <c r="E38" s="1091"/>
      <c r="F38" s="1090"/>
      <c r="G38" s="1090"/>
      <c r="H38" s="1090"/>
      <c r="I38" s="1091"/>
      <c r="J38" s="1017"/>
      <c r="K38" s="1017"/>
      <c r="L38" s="1017"/>
      <c r="M38" s="1017"/>
      <c r="N38" s="1017"/>
      <c r="O38" s="1017"/>
      <c r="P38" s="1017"/>
      <c r="Q38" s="1017"/>
    </row>
    <row r="39" ht="15.75" spans="1:17">
      <c r="A39" s="1032" t="s">
        <v>405</v>
      </c>
      <c r="B39" s="1079">
        <v>2.9</v>
      </c>
      <c r="C39" s="1032"/>
      <c r="D39" s="1089"/>
      <c r="E39" s="1091"/>
      <c r="F39" s="1090"/>
      <c r="G39" s="1090"/>
      <c r="H39" s="1090"/>
      <c r="I39" s="1091"/>
      <c r="J39" s="1017"/>
      <c r="K39" s="1017"/>
      <c r="L39" s="1017"/>
      <c r="M39" s="1017"/>
      <c r="N39" s="1017"/>
      <c r="O39" s="1017"/>
      <c r="P39" s="1017"/>
      <c r="Q39" s="1017"/>
    </row>
    <row r="40" ht="15.75" spans="1:17">
      <c r="A40" s="1032" t="s">
        <v>406</v>
      </c>
      <c r="B40" s="1079">
        <v>4.8</v>
      </c>
      <c r="C40" s="1032" t="s">
        <v>407</v>
      </c>
      <c r="D40" s="1089"/>
      <c r="E40" s="1085"/>
      <c r="F40" s="1090"/>
      <c r="G40" s="1090"/>
      <c r="H40" s="1090"/>
      <c r="I40" s="1085"/>
      <c r="J40" s="1017"/>
      <c r="K40" s="1017"/>
      <c r="L40" s="1017"/>
      <c r="M40" s="1017"/>
      <c r="N40" s="1017"/>
      <c r="O40" s="1017"/>
      <c r="P40" s="1017"/>
      <c r="Q40" s="1017"/>
    </row>
    <row r="41" ht="15.75" spans="1:17">
      <c r="A41" s="1032" t="s">
        <v>408</v>
      </c>
      <c r="B41" s="1079">
        <v>2.3</v>
      </c>
      <c r="C41" s="1032" t="s">
        <v>409</v>
      </c>
      <c r="D41" s="1092" t="s">
        <v>365</v>
      </c>
      <c r="E41" s="1083">
        <v>2401.242296</v>
      </c>
      <c r="F41" s="1083">
        <v>845.02504</v>
      </c>
      <c r="G41" s="1083">
        <v>2516.165387</v>
      </c>
      <c r="H41" s="1083">
        <v>2251.741346</v>
      </c>
      <c r="I41" s="1114">
        <f>E41+F41+G41+H41</f>
        <v>8014.174069</v>
      </c>
      <c r="J41" s="1017"/>
      <c r="K41" s="1017"/>
      <c r="L41" s="1017"/>
      <c r="M41" s="1017"/>
      <c r="N41" s="1017"/>
      <c r="O41" s="1017"/>
      <c r="P41" s="1017"/>
      <c r="Q41" s="1017"/>
    </row>
    <row r="42" ht="15.75" spans="1:17">
      <c r="A42" s="1032" t="s">
        <v>410</v>
      </c>
      <c r="B42" s="1082">
        <v>2.8</v>
      </c>
      <c r="C42" s="1075"/>
      <c r="D42" s="1093"/>
      <c r="E42" s="1091"/>
      <c r="F42" s="1091">
        <v>845.02504</v>
      </c>
      <c r="G42" s="1091">
        <v>2516.165387</v>
      </c>
      <c r="H42" s="1091">
        <v>2251.741346</v>
      </c>
      <c r="I42" s="1116"/>
      <c r="J42" s="1017"/>
      <c r="K42" s="1017"/>
      <c r="L42" s="1017"/>
      <c r="M42" s="1017"/>
      <c r="N42" s="1017"/>
      <c r="O42" s="1017"/>
      <c r="P42" s="1017"/>
      <c r="Q42" s="1017"/>
    </row>
    <row r="43" ht="15.75" spans="1:17">
      <c r="A43" s="1032" t="s">
        <v>411</v>
      </c>
      <c r="B43" s="1079">
        <v>3.6</v>
      </c>
      <c r="C43" s="1032"/>
      <c r="D43" s="1094"/>
      <c r="E43" s="1085"/>
      <c r="F43" s="1085">
        <v>845.02504</v>
      </c>
      <c r="G43" s="1085">
        <v>2516.165387</v>
      </c>
      <c r="H43" s="1085">
        <v>2251.741346</v>
      </c>
      <c r="I43" s="1115"/>
      <c r="J43" s="1017"/>
      <c r="K43" s="1017"/>
      <c r="L43" s="1017"/>
      <c r="M43" s="1017"/>
      <c r="N43" s="1017"/>
      <c r="O43" s="1017"/>
      <c r="P43" s="1017"/>
      <c r="Q43" s="1017"/>
    </row>
    <row r="44" ht="15.75" spans="1:17">
      <c r="A44" s="1032" t="s">
        <v>412</v>
      </c>
      <c r="B44" s="1079">
        <v>8.1</v>
      </c>
      <c r="C44" s="1032" t="s">
        <v>413</v>
      </c>
      <c r="D44" s="1084" t="s">
        <v>365</v>
      </c>
      <c r="E44" s="1081">
        <v>4614.366066</v>
      </c>
      <c r="F44" s="1081">
        <v>2629.001011</v>
      </c>
      <c r="G44" s="1081">
        <v>3964.109303</v>
      </c>
      <c r="H44" s="1081">
        <v>4856.296006</v>
      </c>
      <c r="I44" s="1081">
        <f>E44+F44+G44+H44</f>
        <v>16063.772386</v>
      </c>
      <c r="J44" s="1017"/>
      <c r="K44" s="1017"/>
      <c r="L44" s="1017"/>
      <c r="M44" s="1017"/>
      <c r="N44" s="1017"/>
      <c r="O44" s="1017"/>
      <c r="P44" s="1017"/>
      <c r="Q44" s="1017"/>
    </row>
    <row r="45" ht="15.75" spans="1:17">
      <c r="A45" s="1032" t="s">
        <v>414</v>
      </c>
      <c r="B45" s="1079">
        <v>8.85</v>
      </c>
      <c r="C45" s="1032" t="s">
        <v>415</v>
      </c>
      <c r="D45" s="1084" t="s">
        <v>365</v>
      </c>
      <c r="E45" s="1080">
        <v>4890.586909</v>
      </c>
      <c r="F45" s="1080">
        <v>2430.308292</v>
      </c>
      <c r="G45" s="1080">
        <v>3199.194589</v>
      </c>
      <c r="H45" s="1081">
        <v>3280.098206</v>
      </c>
      <c r="I45" s="1081">
        <f>E45+F45+G45+H45</f>
        <v>13800.187996</v>
      </c>
      <c r="J45" s="1017"/>
      <c r="K45" s="1017"/>
      <c r="L45" s="1017"/>
      <c r="M45" s="1017"/>
      <c r="N45" s="1017"/>
      <c r="O45" s="1017"/>
      <c r="P45" s="1017"/>
      <c r="Q45" s="1017"/>
    </row>
    <row r="46" ht="15.75" spans="1:17">
      <c r="A46" s="1032" t="s">
        <v>416</v>
      </c>
      <c r="B46" s="1079">
        <v>13.62</v>
      </c>
      <c r="C46" s="1032" t="s">
        <v>417</v>
      </c>
      <c r="D46" s="1084" t="s">
        <v>365</v>
      </c>
      <c r="E46" s="1080">
        <v>4555.846259</v>
      </c>
      <c r="F46" s="1080">
        <v>2729.997957</v>
      </c>
      <c r="G46" s="1080">
        <v>6874.702545</v>
      </c>
      <c r="H46" s="1081">
        <v>7710.929966</v>
      </c>
      <c r="I46" s="1081">
        <f>E46+F46+G46+H46</f>
        <v>21871.476727</v>
      </c>
      <c r="J46" s="1017"/>
      <c r="K46" s="1017"/>
      <c r="L46" s="1017"/>
      <c r="M46" s="1017"/>
      <c r="N46" s="1017"/>
      <c r="O46" s="1017"/>
      <c r="P46" s="1017"/>
      <c r="Q46" s="1017"/>
    </row>
    <row r="47" ht="15.75" spans="1:17">
      <c r="A47" s="1032" t="s">
        <v>418</v>
      </c>
      <c r="B47" s="1079">
        <v>8.94</v>
      </c>
      <c r="C47" s="1032" t="s">
        <v>419</v>
      </c>
      <c r="D47" s="1084" t="s">
        <v>365</v>
      </c>
      <c r="E47" s="1080">
        <v>2852.410026</v>
      </c>
      <c r="F47" s="1080">
        <v>2051.353565</v>
      </c>
      <c r="G47" s="1080">
        <v>1400.526005</v>
      </c>
      <c r="H47" s="1081">
        <v>3238.595501</v>
      </c>
      <c r="I47" s="1081">
        <f>E47+F47+G47+H47</f>
        <v>9542.885097</v>
      </c>
      <c r="J47" s="1017"/>
      <c r="K47" s="1017"/>
      <c r="L47" s="1017"/>
      <c r="M47" s="1017"/>
      <c r="N47" s="1017"/>
      <c r="O47" s="1017"/>
      <c r="P47" s="1017"/>
      <c r="Q47" s="1017"/>
    </row>
    <row r="48" ht="15.75" spans="1:17">
      <c r="A48" s="1032" t="s">
        <v>420</v>
      </c>
      <c r="B48" s="1082">
        <v>6.54</v>
      </c>
      <c r="C48" s="1088" t="s">
        <v>421</v>
      </c>
      <c r="D48" s="1034" t="s">
        <v>365</v>
      </c>
      <c r="E48" s="1083">
        <v>6854.712651</v>
      </c>
      <c r="F48" s="1083">
        <v>2676.005654</v>
      </c>
      <c r="G48" s="1083">
        <v>5683.530703</v>
      </c>
      <c r="H48" s="1083">
        <v>3254.13009</v>
      </c>
      <c r="I48" s="1114">
        <f>E48+F48+G48+H48</f>
        <v>18468.379098</v>
      </c>
      <c r="J48" s="1017"/>
      <c r="K48" s="1017"/>
      <c r="L48" s="1017"/>
      <c r="M48" s="1017"/>
      <c r="N48" s="1017"/>
      <c r="O48" s="1017"/>
      <c r="P48" s="1017"/>
      <c r="Q48" s="1017"/>
    </row>
    <row r="49" ht="15.75" spans="1:17">
      <c r="A49" s="1032" t="s">
        <v>422</v>
      </c>
      <c r="B49" s="1082">
        <v>4.02</v>
      </c>
      <c r="C49" s="1032"/>
      <c r="D49" s="1034" t="s">
        <v>365</v>
      </c>
      <c r="E49" s="1091"/>
      <c r="F49" s="1091">
        <v>2676.005654</v>
      </c>
      <c r="G49" s="1091">
        <v>5683.530703</v>
      </c>
      <c r="H49" s="1091">
        <v>3254.13009</v>
      </c>
      <c r="I49" s="1116"/>
      <c r="J49" s="1017"/>
      <c r="K49" s="1017"/>
      <c r="L49" s="1017"/>
      <c r="M49" s="1017"/>
      <c r="N49" s="1017"/>
      <c r="O49" s="1017"/>
      <c r="P49" s="1017"/>
      <c r="Q49" s="1017"/>
    </row>
    <row r="50" ht="15.75" spans="1:17">
      <c r="A50" s="1032" t="s">
        <v>423</v>
      </c>
      <c r="B50" s="1082">
        <v>5.66</v>
      </c>
      <c r="C50" s="1032"/>
      <c r="D50" s="1034" t="s">
        <v>365</v>
      </c>
      <c r="E50" s="1085"/>
      <c r="F50" s="1085">
        <v>2676.005654</v>
      </c>
      <c r="G50" s="1085">
        <v>5683.530703</v>
      </c>
      <c r="H50" s="1085">
        <v>3254.13009</v>
      </c>
      <c r="I50" s="1115"/>
      <c r="J50" s="1017"/>
      <c r="K50" s="1017"/>
      <c r="L50" s="1017"/>
      <c r="M50" s="1017"/>
      <c r="N50" s="1017"/>
      <c r="O50" s="1017"/>
      <c r="P50" s="1017"/>
      <c r="Q50" s="1017"/>
    </row>
    <row r="51" ht="15.75" spans="1:17">
      <c r="A51" s="1032" t="s">
        <v>424</v>
      </c>
      <c r="B51" s="1082">
        <v>5.455</v>
      </c>
      <c r="C51" s="1032" t="s">
        <v>425</v>
      </c>
      <c r="D51" s="1034" t="s">
        <v>365</v>
      </c>
      <c r="E51" s="1081">
        <v>2194.928126</v>
      </c>
      <c r="F51" s="1081">
        <v>984.50183</v>
      </c>
      <c r="G51" s="1081">
        <v>1708.30906</v>
      </c>
      <c r="H51" s="1081">
        <v>1132.461804</v>
      </c>
      <c r="I51" s="1113">
        <f>E51+F51+G51+H51</f>
        <v>6020.20082</v>
      </c>
      <c r="J51" s="1017"/>
      <c r="K51" s="1017"/>
      <c r="L51" s="1017"/>
      <c r="M51" s="1017"/>
      <c r="N51" s="1017"/>
      <c r="O51" s="1017"/>
      <c r="P51" s="1017"/>
      <c r="Q51" s="1017"/>
    </row>
    <row r="52" ht="15.75" spans="1:17">
      <c r="A52" s="1095" t="s">
        <v>426</v>
      </c>
      <c r="B52" s="1096">
        <v>14.97</v>
      </c>
      <c r="C52" s="1095" t="s">
        <v>427</v>
      </c>
      <c r="D52" s="1034" t="s">
        <v>365</v>
      </c>
      <c r="E52" s="1080">
        <v>6255.001565</v>
      </c>
      <c r="F52" s="1080">
        <v>1973.638076</v>
      </c>
      <c r="G52" s="1080">
        <v>5156.400007</v>
      </c>
      <c r="H52" s="1081">
        <v>3751.603516</v>
      </c>
      <c r="I52" s="1113">
        <f>E52+F52+G52+H52</f>
        <v>17136.643164</v>
      </c>
      <c r="J52" s="1017"/>
      <c r="K52" s="1017"/>
      <c r="L52" s="1017"/>
      <c r="M52" s="1017"/>
      <c r="N52" s="1017"/>
      <c r="O52" s="1017"/>
      <c r="P52" s="1017"/>
      <c r="Q52" s="1017"/>
    </row>
    <row r="53" ht="15.75" spans="1:17">
      <c r="A53" s="1095" t="s">
        <v>428</v>
      </c>
      <c r="B53" s="1096">
        <v>0.88</v>
      </c>
      <c r="C53" s="1097" t="s">
        <v>429</v>
      </c>
      <c r="D53" s="1034" t="s">
        <v>365</v>
      </c>
      <c r="E53" s="1083">
        <v>2245.312627</v>
      </c>
      <c r="F53" s="1083">
        <v>1074.333965</v>
      </c>
      <c r="G53" s="1083">
        <v>1528.213592</v>
      </c>
      <c r="H53" s="1083">
        <v>1896.574046</v>
      </c>
      <c r="I53" s="1114">
        <f>H53+G53+F53+E53</f>
        <v>6744.43423</v>
      </c>
      <c r="J53" s="1017"/>
      <c r="K53" s="1017"/>
      <c r="L53" s="1017"/>
      <c r="M53" s="1017"/>
      <c r="N53" s="1017"/>
      <c r="O53" s="1017"/>
      <c r="P53" s="1017"/>
      <c r="Q53" s="1017"/>
    </row>
    <row r="54" ht="15.75" spans="1:17">
      <c r="A54" s="1095" t="s">
        <v>430</v>
      </c>
      <c r="B54" s="1096">
        <v>1.08</v>
      </c>
      <c r="C54" s="1098"/>
      <c r="D54" s="1034" t="s">
        <v>365</v>
      </c>
      <c r="E54" s="1091"/>
      <c r="F54" s="1091">
        <v>1074.333965</v>
      </c>
      <c r="G54" s="1091">
        <v>1528.213592</v>
      </c>
      <c r="H54" s="1091"/>
      <c r="I54" s="1116"/>
      <c r="J54" s="1017"/>
      <c r="K54" s="1017"/>
      <c r="L54" s="1017"/>
      <c r="M54" s="1017"/>
      <c r="N54" s="1017"/>
      <c r="O54" s="1017"/>
      <c r="P54" s="1017"/>
      <c r="Q54" s="1017"/>
    </row>
    <row r="55" ht="15.75" spans="1:17">
      <c r="A55" s="2008" t="s">
        <v>431</v>
      </c>
      <c r="B55" s="1096">
        <v>2.1</v>
      </c>
      <c r="C55" s="1099"/>
      <c r="D55" s="1034" t="s">
        <v>365</v>
      </c>
      <c r="E55" s="1085"/>
      <c r="F55" s="1085">
        <v>1074.333965</v>
      </c>
      <c r="G55" s="1085">
        <v>1528.213592</v>
      </c>
      <c r="H55" s="1085"/>
      <c r="I55" s="1115"/>
      <c r="J55" s="1017"/>
      <c r="K55" s="1017"/>
      <c r="L55" s="1017"/>
      <c r="M55" s="1017"/>
      <c r="N55" s="1017"/>
      <c r="O55" s="1017"/>
      <c r="P55" s="1017"/>
      <c r="Q55" s="1017"/>
    </row>
    <row r="56" ht="15.75" spans="1:17">
      <c r="A56" s="2008" t="s">
        <v>432</v>
      </c>
      <c r="B56" s="1100">
        <v>4.47</v>
      </c>
      <c r="C56" s="1101" t="s">
        <v>433</v>
      </c>
      <c r="D56" s="1034" t="s">
        <v>365</v>
      </c>
      <c r="E56" s="1083">
        <v>4975.266194</v>
      </c>
      <c r="F56" s="1083">
        <v>2179.800852</v>
      </c>
      <c r="G56" s="1083">
        <v>2390.311444</v>
      </c>
      <c r="H56" s="1083">
        <v>2437.472654</v>
      </c>
      <c r="I56" s="1114">
        <f>H56+G56+F56+E56</f>
        <v>11982.851144</v>
      </c>
      <c r="J56" s="1017"/>
      <c r="K56" s="1017"/>
      <c r="L56" s="1017"/>
      <c r="M56" s="1017"/>
      <c r="N56" s="1017"/>
      <c r="O56" s="1017"/>
      <c r="P56" s="1017"/>
      <c r="Q56" s="1017"/>
    </row>
    <row r="57" ht="15.75" spans="1:17">
      <c r="A57" s="1095" t="s">
        <v>434</v>
      </c>
      <c r="B57" s="1100">
        <v>11</v>
      </c>
      <c r="C57" s="1102"/>
      <c r="D57" s="1034" t="s">
        <v>365</v>
      </c>
      <c r="E57" s="1085"/>
      <c r="F57" s="1085">
        <v>2179.800852</v>
      </c>
      <c r="G57" s="1085">
        <v>2390.311444</v>
      </c>
      <c r="H57" s="1085">
        <v>2437.472654</v>
      </c>
      <c r="I57" s="1115"/>
      <c r="J57" s="1017"/>
      <c r="K57" s="1017"/>
      <c r="L57" s="1017"/>
      <c r="M57" s="1017"/>
      <c r="N57" s="1017"/>
      <c r="O57" s="1017"/>
      <c r="P57" s="1017"/>
      <c r="Q57" s="1017"/>
    </row>
    <row r="58" ht="15.75" spans="1:17">
      <c r="A58" s="2009" t="s">
        <v>435</v>
      </c>
      <c r="B58" s="1096">
        <v>14.5</v>
      </c>
      <c r="C58" s="1104" t="s">
        <v>436</v>
      </c>
      <c r="D58" s="1034" t="s">
        <v>365</v>
      </c>
      <c r="E58" s="1080">
        <v>4896.493156</v>
      </c>
      <c r="F58" s="1080">
        <v>2265.895012</v>
      </c>
      <c r="G58" s="1080">
        <v>3693.014205</v>
      </c>
      <c r="H58" s="1081">
        <v>4333.803288</v>
      </c>
      <c r="I58" s="1113">
        <f>H58+G58+F58+E58</f>
        <v>15189.205661</v>
      </c>
      <c r="J58" s="1017"/>
      <c r="K58" s="1017"/>
      <c r="L58" s="1017"/>
      <c r="M58" s="1017"/>
      <c r="N58" s="1017"/>
      <c r="O58" s="1017"/>
      <c r="P58" s="1017"/>
      <c r="Q58" s="1017"/>
    </row>
    <row r="59" ht="15.75" spans="1:17">
      <c r="A59" s="1095" t="s">
        <v>437</v>
      </c>
      <c r="B59" s="1096">
        <v>1.73</v>
      </c>
      <c r="C59" s="1097" t="s">
        <v>438</v>
      </c>
      <c r="D59" s="1034" t="s">
        <v>365</v>
      </c>
      <c r="E59" s="1083">
        <v>1189.096276</v>
      </c>
      <c r="F59" s="1083">
        <v>674.415686</v>
      </c>
      <c r="G59" s="1083">
        <v>1634.400423</v>
      </c>
      <c r="H59" s="1083">
        <v>1802.467103</v>
      </c>
      <c r="I59" s="1114">
        <f>H59+G59+F59+E59</f>
        <v>5300.379488</v>
      </c>
      <c r="J59" s="1017"/>
      <c r="K59" s="1017"/>
      <c r="L59" s="1017"/>
      <c r="M59" s="1017"/>
      <c r="N59" s="1017"/>
      <c r="O59" s="1017"/>
      <c r="P59" s="1017"/>
      <c r="Q59" s="1017"/>
    </row>
    <row r="60" ht="15.75" spans="1:17">
      <c r="A60" s="1095" t="s">
        <v>439</v>
      </c>
      <c r="B60" s="1096">
        <v>0.3</v>
      </c>
      <c r="C60" s="1098"/>
      <c r="D60" s="1034" t="s">
        <v>365</v>
      </c>
      <c r="E60" s="1091"/>
      <c r="F60" s="1091">
        <v>674.415686</v>
      </c>
      <c r="G60" s="1091">
        <v>1634.400423</v>
      </c>
      <c r="H60" s="1091">
        <v>1802.467103</v>
      </c>
      <c r="I60" s="1116"/>
      <c r="J60" s="1017"/>
      <c r="K60" s="1017"/>
      <c r="L60" s="1017"/>
      <c r="M60" s="1017"/>
      <c r="N60" s="1017"/>
      <c r="O60" s="1017"/>
      <c r="P60" s="1017"/>
      <c r="Q60" s="1017"/>
    </row>
    <row r="61" ht="15.75" spans="1:17">
      <c r="A61" s="1095" t="s">
        <v>440</v>
      </c>
      <c r="B61" s="1096">
        <v>1.5</v>
      </c>
      <c r="C61" s="1099"/>
      <c r="D61" s="1034" t="s">
        <v>365</v>
      </c>
      <c r="E61" s="1085"/>
      <c r="F61" s="1085">
        <v>674.415686</v>
      </c>
      <c r="G61" s="1085">
        <v>1634.400423</v>
      </c>
      <c r="H61" s="1085">
        <v>1802.467103</v>
      </c>
      <c r="I61" s="1115"/>
      <c r="J61" s="1017"/>
      <c r="K61" s="1017"/>
      <c r="L61" s="1017"/>
      <c r="M61" s="1017"/>
      <c r="N61" s="1017"/>
      <c r="O61" s="1017"/>
      <c r="P61" s="1017"/>
      <c r="Q61" s="1017"/>
    </row>
    <row r="62" ht="15.75" spans="1:17">
      <c r="A62" s="1105" t="s">
        <v>441</v>
      </c>
      <c r="B62" s="1096">
        <v>2.3</v>
      </c>
      <c r="C62" s="1106" t="s">
        <v>442</v>
      </c>
      <c r="D62" s="1034" t="s">
        <v>365</v>
      </c>
      <c r="E62" s="1080">
        <v>1169.675071</v>
      </c>
      <c r="F62" s="1080">
        <v>551.938694</v>
      </c>
      <c r="G62" s="1080">
        <v>1335.640885</v>
      </c>
      <c r="H62" s="1081">
        <v>1287.500989</v>
      </c>
      <c r="I62" s="1113">
        <f>H62+G62+F62+E62</f>
        <v>4344.755639</v>
      </c>
      <c r="J62" s="1017"/>
      <c r="K62" s="1017"/>
      <c r="L62" s="1017"/>
      <c r="M62" s="1017"/>
      <c r="N62" s="1017"/>
      <c r="O62" s="1017"/>
      <c r="P62" s="1017"/>
      <c r="Q62" s="1017"/>
    </row>
    <row r="63" ht="15.75" spans="1:17">
      <c r="A63" s="1107" t="s">
        <v>443</v>
      </c>
      <c r="B63" s="1096">
        <v>4.8</v>
      </c>
      <c r="C63" s="1095" t="s">
        <v>444</v>
      </c>
      <c r="D63" s="1034" t="s">
        <v>365</v>
      </c>
      <c r="E63" s="1083">
        <v>2425.701042</v>
      </c>
      <c r="F63" s="1083">
        <v>746.035969</v>
      </c>
      <c r="G63" s="1083">
        <v>1558.059791</v>
      </c>
      <c r="H63" s="1083">
        <v>803.567706</v>
      </c>
      <c r="I63" s="1114">
        <f>H63+G63+F63+E63</f>
        <v>5533.364508</v>
      </c>
      <c r="J63" s="1017"/>
      <c r="K63" s="1017"/>
      <c r="L63" s="1017"/>
      <c r="M63" s="1017"/>
      <c r="N63" s="1017"/>
      <c r="O63" s="1017"/>
      <c r="P63" s="1017"/>
      <c r="Q63" s="1017"/>
    </row>
    <row r="64" ht="15.75" spans="1:17">
      <c r="A64" s="1107" t="s">
        <v>445</v>
      </c>
      <c r="B64" s="1096">
        <v>1.5</v>
      </c>
      <c r="C64" s="1095"/>
      <c r="D64" s="1034" t="s">
        <v>365</v>
      </c>
      <c r="E64" s="1085">
        <v>2425.701042</v>
      </c>
      <c r="F64" s="1085">
        <v>746.035969</v>
      </c>
      <c r="G64" s="1085">
        <v>1558.059791</v>
      </c>
      <c r="H64" s="1085">
        <v>803.567706</v>
      </c>
      <c r="I64" s="1115"/>
      <c r="J64" s="1017"/>
      <c r="K64" s="1017"/>
      <c r="L64" s="1017"/>
      <c r="M64" s="1017"/>
      <c r="N64" s="1017"/>
      <c r="O64" s="1017"/>
      <c r="P64" s="1017"/>
      <c r="Q64" s="1017"/>
    </row>
    <row r="65" ht="15.75" spans="1:17">
      <c r="A65" s="1032" t="s">
        <v>446</v>
      </c>
      <c r="B65" s="1100">
        <v>4.076</v>
      </c>
      <c r="C65" s="1101" t="s">
        <v>447</v>
      </c>
      <c r="D65" s="1034" t="s">
        <v>365</v>
      </c>
      <c r="E65" s="1083">
        <v>1102.984014</v>
      </c>
      <c r="F65" s="1083">
        <v>640.962806</v>
      </c>
      <c r="G65" s="1083">
        <v>649.430838</v>
      </c>
      <c r="H65" s="1083">
        <v>601.285036</v>
      </c>
      <c r="I65" s="1114">
        <f>H65+G65+F65+E65</f>
        <v>2994.662694</v>
      </c>
      <c r="J65" s="1017"/>
      <c r="K65" s="1017"/>
      <c r="L65" s="1017"/>
      <c r="M65" s="1017"/>
      <c r="N65" s="1017"/>
      <c r="O65" s="1017"/>
      <c r="P65" s="1017"/>
      <c r="Q65" s="1017"/>
    </row>
    <row r="66" ht="15.75" spans="1:17">
      <c r="A66" s="1032" t="s">
        <v>448</v>
      </c>
      <c r="B66" s="1100">
        <v>0.882</v>
      </c>
      <c r="C66" s="1102"/>
      <c r="D66" s="1034" t="s">
        <v>365</v>
      </c>
      <c r="E66" s="1085">
        <v>1102.984014</v>
      </c>
      <c r="F66" s="1085">
        <v>640.962806</v>
      </c>
      <c r="G66" s="1085">
        <v>649.430838</v>
      </c>
      <c r="H66" s="1085">
        <v>601.285036</v>
      </c>
      <c r="I66" s="1115"/>
      <c r="J66" s="1017"/>
      <c r="K66" s="1146"/>
      <c r="L66" s="1017"/>
      <c r="M66" s="1017"/>
      <c r="N66" s="1017"/>
      <c r="O66" s="1017"/>
      <c r="P66" s="1017"/>
      <c r="Q66" s="1017"/>
    </row>
    <row r="67" ht="15.75" spans="1:17">
      <c r="A67" s="1095" t="s">
        <v>449</v>
      </c>
      <c r="B67" s="1100">
        <v>7.454</v>
      </c>
      <c r="C67" s="1101" t="s">
        <v>450</v>
      </c>
      <c r="D67" s="1034" t="s">
        <v>365</v>
      </c>
      <c r="E67" s="1083">
        <v>5706.160533</v>
      </c>
      <c r="F67" s="1083">
        <v>2796.912048</v>
      </c>
      <c r="G67" s="1083">
        <v>5445.295557</v>
      </c>
      <c r="H67" s="1083">
        <v>3493.356526</v>
      </c>
      <c r="I67" s="1083">
        <f>H67+G67+F67+E67</f>
        <v>17441.724664</v>
      </c>
      <c r="J67" s="1017"/>
      <c r="K67" s="1017"/>
      <c r="L67" s="1017"/>
      <c r="M67" s="1017"/>
      <c r="N67" s="1017"/>
      <c r="O67" s="1017"/>
      <c r="P67" s="1017"/>
      <c r="Q67" s="1017"/>
    </row>
    <row r="68" ht="15.75" spans="1:17">
      <c r="A68" s="1095" t="s">
        <v>451</v>
      </c>
      <c r="B68" s="1100">
        <v>2.722</v>
      </c>
      <c r="C68" s="1117"/>
      <c r="D68" s="1034" t="s">
        <v>365</v>
      </c>
      <c r="E68" s="1091"/>
      <c r="F68" s="1091">
        <v>2796.912048</v>
      </c>
      <c r="G68" s="1091">
        <v>5445.295557</v>
      </c>
      <c r="H68" s="1091">
        <v>3493.356526</v>
      </c>
      <c r="I68" s="1091"/>
      <c r="J68" s="1017"/>
      <c r="K68" s="1017"/>
      <c r="L68" s="1017"/>
      <c r="M68" s="1017"/>
      <c r="N68" s="1017"/>
      <c r="O68" s="1017"/>
      <c r="P68" s="1017"/>
      <c r="Q68" s="1017"/>
    </row>
    <row r="69" ht="15.75" spans="1:17">
      <c r="A69" s="1095" t="s">
        <v>452</v>
      </c>
      <c r="B69" s="1096">
        <v>4.724</v>
      </c>
      <c r="C69" s="1099"/>
      <c r="D69" s="1034" t="s">
        <v>365</v>
      </c>
      <c r="E69" s="1085"/>
      <c r="F69" s="1085">
        <v>2796.912048</v>
      </c>
      <c r="G69" s="1085">
        <v>5445.295557</v>
      </c>
      <c r="H69" s="1085">
        <v>3493.356526</v>
      </c>
      <c r="I69" s="1085"/>
      <c r="J69" s="1017"/>
      <c r="K69" s="1017"/>
      <c r="L69" s="1017"/>
      <c r="M69" s="1017"/>
      <c r="N69" s="1017"/>
      <c r="O69" s="1017"/>
      <c r="P69" s="1017"/>
      <c r="Q69" s="1017"/>
    </row>
    <row r="70" ht="15.75" spans="1:17">
      <c r="A70" s="1118" t="s">
        <v>453</v>
      </c>
      <c r="B70" s="1096">
        <v>14.963</v>
      </c>
      <c r="C70" s="1095" t="s">
        <v>454</v>
      </c>
      <c r="D70" s="1034" t="s">
        <v>365</v>
      </c>
      <c r="E70" s="1081">
        <v>7214.614566</v>
      </c>
      <c r="F70" s="1081">
        <v>2601.516961</v>
      </c>
      <c r="G70" s="1081">
        <v>4320.587798</v>
      </c>
      <c r="H70" s="1081">
        <v>2887.618602</v>
      </c>
      <c r="I70" s="1081">
        <f t="shared" ref="I70:I76" si="3">H70+G70+F70+E70</f>
        <v>17024.337927</v>
      </c>
      <c r="J70" s="1017"/>
      <c r="K70" s="1017"/>
      <c r="L70" s="1017"/>
      <c r="M70" s="1017"/>
      <c r="N70" s="1017"/>
      <c r="O70" s="1017"/>
      <c r="P70" s="1017"/>
      <c r="Q70" s="1017"/>
    </row>
    <row r="71" ht="15.75" spans="1:17">
      <c r="A71" s="1119" t="s">
        <v>455</v>
      </c>
      <c r="B71" s="1120">
        <v>5</v>
      </c>
      <c r="C71" s="1101" t="s">
        <v>456</v>
      </c>
      <c r="D71" s="1121" t="s">
        <v>365</v>
      </c>
      <c r="E71" s="1080">
        <v>1419.087355</v>
      </c>
      <c r="F71" s="1080">
        <v>709.259618</v>
      </c>
      <c r="G71" s="1080">
        <v>1386.217763</v>
      </c>
      <c r="H71" s="1081">
        <v>1564.686391</v>
      </c>
      <c r="I71" s="1081">
        <f t="shared" si="3"/>
        <v>5079.251127</v>
      </c>
      <c r="J71" s="1017"/>
      <c r="K71" s="1017"/>
      <c r="L71" s="1017"/>
      <c r="M71" s="1017"/>
      <c r="N71" s="1017"/>
      <c r="O71" s="1017"/>
      <c r="P71" s="1017"/>
      <c r="Q71" s="1017"/>
    </row>
    <row r="72" ht="15.75" spans="1:17">
      <c r="A72" s="1122" t="s">
        <v>457</v>
      </c>
      <c r="B72" s="1096">
        <v>14.96</v>
      </c>
      <c r="C72" s="1095" t="s">
        <v>458</v>
      </c>
      <c r="D72" s="1121" t="s">
        <v>365</v>
      </c>
      <c r="E72" s="1080">
        <v>9873.020566</v>
      </c>
      <c r="F72" s="1080">
        <v>4107.445876</v>
      </c>
      <c r="G72" s="1080">
        <v>8373.335799</v>
      </c>
      <c r="H72" s="1081">
        <v>7644.578721</v>
      </c>
      <c r="I72" s="1081">
        <f t="shared" si="3"/>
        <v>29998.380962</v>
      </c>
      <c r="J72" s="1017"/>
      <c r="K72" s="1147"/>
      <c r="L72" s="1017"/>
      <c r="M72" s="1017"/>
      <c r="N72" s="1017"/>
      <c r="O72" s="1017"/>
      <c r="P72" s="1017"/>
      <c r="Q72" s="1017"/>
    </row>
    <row r="73" ht="15.75" spans="1:17">
      <c r="A73" s="1123" t="s">
        <v>459</v>
      </c>
      <c r="B73" s="1096">
        <v>3.13</v>
      </c>
      <c r="C73" s="1095" t="s">
        <v>460</v>
      </c>
      <c r="D73" s="1121" t="s">
        <v>365</v>
      </c>
      <c r="E73" s="1081">
        <v>2368.246469</v>
      </c>
      <c r="F73" s="1081">
        <v>1098.931532</v>
      </c>
      <c r="G73" s="1081">
        <v>1330.156307</v>
      </c>
      <c r="H73" s="1081">
        <v>1597.577182</v>
      </c>
      <c r="I73" s="1081">
        <f t="shared" si="3"/>
        <v>6394.91149</v>
      </c>
      <c r="J73" s="1017"/>
      <c r="K73" s="1017"/>
      <c r="L73" s="1017"/>
      <c r="M73" s="1017"/>
      <c r="N73" s="1017"/>
      <c r="O73" s="1017"/>
      <c r="P73" s="1017"/>
      <c r="Q73" s="1017"/>
    </row>
    <row r="74" ht="15.75" spans="1:17">
      <c r="A74" s="1122" t="s">
        <v>461</v>
      </c>
      <c r="B74" s="1096">
        <v>24.9</v>
      </c>
      <c r="C74" s="1095" t="s">
        <v>462</v>
      </c>
      <c r="D74" s="1121" t="s">
        <v>365</v>
      </c>
      <c r="E74" s="1080">
        <v>5446.623778</v>
      </c>
      <c r="F74" s="1080">
        <v>1573.783722</v>
      </c>
      <c r="G74" s="1080">
        <v>3440.624717</v>
      </c>
      <c r="H74" s="1081">
        <v>2373.703951</v>
      </c>
      <c r="I74" s="1081">
        <f t="shared" si="3"/>
        <v>12834.736168</v>
      </c>
      <c r="J74" s="1017"/>
      <c r="K74" s="1017"/>
      <c r="L74" s="1017"/>
      <c r="M74" s="1017"/>
      <c r="N74" s="1017"/>
      <c r="O74" s="1017"/>
      <c r="P74" s="1017"/>
      <c r="Q74" s="1017"/>
    </row>
    <row r="75" ht="15.75" spans="1:17">
      <c r="A75" s="1119" t="s">
        <v>463</v>
      </c>
      <c r="B75" s="1120">
        <v>21.9</v>
      </c>
      <c r="C75" s="1101" t="s">
        <v>464</v>
      </c>
      <c r="D75" s="1121" t="s">
        <v>365</v>
      </c>
      <c r="E75" s="1080">
        <v>6024.760745</v>
      </c>
      <c r="F75" s="1080">
        <v>3872.86787</v>
      </c>
      <c r="G75" s="1080">
        <v>9319.612029</v>
      </c>
      <c r="H75" s="1081">
        <v>10840.727991</v>
      </c>
      <c r="I75" s="1081">
        <f t="shared" si="3"/>
        <v>30057.968635</v>
      </c>
      <c r="J75" s="1017"/>
      <c r="K75" s="1017"/>
      <c r="L75" s="1017"/>
      <c r="M75" s="1017"/>
      <c r="N75" s="1017"/>
      <c r="O75" s="1017"/>
      <c r="P75" s="1017"/>
      <c r="Q75" s="1017"/>
    </row>
    <row r="76" ht="16.5" spans="1:18">
      <c r="A76" s="1119" t="s">
        <v>465</v>
      </c>
      <c r="B76" s="1120">
        <v>13.9</v>
      </c>
      <c r="C76" s="1095" t="s">
        <v>466</v>
      </c>
      <c r="D76" s="1050" t="s">
        <v>365</v>
      </c>
      <c r="E76" s="1080">
        <v>2545.415812</v>
      </c>
      <c r="F76" s="1080">
        <v>1713.24731</v>
      </c>
      <c r="G76" s="1080">
        <v>5453.360474</v>
      </c>
      <c r="H76" s="1081">
        <v>7958.363828</v>
      </c>
      <c r="I76" s="1081">
        <f t="shared" si="3"/>
        <v>17670.387424</v>
      </c>
      <c r="J76" s="1017"/>
      <c r="K76" s="1017"/>
      <c r="L76" s="1017"/>
      <c r="M76" s="1017"/>
      <c r="N76" s="1017"/>
      <c r="O76" s="1017"/>
      <c r="P76" s="1017"/>
      <c r="Q76" s="1017"/>
      <c r="R76" s="1146"/>
    </row>
    <row r="77" ht="16.5" spans="1:17">
      <c r="A77" s="1124" t="s">
        <v>361</v>
      </c>
      <c r="B77" s="1125">
        <f>SUM(B27:B76)</f>
        <v>353.806</v>
      </c>
      <c r="C77" s="1126"/>
      <c r="D77" s="1127"/>
      <c r="E77" s="1128">
        <f>SUM(E27:E76)</f>
        <v>146814.593872</v>
      </c>
      <c r="F77" s="1128">
        <f t="shared" ref="F77:I77" si="4">SUM(F27:F76)</f>
        <v>91516.427342</v>
      </c>
      <c r="G77" s="1128">
        <f t="shared" si="4"/>
        <v>162715.013221</v>
      </c>
      <c r="H77" s="1128">
        <f t="shared" si="4"/>
        <v>154528.686966</v>
      </c>
      <c r="I77" s="1128">
        <f t="shared" si="4"/>
        <v>460002.565431</v>
      </c>
      <c r="J77" s="1017"/>
      <c r="K77" s="1017"/>
      <c r="L77" s="1017"/>
      <c r="M77" s="1017"/>
      <c r="N77" s="1017"/>
      <c r="O77" s="1017"/>
      <c r="P77" s="1017"/>
      <c r="Q77" s="1017"/>
    </row>
    <row r="78" s="1017" customFormat="1" ht="15.75" spans="1:9">
      <c r="A78" s="1129"/>
      <c r="B78" s="1130"/>
      <c r="C78" s="1130"/>
      <c r="D78" s="1130"/>
      <c r="E78" s="1130"/>
      <c r="F78" s="1130"/>
      <c r="G78" s="1130"/>
      <c r="H78" s="1130"/>
      <c r="I78" s="1130"/>
    </row>
    <row r="79" spans="1:17">
      <c r="A79" s="1131"/>
      <c r="B79" s="1130"/>
      <c r="C79" s="1130"/>
      <c r="D79" s="1130"/>
      <c r="E79" s="1130"/>
      <c r="F79" s="1130"/>
      <c r="G79" s="1130"/>
      <c r="H79" s="1130"/>
      <c r="I79" s="1130"/>
      <c r="J79" s="1017"/>
      <c r="K79" s="1017"/>
      <c r="L79" s="1017"/>
      <c r="M79" s="1017"/>
      <c r="N79" s="1017"/>
      <c r="O79" s="1017"/>
      <c r="P79" s="1017"/>
      <c r="Q79" s="1017"/>
    </row>
    <row r="80" ht="18.75" customHeight="1" spans="1:17">
      <c r="A80" s="1132" t="s">
        <v>467</v>
      </c>
      <c r="B80" s="1130"/>
      <c r="C80" s="1130"/>
      <c r="D80" s="1130"/>
      <c r="E80" s="1130"/>
      <c r="F80" s="1130"/>
      <c r="G80" s="1130"/>
      <c r="H80" s="1130"/>
      <c r="I80" s="1130"/>
      <c r="J80" s="1017"/>
      <c r="K80" s="1017"/>
      <c r="L80" s="1017"/>
      <c r="M80" s="1017"/>
      <c r="N80" s="1017"/>
      <c r="O80" s="1017"/>
      <c r="P80" s="1017"/>
      <c r="Q80" s="1017"/>
    </row>
    <row r="81" ht="18.75" customHeight="1" spans="1:17">
      <c r="A81" s="1133"/>
      <c r="B81" s="1134"/>
      <c r="C81" s="1134"/>
      <c r="D81" s="1134"/>
      <c r="E81" s="1134"/>
      <c r="F81" s="1134"/>
      <c r="G81" s="1134"/>
      <c r="H81" s="1134"/>
      <c r="I81" s="1134"/>
      <c r="J81" s="1017"/>
      <c r="K81" s="1017"/>
      <c r="L81" s="1017"/>
      <c r="M81" s="1017"/>
      <c r="N81" s="1017"/>
      <c r="O81" s="1017"/>
      <c r="P81" s="1017"/>
      <c r="Q81" s="1017"/>
    </row>
    <row r="82" ht="15.75" spans="1:17">
      <c r="A82" s="1049" t="s">
        <v>468</v>
      </c>
      <c r="B82" s="1027" t="s">
        <v>347</v>
      </c>
      <c r="C82" s="1028" t="s">
        <v>348</v>
      </c>
      <c r="D82" s="1135" t="s">
        <v>349</v>
      </c>
      <c r="E82" s="1030" t="s">
        <v>350</v>
      </c>
      <c r="F82" s="1030" t="s">
        <v>351</v>
      </c>
      <c r="G82" s="1031" t="s">
        <v>352</v>
      </c>
      <c r="H82" s="1031" t="s">
        <v>353</v>
      </c>
      <c r="I82" s="1110" t="s">
        <v>354</v>
      </c>
      <c r="J82" s="1017"/>
      <c r="K82" s="1017"/>
      <c r="L82" s="1017"/>
      <c r="M82" s="1017"/>
      <c r="N82" s="1017"/>
      <c r="O82" s="1017"/>
      <c r="P82" s="1017"/>
      <c r="Q82" s="1017"/>
    </row>
    <row r="83" ht="15.75" spans="1:17">
      <c r="A83" s="1032" t="s">
        <v>469</v>
      </c>
      <c r="B83" s="1033">
        <v>5</v>
      </c>
      <c r="C83" s="1032" t="s">
        <v>470</v>
      </c>
      <c r="D83" s="1050" t="s">
        <v>471</v>
      </c>
      <c r="E83" s="1136">
        <v>1805.81</v>
      </c>
      <c r="F83" s="1137">
        <v>1661</v>
      </c>
      <c r="G83" s="1136">
        <v>1882.96</v>
      </c>
      <c r="H83" s="1136">
        <v>1618.56000000001</v>
      </c>
      <c r="I83" s="1136">
        <f>E83+F83+G83+H83</f>
        <v>6968.33000000001</v>
      </c>
      <c r="J83" s="1017"/>
      <c r="K83" s="1017"/>
      <c r="L83" s="1017"/>
      <c r="M83" s="1017"/>
      <c r="N83" s="1017"/>
      <c r="O83" s="1017"/>
      <c r="P83" s="1017"/>
      <c r="Q83" s="1017"/>
    </row>
    <row r="84" ht="15.75" spans="1:17">
      <c r="A84" s="1032" t="s">
        <v>472</v>
      </c>
      <c r="B84" s="1033">
        <v>0.4</v>
      </c>
      <c r="C84" s="1032" t="s">
        <v>473</v>
      </c>
      <c r="D84" s="1093" t="s">
        <v>474</v>
      </c>
      <c r="E84" s="1138">
        <v>250.8848</v>
      </c>
      <c r="F84" s="1138">
        <v>217.1064</v>
      </c>
      <c r="G84" s="1138">
        <v>255.2064</v>
      </c>
      <c r="H84" s="1138">
        <v>256.9712</v>
      </c>
      <c r="I84" s="1136">
        <f t="shared" ref="I84:I150" si="5">E84+F84+G84+H84</f>
        <v>980.1688</v>
      </c>
      <c r="J84" s="1017"/>
      <c r="K84" s="1017"/>
      <c r="L84" s="1017"/>
      <c r="M84" s="1017"/>
      <c r="N84" s="1017"/>
      <c r="O84" s="1017"/>
      <c r="P84" s="1017"/>
      <c r="Q84" s="1017"/>
    </row>
    <row r="85" ht="15.75" spans="1:17">
      <c r="A85" s="1032" t="s">
        <v>475</v>
      </c>
      <c r="B85" s="1033">
        <v>0.2</v>
      </c>
      <c r="C85" s="1032"/>
      <c r="D85" s="1093" t="s">
        <v>474</v>
      </c>
      <c r="E85" s="1138">
        <v>105.2912</v>
      </c>
      <c r="F85" s="1138">
        <v>65.15352</v>
      </c>
      <c r="G85" s="1138">
        <v>52.53144</v>
      </c>
      <c r="H85" s="1138">
        <v>84.08944</v>
      </c>
      <c r="I85" s="1136">
        <f t="shared" si="5"/>
        <v>307.0656</v>
      </c>
      <c r="J85" s="1017"/>
      <c r="K85" s="1017"/>
      <c r="L85" s="1017"/>
      <c r="M85" s="1017"/>
      <c r="N85" s="1017"/>
      <c r="O85" s="1017"/>
      <c r="P85" s="1017"/>
      <c r="Q85" s="1017"/>
    </row>
    <row r="86" ht="15.75" spans="1:17">
      <c r="A86" s="1032" t="s">
        <v>476</v>
      </c>
      <c r="B86" s="1033">
        <v>9.2</v>
      </c>
      <c r="C86" s="1032" t="s">
        <v>477</v>
      </c>
      <c r="D86" s="1093" t="s">
        <v>478</v>
      </c>
      <c r="E86" s="1136">
        <v>3383.52</v>
      </c>
      <c r="F86" s="1137">
        <v>2758.434</v>
      </c>
      <c r="G86" s="1136">
        <v>2705.71</v>
      </c>
      <c r="H86" s="1136">
        <v>2457.616</v>
      </c>
      <c r="I86" s="1136">
        <f t="shared" si="5"/>
        <v>11305.28</v>
      </c>
      <c r="J86" s="1017"/>
      <c r="K86" s="1017"/>
      <c r="L86" s="1017"/>
      <c r="M86" s="1017"/>
      <c r="N86" s="1017"/>
      <c r="O86" s="1017"/>
      <c r="P86" s="1017"/>
      <c r="Q86" s="1017"/>
    </row>
    <row r="87" ht="15.75" spans="1:17">
      <c r="A87" s="1032" t="s">
        <v>479</v>
      </c>
      <c r="B87" s="1033">
        <v>0.6</v>
      </c>
      <c r="C87" s="1052" t="s">
        <v>480</v>
      </c>
      <c r="D87" s="1093" t="s">
        <v>474</v>
      </c>
      <c r="E87" s="1138">
        <v>121.422</v>
      </c>
      <c r="F87" s="1138">
        <v>81.17025</v>
      </c>
      <c r="G87" s="1138">
        <v>114.592</v>
      </c>
      <c r="H87" s="1138">
        <v>110.324</v>
      </c>
      <c r="I87" s="1136">
        <f t="shared" si="5"/>
        <v>427.50825</v>
      </c>
      <c r="J87" s="1017"/>
      <c r="K87" s="1017"/>
      <c r="L87" s="1017"/>
      <c r="M87" s="1017"/>
      <c r="N87" s="1017"/>
      <c r="O87" s="1017"/>
      <c r="P87" s="1017"/>
      <c r="Q87" s="1017"/>
    </row>
    <row r="88" ht="15.75" spans="1:17">
      <c r="A88" s="1032" t="s">
        <v>481</v>
      </c>
      <c r="B88" s="1033">
        <v>0.395</v>
      </c>
      <c r="C88" s="1075"/>
      <c r="D88" s="1093" t="s">
        <v>474</v>
      </c>
      <c r="E88" s="1138">
        <v>46.319</v>
      </c>
      <c r="F88" s="1138">
        <v>41.96</v>
      </c>
      <c r="G88" s="1138">
        <v>49.084</v>
      </c>
      <c r="H88" s="1138">
        <v>46.134</v>
      </c>
      <c r="I88" s="1136">
        <f t="shared" si="5"/>
        <v>183.497</v>
      </c>
      <c r="J88" s="1017"/>
      <c r="K88" s="1017"/>
      <c r="L88" s="1017"/>
      <c r="M88" s="1017"/>
      <c r="N88" s="1017"/>
      <c r="O88" s="1017"/>
      <c r="P88" s="1017"/>
      <c r="Q88" s="1017"/>
    </row>
    <row r="89" ht="15.75" spans="1:17">
      <c r="A89" s="1032" t="s">
        <v>482</v>
      </c>
      <c r="B89" s="1033">
        <v>0.625</v>
      </c>
      <c r="C89" s="1075"/>
      <c r="D89" s="1093" t="s">
        <v>483</v>
      </c>
      <c r="E89" s="1138">
        <v>97.23275</v>
      </c>
      <c r="F89" s="1138">
        <v>100.857</v>
      </c>
      <c r="G89" s="1138">
        <v>127.417</v>
      </c>
      <c r="H89" s="1138">
        <v>121.43625</v>
      </c>
      <c r="I89" s="1136">
        <f t="shared" si="5"/>
        <v>446.943</v>
      </c>
      <c r="J89" s="1017"/>
      <c r="K89" s="1017"/>
      <c r="L89" s="1017"/>
      <c r="M89" s="1017"/>
      <c r="N89" s="1017"/>
      <c r="O89" s="1017"/>
      <c r="P89" s="1017"/>
      <c r="Q89" s="1017"/>
    </row>
    <row r="90" ht="15.75" spans="1:17">
      <c r="A90" s="1032" t="s">
        <v>484</v>
      </c>
      <c r="B90" s="1033">
        <v>4.8</v>
      </c>
      <c r="C90" s="1075"/>
      <c r="D90" s="1093" t="s">
        <v>485</v>
      </c>
      <c r="E90" s="1138">
        <v>2462.832</v>
      </c>
      <c r="F90" s="1138">
        <v>1406.616</v>
      </c>
      <c r="G90" s="1138">
        <v>987.744000000001</v>
      </c>
      <c r="H90" s="1138">
        <v>450.023999999999</v>
      </c>
      <c r="I90" s="1136">
        <f t="shared" si="5"/>
        <v>5307.216</v>
      </c>
      <c r="J90" s="1017"/>
      <c r="K90" s="1017"/>
      <c r="L90" s="1017"/>
      <c r="M90" s="1017"/>
      <c r="N90" s="1017"/>
      <c r="O90" s="1017"/>
      <c r="P90" s="1017"/>
      <c r="Q90" s="1017"/>
    </row>
    <row r="91" ht="15.75" spans="1:17">
      <c r="A91" s="1032" t="s">
        <v>486</v>
      </c>
      <c r="B91" s="1033">
        <v>1.2</v>
      </c>
      <c r="C91" s="1075"/>
      <c r="D91" s="1093" t="s">
        <v>474</v>
      </c>
      <c r="E91" s="1138">
        <v>641.091</v>
      </c>
      <c r="F91" s="1138">
        <v>525.213</v>
      </c>
      <c r="G91" s="1138">
        <v>484.602</v>
      </c>
      <c r="H91" s="1138">
        <v>639.6</v>
      </c>
      <c r="I91" s="1136">
        <f t="shared" si="5"/>
        <v>2290.506</v>
      </c>
      <c r="J91" s="1017"/>
      <c r="K91" s="1017"/>
      <c r="L91" s="1017"/>
      <c r="M91" s="1017"/>
      <c r="N91" s="1017"/>
      <c r="O91" s="1017"/>
      <c r="P91" s="1017"/>
      <c r="Q91" s="1017"/>
    </row>
    <row r="92" ht="15.75" spans="1:17">
      <c r="A92" s="1032" t="s">
        <v>487</v>
      </c>
      <c r="B92" s="1033">
        <v>1.4</v>
      </c>
      <c r="C92" s="1075"/>
      <c r="D92" s="1093" t="s">
        <v>474</v>
      </c>
      <c r="E92" s="1138">
        <v>758.07528</v>
      </c>
      <c r="F92" s="1138">
        <v>699.026</v>
      </c>
      <c r="G92" s="1138">
        <v>712.524</v>
      </c>
      <c r="H92" s="1138">
        <v>734.215999999999</v>
      </c>
      <c r="I92" s="1136">
        <f t="shared" si="5"/>
        <v>2903.84128</v>
      </c>
      <c r="J92" s="1017"/>
      <c r="K92" s="1017"/>
      <c r="L92" s="1017"/>
      <c r="M92" s="1017"/>
      <c r="N92" s="1017"/>
      <c r="O92" s="1017"/>
      <c r="P92" s="1017"/>
      <c r="Q92" s="1017"/>
    </row>
    <row r="93" ht="15.75" spans="1:17">
      <c r="A93" s="1032" t="s">
        <v>488</v>
      </c>
      <c r="B93" s="1033">
        <v>0.64</v>
      </c>
      <c r="C93" s="1075"/>
      <c r="D93" s="1093" t="s">
        <v>474</v>
      </c>
      <c r="E93" s="1138">
        <v>197.62</v>
      </c>
      <c r="F93" s="1138">
        <v>186.526</v>
      </c>
      <c r="G93" s="1138">
        <v>237.122</v>
      </c>
      <c r="H93" s="1138">
        <v>275.186</v>
      </c>
      <c r="I93" s="1136">
        <f t="shared" si="5"/>
        <v>896.454</v>
      </c>
      <c r="J93" s="1017"/>
      <c r="K93" s="1017"/>
      <c r="L93" s="1017"/>
      <c r="M93" s="1017"/>
      <c r="N93" s="1017"/>
      <c r="O93" s="1017"/>
      <c r="P93" s="1017"/>
      <c r="Q93" s="1017"/>
    </row>
    <row r="94" ht="15.75" spans="1:17">
      <c r="A94" s="1032" t="s">
        <v>489</v>
      </c>
      <c r="B94" s="1033">
        <v>0.2</v>
      </c>
      <c r="C94" s="1075"/>
      <c r="D94" s="1093" t="s">
        <v>474</v>
      </c>
      <c r="E94" s="1136">
        <v>0</v>
      </c>
      <c r="F94" s="1136">
        <v>0</v>
      </c>
      <c r="G94" s="1139">
        <v>0</v>
      </c>
      <c r="H94" s="1136">
        <v>0</v>
      </c>
      <c r="I94" s="1136">
        <f t="shared" si="5"/>
        <v>0</v>
      </c>
      <c r="J94" s="1017"/>
      <c r="K94" s="1017"/>
      <c r="L94" s="1017"/>
      <c r="M94" s="1017"/>
      <c r="N94" s="1017"/>
      <c r="O94" s="1017"/>
      <c r="P94" s="1017"/>
      <c r="Q94" s="1017"/>
    </row>
    <row r="95" ht="15.75" spans="1:17">
      <c r="A95" s="1032" t="s">
        <v>490</v>
      </c>
      <c r="B95" s="1033">
        <v>0.1</v>
      </c>
      <c r="C95" s="1075"/>
      <c r="D95" s="1093" t="s">
        <v>474</v>
      </c>
      <c r="E95" s="1136">
        <v>0</v>
      </c>
      <c r="F95" s="1136">
        <v>0</v>
      </c>
      <c r="G95" s="1136">
        <v>72.23016</v>
      </c>
      <c r="H95" s="1136">
        <v>0</v>
      </c>
      <c r="I95" s="1136">
        <f t="shared" si="5"/>
        <v>72.23016</v>
      </c>
      <c r="J95" s="1017"/>
      <c r="K95" s="1017"/>
      <c r="L95" s="1017"/>
      <c r="M95" s="1017"/>
      <c r="N95" s="1017"/>
      <c r="O95" s="1017"/>
      <c r="P95" s="1017"/>
      <c r="Q95" s="1017"/>
    </row>
    <row r="96" ht="15.75" spans="1:17">
      <c r="A96" s="1032" t="s">
        <v>491</v>
      </c>
      <c r="B96" s="1033">
        <v>0.83</v>
      </c>
      <c r="C96" s="1075"/>
      <c r="D96" s="1093" t="s">
        <v>474</v>
      </c>
      <c r="E96" s="1136">
        <v>121.93</v>
      </c>
      <c r="F96" s="1137">
        <v>99.156</v>
      </c>
      <c r="G96" s="1136">
        <v>67.775</v>
      </c>
      <c r="H96" s="1136">
        <v>149.863</v>
      </c>
      <c r="I96" s="1136">
        <f t="shared" si="5"/>
        <v>438.724</v>
      </c>
      <c r="J96" s="1017"/>
      <c r="K96" s="1017"/>
      <c r="L96" s="1017"/>
      <c r="M96" s="1017"/>
      <c r="N96" s="1017"/>
      <c r="O96" s="1017"/>
      <c r="P96" s="1017"/>
      <c r="Q96" s="1017"/>
    </row>
    <row r="97" ht="15.75" spans="1:17">
      <c r="A97" s="1032" t="s">
        <v>492</v>
      </c>
      <c r="B97" s="1033">
        <v>0.25</v>
      </c>
      <c r="C97" s="1075"/>
      <c r="D97" s="1093" t="s">
        <v>474</v>
      </c>
      <c r="E97" s="1138">
        <v>74.2914</v>
      </c>
      <c r="F97" s="1138">
        <v>50.51856</v>
      </c>
      <c r="G97" s="1138">
        <v>48.63684</v>
      </c>
      <c r="H97" s="1138">
        <v>88.94592</v>
      </c>
      <c r="I97" s="1136">
        <f t="shared" si="5"/>
        <v>262.39272</v>
      </c>
      <c r="J97" s="1017"/>
      <c r="K97" s="1017"/>
      <c r="L97" s="1017"/>
      <c r="M97" s="1017"/>
      <c r="N97" s="1017"/>
      <c r="O97" s="1017"/>
      <c r="P97" s="1017"/>
      <c r="Q97" s="1017"/>
    </row>
    <row r="98" ht="15.75" spans="1:17">
      <c r="A98" s="1032" t="s">
        <v>493</v>
      </c>
      <c r="B98" s="1033">
        <v>0.7</v>
      </c>
      <c r="C98" s="1075"/>
      <c r="D98" s="1093" t="s">
        <v>474</v>
      </c>
      <c r="E98" s="1138">
        <v>173.728</v>
      </c>
      <c r="F98" s="1138">
        <v>141.64</v>
      </c>
      <c r="G98" s="1138">
        <v>128.369</v>
      </c>
      <c r="H98" s="1138">
        <v>292.834</v>
      </c>
      <c r="I98" s="1136">
        <f t="shared" si="5"/>
        <v>736.571</v>
      </c>
      <c r="J98" s="1017"/>
      <c r="K98" s="1017"/>
      <c r="L98" s="1017"/>
      <c r="M98" s="1017"/>
      <c r="N98" s="1017"/>
      <c r="O98" s="1017"/>
      <c r="P98" s="1017"/>
      <c r="Q98" s="1017"/>
    </row>
    <row r="99" ht="15.75" spans="1:17">
      <c r="A99" s="1032" t="s">
        <v>494</v>
      </c>
      <c r="B99" s="1033">
        <v>1.92</v>
      </c>
      <c r="C99" s="1075"/>
      <c r="D99" s="1093" t="s">
        <v>474</v>
      </c>
      <c r="E99" s="1138">
        <v>803.517</v>
      </c>
      <c r="F99" s="1138">
        <v>737.1</v>
      </c>
      <c r="G99" s="1138">
        <v>764.412</v>
      </c>
      <c r="H99" s="1138">
        <v>710.784</v>
      </c>
      <c r="I99" s="1136">
        <f t="shared" si="5"/>
        <v>3015.813</v>
      </c>
      <c r="J99" s="1017"/>
      <c r="K99" s="1017"/>
      <c r="L99" s="1017"/>
      <c r="M99" s="1017"/>
      <c r="N99" s="1017"/>
      <c r="O99" s="1017"/>
      <c r="P99" s="1017"/>
      <c r="Q99" s="1017"/>
    </row>
    <row r="100" ht="15.75" spans="1:17">
      <c r="A100" s="1032" t="s">
        <v>495</v>
      </c>
      <c r="B100" s="1033">
        <v>0.2</v>
      </c>
      <c r="C100" s="1075"/>
      <c r="D100" s="1093" t="s">
        <v>474</v>
      </c>
      <c r="E100" s="1138">
        <v>136.223</v>
      </c>
      <c r="F100" s="1138">
        <v>135.942</v>
      </c>
      <c r="G100" s="1138">
        <v>117.064</v>
      </c>
      <c r="H100" s="1138">
        <v>111.62</v>
      </c>
      <c r="I100" s="1136">
        <f t="shared" si="5"/>
        <v>500.849</v>
      </c>
      <c r="J100" s="1017"/>
      <c r="K100" s="1017"/>
      <c r="L100" s="1017"/>
      <c r="M100" s="1017"/>
      <c r="N100" s="1017"/>
      <c r="O100" s="1017"/>
      <c r="P100" s="1017"/>
      <c r="Q100" s="1017"/>
    </row>
    <row r="101" ht="15.75" spans="1:17">
      <c r="A101" s="1032" t="s">
        <v>496</v>
      </c>
      <c r="B101" s="1033">
        <v>0.42</v>
      </c>
      <c r="C101" s="1075"/>
      <c r="D101" s="1093" t="s">
        <v>483</v>
      </c>
      <c r="E101" s="1138">
        <v>57.126</v>
      </c>
      <c r="F101" s="1138">
        <v>67.7181599999999</v>
      </c>
      <c r="G101" s="1138">
        <v>64.44336</v>
      </c>
      <c r="H101" s="1138">
        <v>67.44756</v>
      </c>
      <c r="I101" s="1136">
        <f t="shared" si="5"/>
        <v>256.73508</v>
      </c>
      <c r="J101" s="1017"/>
      <c r="K101" s="1017"/>
      <c r="L101" s="1017"/>
      <c r="M101" s="1017"/>
      <c r="N101" s="1017"/>
      <c r="O101" s="1017"/>
      <c r="P101" s="1017"/>
      <c r="Q101" s="1017"/>
    </row>
    <row r="102" ht="15.75" spans="1:17">
      <c r="A102" s="1032" t="s">
        <v>497</v>
      </c>
      <c r="B102" s="1033">
        <v>0.63</v>
      </c>
      <c r="C102" s="1075"/>
      <c r="D102" s="1093" t="s">
        <v>474</v>
      </c>
      <c r="E102" s="1138">
        <v>173.918</v>
      </c>
      <c r="F102" s="1138">
        <v>105.68</v>
      </c>
      <c r="G102" s="1138">
        <v>69.1790000000001</v>
      </c>
      <c r="H102" s="1138">
        <v>116.772</v>
      </c>
      <c r="I102" s="1136">
        <f t="shared" si="5"/>
        <v>465.549</v>
      </c>
      <c r="J102" s="1017"/>
      <c r="K102" s="1017"/>
      <c r="L102" s="1017"/>
      <c r="M102" s="1017"/>
      <c r="N102" s="1017"/>
      <c r="O102" s="1017"/>
      <c r="P102" s="1017"/>
      <c r="Q102" s="1017"/>
    </row>
    <row r="103" ht="15.75" spans="1:17">
      <c r="A103" s="1032" t="s">
        <v>498</v>
      </c>
      <c r="B103" s="1033">
        <v>0.25</v>
      </c>
      <c r="C103" s="1075"/>
      <c r="D103" s="1093" t="s">
        <v>483</v>
      </c>
      <c r="E103" s="1138">
        <v>50.91516</v>
      </c>
      <c r="F103" s="1138">
        <v>59.81592</v>
      </c>
      <c r="G103" s="1138">
        <v>58.64172</v>
      </c>
      <c r="H103" s="1138">
        <v>78.16452</v>
      </c>
      <c r="I103" s="1136">
        <f t="shared" si="5"/>
        <v>247.53732</v>
      </c>
      <c r="J103" s="1017"/>
      <c r="K103" s="1017"/>
      <c r="L103" s="1017"/>
      <c r="M103" s="1017"/>
      <c r="N103" s="1017"/>
      <c r="O103" s="1017"/>
      <c r="P103" s="1017"/>
      <c r="Q103" s="1017"/>
    </row>
    <row r="104" ht="15.75" spans="1:17">
      <c r="A104" s="1032" t="s">
        <v>499</v>
      </c>
      <c r="B104" s="1033">
        <v>0.38</v>
      </c>
      <c r="C104" s="1075"/>
      <c r="D104" s="1093" t="s">
        <v>500</v>
      </c>
      <c r="E104" s="1138">
        <v>61.5834</v>
      </c>
      <c r="F104" s="1138">
        <v>47.47908</v>
      </c>
      <c r="G104" s="1138">
        <v>44.80116</v>
      </c>
      <c r="H104" s="1138">
        <v>41.271</v>
      </c>
      <c r="I104" s="1136">
        <f t="shared" si="5"/>
        <v>195.13464</v>
      </c>
      <c r="J104" s="1017"/>
      <c r="K104" s="1017"/>
      <c r="L104" s="1017"/>
      <c r="M104" s="1017"/>
      <c r="N104" s="1017"/>
      <c r="O104" s="1017"/>
      <c r="P104" s="1017"/>
      <c r="Q104" s="1017"/>
    </row>
    <row r="105" ht="15.75" spans="1:17">
      <c r="A105" s="1032" t="s">
        <v>501</v>
      </c>
      <c r="B105" s="1033">
        <v>1.2</v>
      </c>
      <c r="C105" s="1075"/>
      <c r="D105" s="1093" t="s">
        <v>474</v>
      </c>
      <c r="E105" s="1138">
        <v>393.624</v>
      </c>
      <c r="F105" s="1138">
        <v>261.426</v>
      </c>
      <c r="G105" s="1138">
        <v>476.456</v>
      </c>
      <c r="H105" s="1138">
        <v>553.878</v>
      </c>
      <c r="I105" s="1136">
        <f t="shared" si="5"/>
        <v>1685.384</v>
      </c>
      <c r="J105" s="1017"/>
      <c r="K105" s="1017"/>
      <c r="L105" s="1017"/>
      <c r="M105" s="1017"/>
      <c r="N105" s="1017"/>
      <c r="O105" s="1017"/>
      <c r="P105" s="1017"/>
      <c r="Q105" s="1017"/>
    </row>
    <row r="106" ht="15.75" spans="1:17">
      <c r="A106" s="1032" t="s">
        <v>502</v>
      </c>
      <c r="B106" s="1033">
        <v>0.25</v>
      </c>
      <c r="C106" s="1075"/>
      <c r="D106" s="1093" t="s">
        <v>483</v>
      </c>
      <c r="E106" s="1138">
        <v>102.3048</v>
      </c>
      <c r="F106" s="1138">
        <v>78.40056</v>
      </c>
      <c r="G106" s="1138">
        <v>66.08796</v>
      </c>
      <c r="H106" s="1138">
        <v>56.22528</v>
      </c>
      <c r="I106" s="1136">
        <f t="shared" si="5"/>
        <v>303.0186</v>
      </c>
      <c r="J106" s="1017"/>
      <c r="K106" s="1017"/>
      <c r="L106" s="1017"/>
      <c r="M106" s="1017"/>
      <c r="N106" s="1017"/>
      <c r="O106" s="1017"/>
      <c r="P106" s="1017"/>
      <c r="Q106" s="1017"/>
    </row>
    <row r="107" ht="15.75" spans="1:17">
      <c r="A107" s="1032" t="s">
        <v>503</v>
      </c>
      <c r="B107" s="1033">
        <v>1.02</v>
      </c>
      <c r="C107" s="1075"/>
      <c r="D107" s="1093" t="s">
        <v>474</v>
      </c>
      <c r="E107" s="1138">
        <v>279.804</v>
      </c>
      <c r="F107" s="1138">
        <v>234.912</v>
      </c>
      <c r="G107" s="1138">
        <v>152.385</v>
      </c>
      <c r="H107" s="1138">
        <v>321.549</v>
      </c>
      <c r="I107" s="1136">
        <f t="shared" si="5"/>
        <v>988.65</v>
      </c>
      <c r="J107" s="1017"/>
      <c r="K107" s="1017"/>
      <c r="L107" s="1017"/>
      <c r="M107" s="1017"/>
      <c r="N107" s="1017"/>
      <c r="O107" s="1017"/>
      <c r="P107" s="1017"/>
      <c r="Q107" s="1017"/>
    </row>
    <row r="108" ht="15.75" spans="1:17">
      <c r="A108" s="1032" t="s">
        <v>504</v>
      </c>
      <c r="B108" s="1033">
        <v>0.75</v>
      </c>
      <c r="C108" s="1088"/>
      <c r="D108" s="1093" t="s">
        <v>474</v>
      </c>
      <c r="E108" s="1138">
        <v>11.231</v>
      </c>
      <c r="F108" s="1138">
        <v>103.58</v>
      </c>
      <c r="G108" s="1138">
        <v>102.335</v>
      </c>
      <c r="H108" s="1138">
        <v>98.496</v>
      </c>
      <c r="I108" s="1136">
        <f t="shared" si="5"/>
        <v>315.642</v>
      </c>
      <c r="J108" s="1017"/>
      <c r="K108" s="1017"/>
      <c r="L108" s="1017"/>
      <c r="M108" s="1017"/>
      <c r="N108" s="1017"/>
      <c r="O108" s="1017"/>
      <c r="P108" s="1017"/>
      <c r="Q108" s="1017"/>
    </row>
    <row r="109" ht="15.75" spans="1:17">
      <c r="A109" s="1032" t="s">
        <v>505</v>
      </c>
      <c r="B109" s="1033">
        <v>3.7</v>
      </c>
      <c r="C109" s="1032" t="s">
        <v>506</v>
      </c>
      <c r="D109" s="1093" t="s">
        <v>478</v>
      </c>
      <c r="E109" s="1138">
        <v>237.384</v>
      </c>
      <c r="F109" s="1138">
        <v>25.6479999999999</v>
      </c>
      <c r="G109" s="1138">
        <v>56.3919999999995</v>
      </c>
      <c r="H109" s="1138">
        <v>41.8390000000006</v>
      </c>
      <c r="I109" s="1136">
        <f t="shared" si="5"/>
        <v>361.263</v>
      </c>
      <c r="J109" s="1017"/>
      <c r="K109" s="1017"/>
      <c r="L109" s="1017"/>
      <c r="M109" s="1017"/>
      <c r="N109" s="1017"/>
      <c r="O109" s="1017"/>
      <c r="P109" s="1017"/>
      <c r="Q109" s="1017"/>
    </row>
    <row r="110" ht="15.75" spans="1:17">
      <c r="A110" s="1032" t="s">
        <v>507</v>
      </c>
      <c r="B110" s="1033">
        <v>2.5</v>
      </c>
      <c r="C110" s="1032" t="s">
        <v>508</v>
      </c>
      <c r="D110" s="1093" t="s">
        <v>478</v>
      </c>
      <c r="E110" s="1138">
        <v>1000.1215</v>
      </c>
      <c r="F110" s="1138">
        <v>358.987999999998</v>
      </c>
      <c r="G110" s="1138">
        <v>617.036000000001</v>
      </c>
      <c r="H110" s="1138">
        <v>1265.978</v>
      </c>
      <c r="I110" s="1136">
        <f t="shared" si="5"/>
        <v>3242.1235</v>
      </c>
      <c r="J110" s="1017"/>
      <c r="K110" s="1017"/>
      <c r="L110" s="1017"/>
      <c r="M110" s="1017"/>
      <c r="N110" s="1017"/>
      <c r="O110" s="1017"/>
      <c r="P110" s="1017"/>
      <c r="Q110" s="1017"/>
    </row>
    <row r="111" ht="15.75" spans="1:17">
      <c r="A111" s="1032" t="s">
        <v>509</v>
      </c>
      <c r="B111" s="1033">
        <v>4.6</v>
      </c>
      <c r="C111" s="1032" t="s">
        <v>510</v>
      </c>
      <c r="D111" s="1093" t="s">
        <v>471</v>
      </c>
      <c r="E111" s="1138">
        <v>2628.8185</v>
      </c>
      <c r="F111" s="1138">
        <v>1381.8805</v>
      </c>
      <c r="G111" s="1138">
        <v>2067.1805</v>
      </c>
      <c r="H111" s="1138">
        <v>2393.2755</v>
      </c>
      <c r="I111" s="1136">
        <f t="shared" si="5"/>
        <v>8471.155</v>
      </c>
      <c r="J111" s="1017"/>
      <c r="K111" s="1017"/>
      <c r="L111" s="1017"/>
      <c r="M111" s="1017"/>
      <c r="N111" s="1017"/>
      <c r="O111" s="1017"/>
      <c r="P111" s="1017"/>
      <c r="Q111" s="1017"/>
    </row>
    <row r="112" ht="15.75" spans="1:17">
      <c r="A112" s="1032" t="s">
        <v>511</v>
      </c>
      <c r="B112" s="1033">
        <v>3</v>
      </c>
      <c r="C112" s="1032"/>
      <c r="D112" s="1093" t="s">
        <v>471</v>
      </c>
      <c r="E112" s="1138">
        <v>1620.86925</v>
      </c>
      <c r="F112" s="1138">
        <v>933.99075</v>
      </c>
      <c r="G112" s="1138">
        <v>1212.92325</v>
      </c>
      <c r="H112" s="1138">
        <v>1521.9435</v>
      </c>
      <c r="I112" s="1136">
        <f t="shared" si="5"/>
        <v>5289.72675</v>
      </c>
      <c r="J112" s="1017"/>
      <c r="K112" s="1017"/>
      <c r="L112" s="1017"/>
      <c r="M112" s="1017"/>
      <c r="N112" s="1017"/>
      <c r="O112" s="1017"/>
      <c r="P112" s="1017"/>
      <c r="Q112" s="1017"/>
    </row>
    <row r="113" ht="15.75" spans="1:17">
      <c r="A113" s="1032" t="s">
        <v>512</v>
      </c>
      <c r="B113" s="1033">
        <v>1.95</v>
      </c>
      <c r="C113" s="1032" t="s">
        <v>513</v>
      </c>
      <c r="D113" s="1093" t="s">
        <v>483</v>
      </c>
      <c r="E113" s="1138">
        <v>0</v>
      </c>
      <c r="F113" s="1138">
        <v>155.13876</v>
      </c>
      <c r="G113" s="1138">
        <v>339.2424</v>
      </c>
      <c r="H113" s="1138">
        <v>377.18604</v>
      </c>
      <c r="I113" s="1136">
        <f t="shared" si="5"/>
        <v>871.5672</v>
      </c>
      <c r="J113" s="1017"/>
      <c r="K113" s="1017"/>
      <c r="L113" s="1017"/>
      <c r="M113" s="1017"/>
      <c r="N113" s="1017"/>
      <c r="O113" s="1017"/>
      <c r="P113" s="1017"/>
      <c r="Q113" s="1017"/>
    </row>
    <row r="114" ht="14.45" customHeight="1" spans="1:17">
      <c r="A114" s="1140" t="s">
        <v>514</v>
      </c>
      <c r="B114" s="1033">
        <v>1.5</v>
      </c>
      <c r="C114" s="1141" t="s">
        <v>515</v>
      </c>
      <c r="D114" s="1142" t="s">
        <v>471</v>
      </c>
      <c r="E114" s="1138">
        <v>2032.949097</v>
      </c>
      <c r="F114" s="1138">
        <v>678.260607000005</v>
      </c>
      <c r="G114" s="1138">
        <v>0</v>
      </c>
      <c r="H114" s="1138">
        <v>0</v>
      </c>
      <c r="I114" s="1136">
        <f t="shared" si="5"/>
        <v>2711.209704</v>
      </c>
      <c r="J114" s="1017"/>
      <c r="K114" s="1017"/>
      <c r="L114" s="1017"/>
      <c r="M114" s="1017"/>
      <c r="N114" s="1017"/>
      <c r="O114" s="1017"/>
      <c r="P114" s="1017"/>
      <c r="Q114" s="1017"/>
    </row>
    <row r="115" s="1017" customFormat="1" ht="14.45" customHeight="1" spans="1:9">
      <c r="A115" s="1143" t="s">
        <v>516</v>
      </c>
      <c r="B115" s="1033">
        <v>2.95</v>
      </c>
      <c r="C115" s="1144"/>
      <c r="D115" s="1142" t="s">
        <v>478</v>
      </c>
      <c r="E115" s="1138">
        <v>877.002000000001</v>
      </c>
      <c r="F115" s="1138">
        <v>291.949000000002</v>
      </c>
      <c r="G115" s="1138">
        <v>0</v>
      </c>
      <c r="H115" s="1138">
        <v>0</v>
      </c>
      <c r="I115" s="1136">
        <f t="shared" si="5"/>
        <v>1168.951</v>
      </c>
    </row>
    <row r="116" s="1017" customFormat="1" ht="14.45" customHeight="1" spans="1:9">
      <c r="A116" s="2010" t="s">
        <v>517</v>
      </c>
      <c r="B116" s="1033">
        <v>3.27</v>
      </c>
      <c r="C116" s="1145"/>
      <c r="D116" s="1142" t="s">
        <v>478</v>
      </c>
      <c r="E116" s="1138">
        <v>966.678999999998</v>
      </c>
      <c r="F116" s="1138">
        <v>327.635000000002</v>
      </c>
      <c r="G116" s="1138">
        <v>0</v>
      </c>
      <c r="H116" s="1138">
        <v>0</v>
      </c>
      <c r="I116" s="1136">
        <f t="shared" si="5"/>
        <v>1294.314</v>
      </c>
    </row>
    <row r="117" s="1017" customFormat="1" ht="14.45" customHeight="1" spans="1:9">
      <c r="A117" s="1143" t="s">
        <v>518</v>
      </c>
      <c r="B117" s="1033">
        <v>0.4</v>
      </c>
      <c r="C117" s="1032" t="s">
        <v>519</v>
      </c>
      <c r="D117" s="1093" t="s">
        <v>474</v>
      </c>
      <c r="E117" s="1138">
        <v>189.1358</v>
      </c>
      <c r="F117" s="1138">
        <v>30.7034000000001</v>
      </c>
      <c r="G117" s="1138">
        <v>0</v>
      </c>
      <c r="H117" s="1138">
        <v>0</v>
      </c>
      <c r="I117" s="1136">
        <f t="shared" si="5"/>
        <v>219.8392</v>
      </c>
    </row>
    <row r="118" ht="15.75" spans="1:17">
      <c r="A118" s="1032" t="s">
        <v>520</v>
      </c>
      <c r="B118" s="1033">
        <v>2.68</v>
      </c>
      <c r="C118" s="1032" t="s">
        <v>521</v>
      </c>
      <c r="D118" s="1093" t="s">
        <v>474</v>
      </c>
      <c r="E118" s="1138">
        <v>1792.9008</v>
      </c>
      <c r="F118" s="1138">
        <v>766.1184</v>
      </c>
      <c r="G118" s="1138">
        <v>769.8048</v>
      </c>
      <c r="H118" s="1138">
        <v>641.851199999999</v>
      </c>
      <c r="I118" s="1136">
        <f t="shared" si="5"/>
        <v>3970.6752</v>
      </c>
      <c r="J118" s="1017"/>
      <c r="K118" s="1017"/>
      <c r="L118" s="1017"/>
      <c r="M118" s="1017"/>
      <c r="N118" s="1017"/>
      <c r="O118" s="1017"/>
      <c r="P118" s="1017"/>
      <c r="Q118" s="1017"/>
    </row>
    <row r="119" ht="15.75" spans="1:17">
      <c r="A119" s="1032" t="s">
        <v>522</v>
      </c>
      <c r="B119" s="1033">
        <v>1</v>
      </c>
      <c r="C119" s="1032"/>
      <c r="D119" s="1093" t="s">
        <v>474</v>
      </c>
      <c r="E119" s="1138">
        <v>1138.164</v>
      </c>
      <c r="F119" s="1138">
        <v>525.8208</v>
      </c>
      <c r="G119" s="1138">
        <v>521.5944</v>
      </c>
      <c r="H119" s="1138">
        <v>442.3752</v>
      </c>
      <c r="I119" s="1136">
        <f t="shared" si="5"/>
        <v>2627.9544</v>
      </c>
      <c r="J119" s="1017"/>
      <c r="K119" s="1017"/>
      <c r="L119" s="1017"/>
      <c r="M119" s="1017"/>
      <c r="N119" s="1017"/>
      <c r="O119" s="1017"/>
      <c r="P119" s="1017"/>
      <c r="Q119" s="1017"/>
    </row>
    <row r="120" ht="15.75" spans="1:17">
      <c r="A120" s="1032" t="s">
        <v>523</v>
      </c>
      <c r="B120" s="1033">
        <v>0.2</v>
      </c>
      <c r="C120" s="1032" t="s">
        <v>524</v>
      </c>
      <c r="D120" s="1093" t="s">
        <v>474</v>
      </c>
      <c r="E120" s="1138">
        <v>23.4720000000001</v>
      </c>
      <c r="F120" s="1138">
        <v>20.3296</v>
      </c>
      <c r="G120" s="1138">
        <v>25.292</v>
      </c>
      <c r="H120" s="1138">
        <v>51.9879999999999</v>
      </c>
      <c r="I120" s="1136">
        <f t="shared" si="5"/>
        <v>121.0816</v>
      </c>
      <c r="J120" s="1017"/>
      <c r="K120" s="1017"/>
      <c r="L120" s="1017"/>
      <c r="M120" s="1017"/>
      <c r="N120" s="1017"/>
      <c r="O120" s="1017"/>
      <c r="P120" s="1017"/>
      <c r="Q120" s="1017"/>
    </row>
    <row r="121" ht="15.75" spans="1:17">
      <c r="A121" s="1032" t="s">
        <v>525</v>
      </c>
      <c r="B121" s="1033">
        <v>0.3</v>
      </c>
      <c r="C121" s="1032" t="s">
        <v>526</v>
      </c>
      <c r="D121" s="1093" t="s">
        <v>474</v>
      </c>
      <c r="E121" s="1138">
        <v>108.422</v>
      </c>
      <c r="F121" s="1138">
        <v>46.1170000000001</v>
      </c>
      <c r="G121" s="1138">
        <v>31.194</v>
      </c>
      <c r="H121" s="1138">
        <v>75.908</v>
      </c>
      <c r="I121" s="1136">
        <f t="shared" si="5"/>
        <v>261.641</v>
      </c>
      <c r="J121" s="1017"/>
      <c r="K121" s="1017"/>
      <c r="L121" s="1017"/>
      <c r="M121" s="1017"/>
      <c r="N121" s="1017"/>
      <c r="O121" s="1017"/>
      <c r="P121" s="1017"/>
      <c r="Q121" s="1017"/>
    </row>
    <row r="122" ht="15.75" spans="1:17">
      <c r="A122" s="1032" t="s">
        <v>527</v>
      </c>
      <c r="B122" s="1033">
        <v>3.43</v>
      </c>
      <c r="C122" s="1032" t="s">
        <v>528</v>
      </c>
      <c r="D122" s="1093" t="s">
        <v>471</v>
      </c>
      <c r="E122" s="1138">
        <v>1856.33</v>
      </c>
      <c r="F122" s="1138">
        <v>914.340000000001</v>
      </c>
      <c r="G122" s="1138">
        <v>1603.07</v>
      </c>
      <c r="H122" s="1138">
        <v>1418.55</v>
      </c>
      <c r="I122" s="1136">
        <f t="shared" si="5"/>
        <v>5792.29</v>
      </c>
      <c r="J122" s="1017"/>
      <c r="K122" s="1017"/>
      <c r="L122" s="1017"/>
      <c r="M122" s="1017"/>
      <c r="N122" s="1017"/>
      <c r="O122" s="1017"/>
      <c r="P122" s="1017"/>
      <c r="Q122" s="1017"/>
    </row>
    <row r="123" ht="15.75" spans="1:17">
      <c r="A123" s="1032" t="s">
        <v>529</v>
      </c>
      <c r="B123" s="1033">
        <v>0.25</v>
      </c>
      <c r="C123" s="1032" t="s">
        <v>530</v>
      </c>
      <c r="D123" s="1093" t="s">
        <v>483</v>
      </c>
      <c r="E123" s="1138">
        <v>50.3652</v>
      </c>
      <c r="F123" s="1138">
        <v>40.9302000000003</v>
      </c>
      <c r="G123" s="1138">
        <v>27.6305999999998</v>
      </c>
      <c r="H123" s="1138">
        <v>37.2714</v>
      </c>
      <c r="I123" s="1136">
        <f t="shared" si="5"/>
        <v>156.1974</v>
      </c>
      <c r="J123" s="1017"/>
      <c r="K123" s="1017"/>
      <c r="L123" s="1017"/>
      <c r="M123" s="1017"/>
      <c r="N123" s="1017"/>
      <c r="O123" s="1017"/>
      <c r="P123" s="1017"/>
      <c r="Q123" s="1017"/>
    </row>
    <row r="124" ht="15.75" spans="1:17">
      <c r="A124" s="1032" t="s">
        <v>531</v>
      </c>
      <c r="B124" s="1033">
        <v>12.3</v>
      </c>
      <c r="C124" s="1032" t="s">
        <v>532</v>
      </c>
      <c r="D124" s="1093" t="s">
        <v>471</v>
      </c>
      <c r="E124" s="1138">
        <v>6149.38799999999</v>
      </c>
      <c r="F124" s="1138">
        <v>3748.08000000001</v>
      </c>
      <c r="G124" s="1138">
        <v>3843.25199999999</v>
      </c>
      <c r="H124" s="1138">
        <v>6900.6</v>
      </c>
      <c r="I124" s="1136">
        <f t="shared" si="5"/>
        <v>20641.32</v>
      </c>
      <c r="J124" s="1017"/>
      <c r="K124" s="1017"/>
      <c r="L124" s="1017"/>
      <c r="M124" s="1017"/>
      <c r="N124" s="1017"/>
      <c r="O124" s="1017"/>
      <c r="P124" s="1017"/>
      <c r="Q124" s="1017"/>
    </row>
    <row r="125" ht="15.75" spans="1:17">
      <c r="A125" s="1032" t="s">
        <v>533</v>
      </c>
      <c r="B125" s="1033">
        <v>14.2</v>
      </c>
      <c r="C125" s="1032" t="s">
        <v>534</v>
      </c>
      <c r="D125" s="1093" t="s">
        <v>471</v>
      </c>
      <c r="E125" s="1138">
        <v>4630.864</v>
      </c>
      <c r="F125" s="1138">
        <v>1658.02</v>
      </c>
      <c r="G125" s="1138">
        <v>4108.804</v>
      </c>
      <c r="H125" s="1138">
        <v>5359.48</v>
      </c>
      <c r="I125" s="1136">
        <f t="shared" si="5"/>
        <v>15757.168</v>
      </c>
      <c r="J125" s="1017"/>
      <c r="K125" s="1017"/>
      <c r="L125" s="1017"/>
      <c r="M125" s="1017"/>
      <c r="N125" s="1017"/>
      <c r="O125" s="1017"/>
      <c r="P125" s="1017"/>
      <c r="Q125" s="1017"/>
    </row>
    <row r="126" ht="15.75" spans="1:17">
      <c r="A126" s="1032" t="s">
        <v>535</v>
      </c>
      <c r="B126" s="1033">
        <v>0.15</v>
      </c>
      <c r="C126" s="1032" t="s">
        <v>536</v>
      </c>
      <c r="D126" s="1093" t="s">
        <v>483</v>
      </c>
      <c r="E126" s="1136">
        <v>0</v>
      </c>
      <c r="F126" s="1136">
        <v>0</v>
      </c>
      <c r="G126" s="1136">
        <v>0</v>
      </c>
      <c r="H126" s="1136">
        <v>0</v>
      </c>
      <c r="I126" s="1136">
        <f t="shared" si="5"/>
        <v>0</v>
      </c>
      <c r="J126" s="1017"/>
      <c r="K126" s="1017"/>
      <c r="L126" s="1017"/>
      <c r="M126" s="1017"/>
      <c r="N126" s="1017"/>
      <c r="O126" s="1017"/>
      <c r="P126" s="1017"/>
      <c r="Q126" s="1017"/>
    </row>
    <row r="127" ht="15.75" spans="1:17">
      <c r="A127" s="1032" t="s">
        <v>537</v>
      </c>
      <c r="B127" s="1033">
        <v>6.4</v>
      </c>
      <c r="C127" s="1032" t="s">
        <v>538</v>
      </c>
      <c r="D127" s="1142" t="s">
        <v>471</v>
      </c>
      <c r="E127" s="1138">
        <v>1780.072</v>
      </c>
      <c r="F127" s="1138">
        <v>746.89</v>
      </c>
      <c r="G127" s="1138">
        <v>2017.344</v>
      </c>
      <c r="H127" s="1138">
        <v>2464.186</v>
      </c>
      <c r="I127" s="1136">
        <f t="shared" si="5"/>
        <v>7008.492</v>
      </c>
      <c r="J127" s="1017"/>
      <c r="K127" s="1017"/>
      <c r="L127" s="1017"/>
      <c r="M127" s="1017"/>
      <c r="N127" s="1017"/>
      <c r="O127" s="1017"/>
      <c r="P127" s="1017"/>
      <c r="Q127" s="1017"/>
    </row>
    <row r="128" ht="15.75" spans="1:17">
      <c r="A128" s="1032" t="s">
        <v>539</v>
      </c>
      <c r="B128" s="1033">
        <v>1</v>
      </c>
      <c r="C128" s="1032" t="s">
        <v>540</v>
      </c>
      <c r="D128" s="1034">
        <v>10</v>
      </c>
      <c r="E128" s="1138">
        <v>512.733</v>
      </c>
      <c r="F128" s="1138">
        <v>220.137</v>
      </c>
      <c r="G128" s="1138">
        <v>290.559</v>
      </c>
      <c r="H128" s="1138">
        <v>461.316</v>
      </c>
      <c r="I128" s="1136">
        <f t="shared" si="5"/>
        <v>1484.745</v>
      </c>
      <c r="J128" s="1017"/>
      <c r="K128" s="1017"/>
      <c r="L128" s="1017"/>
      <c r="M128" s="1017"/>
      <c r="N128" s="1017"/>
      <c r="O128" s="1017"/>
      <c r="P128" s="1017"/>
      <c r="Q128" s="1017"/>
    </row>
    <row r="129" ht="15.75" spans="1:17">
      <c r="A129" s="1032" t="s">
        <v>541</v>
      </c>
      <c r="B129" s="1033">
        <v>0.28</v>
      </c>
      <c r="C129" s="1032"/>
      <c r="D129" s="1093" t="s">
        <v>474</v>
      </c>
      <c r="E129" s="1138">
        <v>275.9715</v>
      </c>
      <c r="F129" s="1138">
        <v>173.961</v>
      </c>
      <c r="G129" s="1138">
        <v>199.011</v>
      </c>
      <c r="H129" s="1138">
        <v>275.013</v>
      </c>
      <c r="I129" s="1136">
        <f t="shared" si="5"/>
        <v>923.9565</v>
      </c>
      <c r="J129" s="1017"/>
      <c r="K129" s="1017"/>
      <c r="L129" s="1017"/>
      <c r="M129" s="1017"/>
      <c r="N129" s="1017"/>
      <c r="O129" s="1017"/>
      <c r="P129" s="1017"/>
      <c r="Q129" s="1017"/>
    </row>
    <row r="130" ht="15.75" spans="1:17">
      <c r="A130" s="1032" t="s">
        <v>542</v>
      </c>
      <c r="B130" s="1033">
        <v>0.6</v>
      </c>
      <c r="C130" s="1032" t="s">
        <v>543</v>
      </c>
      <c r="D130" s="1093" t="s">
        <v>474</v>
      </c>
      <c r="E130" s="1138">
        <v>750.24</v>
      </c>
      <c r="F130" s="1138">
        <v>204.681000000001</v>
      </c>
      <c r="G130" s="1138">
        <v>427.833</v>
      </c>
      <c r="H130" s="1138">
        <v>431.892</v>
      </c>
      <c r="I130" s="1136">
        <f t="shared" si="5"/>
        <v>1814.646</v>
      </c>
      <c r="J130" s="1017"/>
      <c r="K130" s="1017"/>
      <c r="L130" s="1017"/>
      <c r="M130" s="1017"/>
      <c r="N130" s="1017"/>
      <c r="O130" s="1017"/>
      <c r="P130" s="1017"/>
      <c r="Q130" s="1017"/>
    </row>
    <row r="131" ht="15.75" spans="1:17">
      <c r="A131" s="1032" t="s">
        <v>544</v>
      </c>
      <c r="B131" s="1033">
        <v>2</v>
      </c>
      <c r="C131" s="1032" t="s">
        <v>545</v>
      </c>
      <c r="D131" s="1093" t="s">
        <v>471</v>
      </c>
      <c r="E131" s="1138">
        <v>0</v>
      </c>
      <c r="F131" s="1138">
        <v>0</v>
      </c>
      <c r="G131" s="1138">
        <v>14.3460000000005</v>
      </c>
      <c r="H131" s="1138">
        <v>672.216</v>
      </c>
      <c r="I131" s="1136">
        <f t="shared" si="5"/>
        <v>686.562000000001</v>
      </c>
      <c r="J131" s="1017"/>
      <c r="K131" s="1017"/>
      <c r="L131" s="1017"/>
      <c r="M131" s="1017"/>
      <c r="N131" s="1017"/>
      <c r="O131" s="1017"/>
      <c r="P131" s="1017"/>
      <c r="Q131" s="1017"/>
    </row>
    <row r="132" ht="15.75" spans="1:17">
      <c r="A132" s="1032" t="s">
        <v>546</v>
      </c>
      <c r="B132" s="1033">
        <v>1.5</v>
      </c>
      <c r="C132" s="1052" t="s">
        <v>547</v>
      </c>
      <c r="D132" s="1093" t="s">
        <v>474</v>
      </c>
      <c r="E132" s="1138">
        <v>314.504</v>
      </c>
      <c r="F132" s="1138">
        <v>234.17</v>
      </c>
      <c r="G132" s="1138">
        <v>160.168</v>
      </c>
      <c r="H132" s="1138">
        <v>322.802</v>
      </c>
      <c r="I132" s="1136">
        <f t="shared" si="5"/>
        <v>1031.644</v>
      </c>
      <c r="J132" s="1017"/>
      <c r="K132" s="1017"/>
      <c r="L132" s="1017"/>
      <c r="M132" s="1017"/>
      <c r="N132" s="1017"/>
      <c r="O132" s="1017"/>
      <c r="P132" s="1017"/>
      <c r="Q132" s="1017"/>
    </row>
    <row r="133" ht="15.75" spans="1:17">
      <c r="A133" s="1032" t="s">
        <v>548</v>
      </c>
      <c r="B133" s="1033">
        <v>1.2</v>
      </c>
      <c r="C133" s="1088"/>
      <c r="D133" s="1093" t="s">
        <v>474</v>
      </c>
      <c r="E133" s="1138">
        <v>1096.8</v>
      </c>
      <c r="F133" s="1138">
        <v>692.800000000001</v>
      </c>
      <c r="G133" s="1138">
        <v>468.799999999999</v>
      </c>
      <c r="H133" s="1138">
        <v>1189.6</v>
      </c>
      <c r="I133" s="1136">
        <f t="shared" si="5"/>
        <v>3448</v>
      </c>
      <c r="J133" s="1017"/>
      <c r="K133" s="1017"/>
      <c r="L133" s="1017"/>
      <c r="M133" s="1017"/>
      <c r="N133" s="1017"/>
      <c r="O133" s="1017"/>
      <c r="P133" s="1017"/>
      <c r="Q133" s="1017"/>
    </row>
    <row r="134" ht="15.75" spans="1:17">
      <c r="A134" s="1032" t="s">
        <v>549</v>
      </c>
      <c r="B134" s="1033">
        <v>0.5</v>
      </c>
      <c r="C134" s="1032" t="s">
        <v>550</v>
      </c>
      <c r="D134" s="1093" t="s">
        <v>474</v>
      </c>
      <c r="E134" s="1136">
        <v>0</v>
      </c>
      <c r="F134" s="1136">
        <v>0</v>
      </c>
      <c r="G134" s="1136">
        <v>0</v>
      </c>
      <c r="H134" s="1136">
        <v>0</v>
      </c>
      <c r="I134" s="1136">
        <f t="shared" si="5"/>
        <v>0</v>
      </c>
      <c r="J134" s="1017"/>
      <c r="K134" s="1017"/>
      <c r="L134" s="1017"/>
      <c r="M134" s="1017"/>
      <c r="N134" s="1017"/>
      <c r="O134" s="1017"/>
      <c r="P134" s="1017"/>
      <c r="Q134" s="1017"/>
    </row>
    <row r="135" ht="15.75" spans="1:17">
      <c r="A135" s="1032" t="s">
        <v>551</v>
      </c>
      <c r="B135" s="1033">
        <v>3.2</v>
      </c>
      <c r="C135" s="1032" t="s">
        <v>552</v>
      </c>
      <c r="D135" s="1093" t="s">
        <v>471</v>
      </c>
      <c r="E135" s="1138">
        <v>807.4944</v>
      </c>
      <c r="F135" s="1138">
        <v>295.6464</v>
      </c>
      <c r="G135" s="1138">
        <v>1148.1984</v>
      </c>
      <c r="H135" s="1138">
        <v>737.280000000001</v>
      </c>
      <c r="I135" s="1136">
        <f t="shared" si="5"/>
        <v>2988.6192</v>
      </c>
      <c r="J135" s="1017"/>
      <c r="K135" s="1017"/>
      <c r="L135" s="1017"/>
      <c r="M135" s="1017"/>
      <c r="N135" s="1017"/>
      <c r="O135" s="1017"/>
      <c r="P135" s="1017"/>
      <c r="Q135" s="1017"/>
    </row>
    <row r="136" ht="15.75" spans="1:17">
      <c r="A136" s="1032" t="s">
        <v>553</v>
      </c>
      <c r="B136" s="1033">
        <v>3.6</v>
      </c>
      <c r="C136" s="1032" t="s">
        <v>554</v>
      </c>
      <c r="D136" s="1093" t="s">
        <v>471</v>
      </c>
      <c r="E136" s="1138">
        <v>1832.112</v>
      </c>
      <c r="F136" s="1138">
        <v>1005.048</v>
      </c>
      <c r="G136" s="1138">
        <v>1419.0012</v>
      </c>
      <c r="H136" s="1138">
        <v>1624.5036</v>
      </c>
      <c r="I136" s="1136">
        <f t="shared" si="5"/>
        <v>5880.6648</v>
      </c>
      <c r="J136" s="1017"/>
      <c r="K136" s="1017"/>
      <c r="L136" s="1017"/>
      <c r="M136" s="1017"/>
      <c r="N136" s="1017"/>
      <c r="O136" s="1017"/>
      <c r="P136" s="1017"/>
      <c r="Q136" s="1017"/>
    </row>
    <row r="137" ht="15.75" spans="1:17">
      <c r="A137" s="1032" t="s">
        <v>555</v>
      </c>
      <c r="B137" s="1033">
        <v>0.2</v>
      </c>
      <c r="C137" s="1032" t="s">
        <v>556</v>
      </c>
      <c r="D137" s="1093" t="s">
        <v>483</v>
      </c>
      <c r="E137" s="1138">
        <v>16.2669600000001</v>
      </c>
      <c r="F137" s="1138">
        <v>28.00188</v>
      </c>
      <c r="G137" s="1138">
        <v>32.6142000000001</v>
      </c>
      <c r="H137" s="1138">
        <v>27.0655199999999</v>
      </c>
      <c r="I137" s="1136">
        <f t="shared" si="5"/>
        <v>103.94856</v>
      </c>
      <c r="J137" s="1017"/>
      <c r="K137" s="1017"/>
      <c r="L137" s="1017"/>
      <c r="M137" s="1017"/>
      <c r="N137" s="1017"/>
      <c r="O137" s="1017"/>
      <c r="P137" s="1017"/>
      <c r="Q137" s="1017"/>
    </row>
    <row r="138" ht="15.75" spans="1:17">
      <c r="A138" s="1032" t="s">
        <v>557</v>
      </c>
      <c r="B138" s="1033">
        <v>1.52</v>
      </c>
      <c r="C138" s="1032" t="s">
        <v>558</v>
      </c>
      <c r="D138" s="1034" t="s">
        <v>559</v>
      </c>
      <c r="E138" s="1138">
        <v>318.7492</v>
      </c>
      <c r="F138" s="1138">
        <v>184.9064</v>
      </c>
      <c r="G138" s="1138">
        <v>201.3872</v>
      </c>
      <c r="H138" s="1138">
        <v>233.3744</v>
      </c>
      <c r="I138" s="1136">
        <f t="shared" si="5"/>
        <v>938.4172</v>
      </c>
      <c r="J138" s="1017"/>
      <c r="K138" s="1017"/>
      <c r="L138" s="1017"/>
      <c r="M138" s="1017"/>
      <c r="N138" s="1017"/>
      <c r="O138" s="1017"/>
      <c r="P138" s="1017"/>
      <c r="Q138" s="1017"/>
    </row>
    <row r="139" ht="15.75" spans="1:17">
      <c r="A139" s="1032" t="s">
        <v>560</v>
      </c>
      <c r="B139" s="1033">
        <v>10.5</v>
      </c>
      <c r="C139" s="1032" t="s">
        <v>561</v>
      </c>
      <c r="D139" s="1093" t="s">
        <v>471</v>
      </c>
      <c r="E139" s="1138">
        <v>2893.3776</v>
      </c>
      <c r="F139" s="1138">
        <v>1329.0192</v>
      </c>
      <c r="G139" s="1138">
        <v>3017.2464</v>
      </c>
      <c r="H139" s="1138">
        <v>2171.4192</v>
      </c>
      <c r="I139" s="1136">
        <f t="shared" si="5"/>
        <v>9411.0624</v>
      </c>
      <c r="J139" s="1017"/>
      <c r="K139" s="1017"/>
      <c r="L139" s="1017"/>
      <c r="M139" s="1017"/>
      <c r="N139" s="1017"/>
      <c r="O139" s="1017"/>
      <c r="P139" s="1017"/>
      <c r="Q139" s="1017"/>
    </row>
    <row r="140" ht="15.75" spans="1:17">
      <c r="A140" s="1032" t="s">
        <v>562</v>
      </c>
      <c r="B140" s="1033">
        <v>5</v>
      </c>
      <c r="C140" s="1032" t="s">
        <v>563</v>
      </c>
      <c r="D140" s="1142" t="s">
        <v>471</v>
      </c>
      <c r="E140" s="1138">
        <v>500.2305</v>
      </c>
      <c r="F140" s="1138">
        <v>292.362000000001</v>
      </c>
      <c r="G140" s="1138">
        <v>1140.006</v>
      </c>
      <c r="H140" s="1138">
        <v>1527.4665</v>
      </c>
      <c r="I140" s="1136">
        <f t="shared" si="5"/>
        <v>3460.065</v>
      </c>
      <c r="J140" s="1017"/>
      <c r="K140" s="1017"/>
      <c r="L140" s="1017"/>
      <c r="M140" s="1017"/>
      <c r="N140" s="1017"/>
      <c r="O140" s="1017"/>
      <c r="P140" s="1017"/>
      <c r="Q140" s="1017"/>
    </row>
    <row r="141" ht="15.75" spans="1:17">
      <c r="A141" s="1032" t="s">
        <v>564</v>
      </c>
      <c r="B141" s="1033">
        <v>1.08</v>
      </c>
      <c r="C141" s="1032" t="s">
        <v>565</v>
      </c>
      <c r="D141" s="1142" t="s">
        <v>471</v>
      </c>
      <c r="E141" s="1138">
        <v>664.44</v>
      </c>
      <c r="F141" s="1138">
        <v>535.542</v>
      </c>
      <c r="G141" s="1138">
        <v>612.192</v>
      </c>
      <c r="H141" s="1138">
        <v>586.5405</v>
      </c>
      <c r="I141" s="1136">
        <f t="shared" si="5"/>
        <v>2398.7145</v>
      </c>
      <c r="J141" s="1017"/>
      <c r="K141" s="1017"/>
      <c r="L141" s="1017"/>
      <c r="M141" s="1017"/>
      <c r="N141" s="1017"/>
      <c r="O141" s="1017"/>
      <c r="P141" s="1017"/>
      <c r="Q141" s="1017"/>
    </row>
    <row r="142" ht="15.75" spans="1:17">
      <c r="A142" s="1032" t="s">
        <v>566</v>
      </c>
      <c r="B142" s="1033">
        <v>0.32</v>
      </c>
      <c r="C142" s="1032" t="s">
        <v>567</v>
      </c>
      <c r="D142" s="1093" t="s">
        <v>474</v>
      </c>
      <c r="E142" s="1138">
        <v>97.592</v>
      </c>
      <c r="F142" s="1138">
        <v>91.891</v>
      </c>
      <c r="G142" s="1138">
        <v>91.9850000000001</v>
      </c>
      <c r="H142" s="1138">
        <v>90.1809999999998</v>
      </c>
      <c r="I142" s="1136">
        <f t="shared" si="5"/>
        <v>371.649</v>
      </c>
      <c r="J142" s="1017"/>
      <c r="K142" s="1017"/>
      <c r="L142" s="1017"/>
      <c r="M142" s="1017"/>
      <c r="N142" s="1017"/>
      <c r="O142" s="1017"/>
      <c r="P142" s="1017"/>
      <c r="Q142" s="1017"/>
    </row>
    <row r="143" ht="15.75" spans="1:17">
      <c r="A143" s="1032" t="s">
        <v>568</v>
      </c>
      <c r="B143" s="1033">
        <v>0.5</v>
      </c>
      <c r="C143" s="1032" t="s">
        <v>569</v>
      </c>
      <c r="D143" s="1093" t="s">
        <v>474</v>
      </c>
      <c r="E143" s="1138">
        <v>102.199999999999</v>
      </c>
      <c r="F143" s="1138">
        <v>0</v>
      </c>
      <c r="G143" s="1138">
        <v>46.2830000000009</v>
      </c>
      <c r="H143" s="1138">
        <v>101.049</v>
      </c>
      <c r="I143" s="1136">
        <f t="shared" si="5"/>
        <v>249.532</v>
      </c>
      <c r="J143" s="1017"/>
      <c r="K143" s="1017"/>
      <c r="L143" s="1017"/>
      <c r="M143" s="1017"/>
      <c r="N143" s="1017"/>
      <c r="O143" s="1017"/>
      <c r="P143" s="1017"/>
      <c r="Q143" s="1017"/>
    </row>
    <row r="144" ht="15.75" spans="1:17">
      <c r="A144" s="1032" t="s">
        <v>570</v>
      </c>
      <c r="B144" s="1033">
        <v>0.8</v>
      </c>
      <c r="C144" s="1032"/>
      <c r="D144" s="1093" t="s">
        <v>474</v>
      </c>
      <c r="E144" s="1138">
        <v>267.902</v>
      </c>
      <c r="F144" s="1138">
        <v>132.63</v>
      </c>
      <c r="G144" s="1138">
        <v>159.066</v>
      </c>
      <c r="H144" s="1138">
        <v>256.698</v>
      </c>
      <c r="I144" s="1136">
        <f t="shared" si="5"/>
        <v>816.296</v>
      </c>
      <c r="J144" s="1017"/>
      <c r="K144" s="1017"/>
      <c r="L144" s="1017"/>
      <c r="M144" s="1017"/>
      <c r="N144" s="1017"/>
      <c r="O144" s="1017"/>
      <c r="P144" s="1017"/>
      <c r="Q144" s="1017"/>
    </row>
    <row r="145" ht="15.75" spans="1:17">
      <c r="A145" s="1032" t="s">
        <v>571</v>
      </c>
      <c r="B145" s="1033">
        <v>0.5</v>
      </c>
      <c r="C145" s="1032"/>
      <c r="D145" s="1093" t="s">
        <v>474</v>
      </c>
      <c r="E145" s="1138">
        <v>111.0064</v>
      </c>
      <c r="F145" s="1138">
        <v>79.3792</v>
      </c>
      <c r="G145" s="1138">
        <v>103.936</v>
      </c>
      <c r="H145" s="1138">
        <v>164.332</v>
      </c>
      <c r="I145" s="1136">
        <f t="shared" si="5"/>
        <v>458.6536</v>
      </c>
      <c r="J145" s="1017"/>
      <c r="K145" s="1017"/>
      <c r="L145" s="1017"/>
      <c r="M145" s="1017"/>
      <c r="N145" s="1017"/>
      <c r="O145" s="1017"/>
      <c r="P145" s="1017"/>
      <c r="Q145" s="1017"/>
    </row>
    <row r="146" ht="15.75" spans="1:17">
      <c r="A146" s="1032" t="s">
        <v>572</v>
      </c>
      <c r="B146" s="1033">
        <v>0.4</v>
      </c>
      <c r="C146" s="1032" t="s">
        <v>573</v>
      </c>
      <c r="D146" s="1093" t="s">
        <v>474</v>
      </c>
      <c r="E146" s="1138">
        <v>435.669</v>
      </c>
      <c r="F146" s="1138">
        <v>277.113</v>
      </c>
      <c r="G146" s="1138">
        <v>290.994</v>
      </c>
      <c r="H146" s="1138">
        <v>488.598</v>
      </c>
      <c r="I146" s="1136">
        <f t="shared" si="5"/>
        <v>1492.374</v>
      </c>
      <c r="J146" s="1017"/>
      <c r="K146" s="1017"/>
      <c r="L146" s="1017"/>
      <c r="M146" s="1017"/>
      <c r="N146" s="1017"/>
      <c r="O146" s="1017"/>
      <c r="P146" s="1017"/>
      <c r="Q146" s="1017"/>
    </row>
    <row r="147" ht="15.75" spans="1:17">
      <c r="A147" s="1032" t="s">
        <v>574</v>
      </c>
      <c r="B147" s="1033">
        <v>1.775</v>
      </c>
      <c r="C147" s="1032" t="s">
        <v>575</v>
      </c>
      <c r="D147" s="1093" t="s">
        <v>474</v>
      </c>
      <c r="E147" s="1138">
        <v>29.085</v>
      </c>
      <c r="F147" s="1138">
        <v>239.574</v>
      </c>
      <c r="G147" s="1138">
        <v>369.618</v>
      </c>
      <c r="H147" s="1138">
        <v>403.686</v>
      </c>
      <c r="I147" s="1136">
        <f t="shared" si="5"/>
        <v>1041.963</v>
      </c>
      <c r="J147" s="1017"/>
      <c r="K147" s="1017"/>
      <c r="L147" s="1017"/>
      <c r="M147" s="1017"/>
      <c r="N147" s="1017"/>
      <c r="O147" s="1017"/>
      <c r="P147" s="1017"/>
      <c r="Q147" s="1017"/>
    </row>
    <row r="148" ht="15.75" spans="1:17">
      <c r="A148" s="1032" t="s">
        <v>576</v>
      </c>
      <c r="B148" s="1033">
        <v>0.6</v>
      </c>
      <c r="C148" s="1032" t="s">
        <v>577</v>
      </c>
      <c r="D148" s="1093" t="s">
        <v>474</v>
      </c>
      <c r="E148" s="1138">
        <v>91.862</v>
      </c>
      <c r="F148" s="1138">
        <v>29.388</v>
      </c>
      <c r="G148" s="1138">
        <v>45.356</v>
      </c>
      <c r="H148" s="1138">
        <v>101.332</v>
      </c>
      <c r="I148" s="1136">
        <f t="shared" si="5"/>
        <v>267.938</v>
      </c>
      <c r="J148" s="1017"/>
      <c r="K148" s="1017"/>
      <c r="L148" s="1017"/>
      <c r="M148" s="1017"/>
      <c r="N148" s="1017"/>
      <c r="O148" s="1017"/>
      <c r="P148" s="1017"/>
      <c r="Q148" s="1017"/>
    </row>
    <row r="149" ht="15.75" spans="1:17">
      <c r="A149" s="1032" t="s">
        <v>578</v>
      </c>
      <c r="B149" s="1033">
        <v>0.4</v>
      </c>
      <c r="C149" s="1032" t="s">
        <v>579</v>
      </c>
      <c r="D149" s="1093" t="s">
        <v>474</v>
      </c>
      <c r="E149" s="1138">
        <v>302.436</v>
      </c>
      <c r="F149" s="1138">
        <v>275.28</v>
      </c>
      <c r="G149" s="1138">
        <v>294.54</v>
      </c>
      <c r="H149" s="1138">
        <v>286.476</v>
      </c>
      <c r="I149" s="1136">
        <f t="shared" si="5"/>
        <v>1158.732</v>
      </c>
      <c r="J149" s="1017"/>
      <c r="K149" s="1017"/>
      <c r="L149" s="1017"/>
      <c r="M149" s="1017"/>
      <c r="N149" s="1017"/>
      <c r="O149" s="1017"/>
      <c r="P149" s="1017"/>
      <c r="Q149" s="1017"/>
    </row>
    <row r="150" ht="15.75" spans="1:17">
      <c r="A150" s="1032" t="s">
        <v>580</v>
      </c>
      <c r="B150" s="1033">
        <v>3.6</v>
      </c>
      <c r="C150" s="1052" t="s">
        <v>581</v>
      </c>
      <c r="D150" s="1093" t="s">
        <v>471</v>
      </c>
      <c r="E150" s="1138">
        <v>1276.954</v>
      </c>
      <c r="F150" s="1138">
        <v>723.17</v>
      </c>
      <c r="G150" s="1138">
        <v>742.111999999997</v>
      </c>
      <c r="H150" s="1138">
        <v>991.984</v>
      </c>
      <c r="I150" s="1136">
        <f t="shared" si="5"/>
        <v>3734.22</v>
      </c>
      <c r="J150" s="1017"/>
      <c r="K150" s="1017"/>
      <c r="L150" s="1017"/>
      <c r="M150" s="1017"/>
      <c r="N150" s="1017"/>
      <c r="O150" s="1017"/>
      <c r="P150" s="1017"/>
      <c r="Q150" s="1017"/>
    </row>
    <row r="151" ht="15.75" spans="1:17">
      <c r="A151" s="1032" t="s">
        <v>582</v>
      </c>
      <c r="B151" s="1033">
        <v>0.4</v>
      </c>
      <c r="C151" s="1075"/>
      <c r="D151" s="1093" t="s">
        <v>471</v>
      </c>
      <c r="E151" s="1138">
        <v>195.1432</v>
      </c>
      <c r="F151" s="1138">
        <v>103.53</v>
      </c>
      <c r="G151" s="1138">
        <v>120.9236</v>
      </c>
      <c r="H151" s="1138">
        <v>132.4568</v>
      </c>
      <c r="I151" s="1136">
        <f t="shared" ref="I151:I164" si="6">E151+F151+G151+H151</f>
        <v>552.0536</v>
      </c>
      <c r="J151" s="1017"/>
      <c r="K151" s="1017"/>
      <c r="L151" s="1017"/>
      <c r="M151" s="1017"/>
      <c r="N151" s="1017"/>
      <c r="O151" s="1017"/>
      <c r="P151" s="1017"/>
      <c r="Q151" s="1017"/>
    </row>
    <row r="152" ht="15.75" spans="1:17">
      <c r="A152" s="1032" t="s">
        <v>583</v>
      </c>
      <c r="B152" s="1033">
        <v>0.62</v>
      </c>
      <c r="C152" s="1088"/>
      <c r="D152" s="1093" t="s">
        <v>471</v>
      </c>
      <c r="E152" s="1138">
        <v>324.408</v>
      </c>
      <c r="F152" s="1138">
        <v>190.4385</v>
      </c>
      <c r="G152" s="1138">
        <v>176.295</v>
      </c>
      <c r="H152" s="1138">
        <v>260.757</v>
      </c>
      <c r="I152" s="1136">
        <f t="shared" si="6"/>
        <v>951.8985</v>
      </c>
      <c r="J152" s="1017"/>
      <c r="K152" s="1017"/>
      <c r="L152" s="1017"/>
      <c r="M152" s="1017"/>
      <c r="N152" s="1017"/>
      <c r="O152" s="1017"/>
      <c r="P152" s="1017"/>
      <c r="Q152" s="1017"/>
    </row>
    <row r="153" ht="15.75" spans="1:17">
      <c r="A153" s="1032" t="s">
        <v>584</v>
      </c>
      <c r="B153" s="1033">
        <v>2.2</v>
      </c>
      <c r="C153" s="1032" t="s">
        <v>585</v>
      </c>
      <c r="D153" s="1093" t="s">
        <v>471</v>
      </c>
      <c r="E153" s="1138">
        <v>611.064000000001</v>
      </c>
      <c r="F153" s="1138">
        <v>322.074000000001</v>
      </c>
      <c r="G153" s="1138">
        <v>358.847999999999</v>
      </c>
      <c r="H153" s="1138">
        <v>629.280000000001</v>
      </c>
      <c r="I153" s="1136">
        <f t="shared" si="6"/>
        <v>1921.266</v>
      </c>
      <c r="J153" s="1017"/>
      <c r="K153" s="1017"/>
      <c r="L153" s="1017"/>
      <c r="M153" s="1017"/>
      <c r="N153" s="1017"/>
      <c r="O153" s="1017"/>
      <c r="P153" s="1017"/>
      <c r="Q153" s="1017"/>
    </row>
    <row r="154" ht="15.75" spans="1:17">
      <c r="A154" s="1032" t="s">
        <v>586</v>
      </c>
      <c r="B154" s="1033">
        <v>2.4</v>
      </c>
      <c r="C154" s="1032" t="s">
        <v>587</v>
      </c>
      <c r="D154" s="1093" t="s">
        <v>474</v>
      </c>
      <c r="E154" s="1138">
        <v>647.892000000001</v>
      </c>
      <c r="F154" s="1138">
        <v>202.415999999999</v>
      </c>
      <c r="G154" s="1138">
        <v>462.016</v>
      </c>
      <c r="H154" s="1138">
        <v>271.232</v>
      </c>
      <c r="I154" s="1136">
        <f t="shared" si="6"/>
        <v>1583.556</v>
      </c>
      <c r="J154" s="1017"/>
      <c r="K154" s="1017"/>
      <c r="L154" s="1017"/>
      <c r="M154" s="1017"/>
      <c r="N154" s="1017"/>
      <c r="O154" s="1017"/>
      <c r="P154" s="1017"/>
      <c r="Q154" s="1017"/>
    </row>
    <row r="155" ht="15.75" spans="1:17">
      <c r="A155" s="1032" t="s">
        <v>588</v>
      </c>
      <c r="B155" s="1033">
        <v>0.66</v>
      </c>
      <c r="C155" s="1032" t="s">
        <v>589</v>
      </c>
      <c r="D155" s="1142" t="s">
        <v>483</v>
      </c>
      <c r="E155" s="1138">
        <v>439.1292</v>
      </c>
      <c r="F155" s="1138">
        <v>400.332</v>
      </c>
      <c r="G155" s="1138">
        <v>444.8652</v>
      </c>
      <c r="H155" s="1138">
        <v>442.014</v>
      </c>
      <c r="I155" s="1136">
        <f t="shared" si="6"/>
        <v>1726.3404</v>
      </c>
      <c r="J155" s="1017"/>
      <c r="K155" s="1017"/>
      <c r="L155" s="1017"/>
      <c r="M155" s="1017"/>
      <c r="N155" s="1017"/>
      <c r="O155" s="1017"/>
      <c r="P155" s="1017"/>
      <c r="Q155" s="1017"/>
    </row>
    <row r="156" ht="15.75" spans="1:17">
      <c r="A156" s="1032" t="s">
        <v>590</v>
      </c>
      <c r="B156" s="1033">
        <v>1</v>
      </c>
      <c r="C156" s="1032" t="s">
        <v>591</v>
      </c>
      <c r="D156" s="1142" t="s">
        <v>471</v>
      </c>
      <c r="E156" s="1138">
        <v>394.817500000001</v>
      </c>
      <c r="F156" s="1138">
        <v>260.613499999999</v>
      </c>
      <c r="G156" s="1138">
        <v>328.118</v>
      </c>
      <c r="H156" s="1138">
        <v>430.913</v>
      </c>
      <c r="I156" s="1136">
        <f t="shared" si="6"/>
        <v>1414.462</v>
      </c>
      <c r="J156" s="1017"/>
      <c r="K156" s="1017"/>
      <c r="L156" s="1017"/>
      <c r="M156" s="1017"/>
      <c r="N156" s="1017"/>
      <c r="O156" s="1017"/>
      <c r="P156" s="1017"/>
      <c r="Q156" s="1017"/>
    </row>
    <row r="157" ht="15.75" spans="1:17">
      <c r="A157" s="1032" t="s">
        <v>592</v>
      </c>
      <c r="B157" s="1033">
        <v>1.3</v>
      </c>
      <c r="C157" s="1032" t="s">
        <v>593</v>
      </c>
      <c r="D157" s="1034" t="s">
        <v>594</v>
      </c>
      <c r="E157" s="1136">
        <v>719.28</v>
      </c>
      <c r="F157" s="1137">
        <v>482.159999999999</v>
      </c>
      <c r="G157" s="1136">
        <v>129.6</v>
      </c>
      <c r="H157" s="1136">
        <v>409.2</v>
      </c>
      <c r="I157" s="1136">
        <f t="shared" si="6"/>
        <v>1740.24</v>
      </c>
      <c r="J157" s="1017"/>
      <c r="K157" s="1017"/>
      <c r="L157" s="1017"/>
      <c r="M157" s="1017"/>
      <c r="N157" s="1017"/>
      <c r="O157" s="1017"/>
      <c r="P157" s="1017"/>
      <c r="Q157" s="1017"/>
    </row>
    <row r="158" ht="15.75" spans="1:17">
      <c r="A158" s="1032" t="s">
        <v>595</v>
      </c>
      <c r="B158" s="1033">
        <v>1.08</v>
      </c>
      <c r="C158" s="1052" t="s">
        <v>596</v>
      </c>
      <c r="D158" s="1093" t="s">
        <v>471</v>
      </c>
      <c r="E158" s="1138">
        <v>196</v>
      </c>
      <c r="F158" s="1138">
        <v>81.2000000000002</v>
      </c>
      <c r="G158" s="1138">
        <v>210</v>
      </c>
      <c r="H158" s="1138">
        <v>215.6</v>
      </c>
      <c r="I158" s="1136">
        <f t="shared" si="6"/>
        <v>702.8</v>
      </c>
      <c r="J158" s="1017"/>
      <c r="K158" s="1017"/>
      <c r="L158" s="1017"/>
      <c r="M158" s="1017"/>
      <c r="N158" s="1017"/>
      <c r="O158" s="1017"/>
      <c r="P158" s="1017"/>
      <c r="Q158" s="1017"/>
    </row>
    <row r="159" ht="15.75" spans="1:17">
      <c r="A159" s="1032" t="s">
        <v>597</v>
      </c>
      <c r="B159" s="1033">
        <v>1.174</v>
      </c>
      <c r="C159" s="1088"/>
      <c r="D159" s="1093" t="s">
        <v>471</v>
      </c>
      <c r="E159" s="1138">
        <v>666.399999999999</v>
      </c>
      <c r="F159" s="1138">
        <v>291.199999999999</v>
      </c>
      <c r="G159" s="1138">
        <v>544.600000000001</v>
      </c>
      <c r="H159" s="1138">
        <v>603.399999999999</v>
      </c>
      <c r="I159" s="1136">
        <f t="shared" si="6"/>
        <v>2105.6</v>
      </c>
      <c r="J159" s="1017"/>
      <c r="K159" s="1017"/>
      <c r="L159" s="1017"/>
      <c r="M159" s="1017"/>
      <c r="N159" s="1017"/>
      <c r="O159" s="1017"/>
      <c r="P159" s="1017"/>
      <c r="Q159" s="1017"/>
    </row>
    <row r="160" ht="15.75" spans="1:17">
      <c r="A160" s="1032" t="s">
        <v>598</v>
      </c>
      <c r="B160" s="1033">
        <v>3.1</v>
      </c>
      <c r="C160" s="1032" t="s">
        <v>599</v>
      </c>
      <c r="D160" s="1093" t="s">
        <v>474</v>
      </c>
      <c r="E160" s="1138">
        <v>1082.263</v>
      </c>
      <c r="F160" s="1138">
        <v>647.696</v>
      </c>
      <c r="G160" s="1148">
        <v>1310.974</v>
      </c>
      <c r="H160" s="1138">
        <v>1291.003</v>
      </c>
      <c r="I160" s="1136">
        <f t="shared" si="6"/>
        <v>4331.936</v>
      </c>
      <c r="J160" s="1017"/>
      <c r="K160" s="1017"/>
      <c r="L160" s="1017"/>
      <c r="M160" s="1017"/>
      <c r="N160" s="1017"/>
      <c r="O160" s="1017"/>
      <c r="P160" s="1017"/>
      <c r="Q160" s="1017"/>
    </row>
    <row r="161" ht="15.75" spans="1:17">
      <c r="A161" s="1032" t="s">
        <v>600</v>
      </c>
      <c r="B161" s="1033">
        <v>1.072</v>
      </c>
      <c r="C161" s="1032" t="s">
        <v>601</v>
      </c>
      <c r="D161" s="1142" t="s">
        <v>474</v>
      </c>
      <c r="E161" s="1138">
        <v>40.1</v>
      </c>
      <c r="F161" s="1138">
        <v>37.3</v>
      </c>
      <c r="G161" s="1138">
        <v>30.6</v>
      </c>
      <c r="H161" s="1138">
        <v>38.9</v>
      </c>
      <c r="I161" s="1136">
        <f t="shared" si="6"/>
        <v>146.9</v>
      </c>
      <c r="J161" s="1017"/>
      <c r="K161" s="1017"/>
      <c r="L161" s="1017"/>
      <c r="M161" s="1017"/>
      <c r="N161" s="1017"/>
      <c r="O161" s="1017"/>
      <c r="P161" s="1017"/>
      <c r="Q161" s="1017"/>
    </row>
    <row r="162" ht="15.75" spans="1:17">
      <c r="A162" s="1032" t="s">
        <v>602</v>
      </c>
      <c r="B162" s="1033">
        <v>1.1</v>
      </c>
      <c r="C162" s="1032"/>
      <c r="D162" s="1142" t="s">
        <v>474</v>
      </c>
      <c r="E162" s="1138">
        <v>49.76476</v>
      </c>
      <c r="F162" s="1138">
        <v>54.6298</v>
      </c>
      <c r="G162" s="1138">
        <v>48.87068</v>
      </c>
      <c r="H162" s="1138">
        <v>56.15932</v>
      </c>
      <c r="I162" s="1136">
        <f t="shared" si="6"/>
        <v>209.42456</v>
      </c>
      <c r="J162" s="1017"/>
      <c r="K162" s="1017"/>
      <c r="L162" s="1017"/>
      <c r="M162" s="1017"/>
      <c r="N162" s="1017"/>
      <c r="O162" s="1017"/>
      <c r="P162" s="1017"/>
      <c r="Q162" s="1017"/>
    </row>
    <row r="163" ht="15.75" spans="1:17">
      <c r="A163" s="1032" t="s">
        <v>603</v>
      </c>
      <c r="B163" s="1033">
        <v>0.75</v>
      </c>
      <c r="C163" s="1032" t="s">
        <v>604</v>
      </c>
      <c r="D163" s="1093" t="s">
        <v>474</v>
      </c>
      <c r="E163" s="1136">
        <v>0</v>
      </c>
      <c r="F163" s="1136">
        <v>0</v>
      </c>
      <c r="G163" s="1139">
        <v>0</v>
      </c>
      <c r="H163" s="1136">
        <v>0</v>
      </c>
      <c r="I163" s="1136">
        <f t="shared" si="6"/>
        <v>0</v>
      </c>
      <c r="J163" s="1017"/>
      <c r="K163" s="1017"/>
      <c r="L163" s="1017"/>
      <c r="M163" s="1017"/>
      <c r="N163" s="1017"/>
      <c r="O163" s="1017"/>
      <c r="P163" s="1017"/>
      <c r="Q163" s="1017"/>
    </row>
    <row r="164" ht="15.75" spans="1:17">
      <c r="A164" s="1032" t="s">
        <v>605</v>
      </c>
      <c r="B164" s="1033">
        <v>1</v>
      </c>
      <c r="C164" s="1032" t="s">
        <v>606</v>
      </c>
      <c r="D164" s="1093" t="s">
        <v>483</v>
      </c>
      <c r="E164" s="1138">
        <v>172.6836</v>
      </c>
      <c r="F164" s="1138">
        <v>145.3812</v>
      </c>
      <c r="G164" s="1138">
        <v>176.05632</v>
      </c>
      <c r="H164" s="1138">
        <v>152.68176</v>
      </c>
      <c r="I164" s="1136">
        <f t="shared" si="6"/>
        <v>646.80288</v>
      </c>
      <c r="J164" s="1017"/>
      <c r="K164" s="1017"/>
      <c r="L164" s="1017"/>
      <c r="M164" s="1017"/>
      <c r="N164" s="1017"/>
      <c r="O164" s="1017"/>
      <c r="P164" s="1017"/>
      <c r="Q164" s="1017"/>
    </row>
    <row r="165" ht="15.75" spans="1:17">
      <c r="A165" s="1032" t="s">
        <v>607</v>
      </c>
      <c r="B165" s="1038">
        <v>2.715</v>
      </c>
      <c r="C165" s="1141" t="s">
        <v>608</v>
      </c>
      <c r="D165" s="1149" t="s">
        <v>609</v>
      </c>
      <c r="E165" s="1136">
        <v>0</v>
      </c>
      <c r="F165" s="1136">
        <v>0</v>
      </c>
      <c r="G165" s="1136">
        <v>0</v>
      </c>
      <c r="H165" s="1136">
        <v>0</v>
      </c>
      <c r="I165" s="1136">
        <v>0</v>
      </c>
      <c r="J165" s="1017"/>
      <c r="K165" s="1017"/>
      <c r="L165" s="1017"/>
      <c r="M165" s="1017"/>
      <c r="N165" s="1017"/>
      <c r="O165" s="1017"/>
      <c r="P165" s="1017"/>
      <c r="Q165" s="1017"/>
    </row>
    <row r="166" ht="15.75" spans="1:17">
      <c r="A166" s="1032" t="s">
        <v>610</v>
      </c>
      <c r="B166" s="1150"/>
      <c r="C166" s="1145"/>
      <c r="D166" s="1151"/>
      <c r="E166" s="1138">
        <v>1592.4216</v>
      </c>
      <c r="F166" s="1138">
        <v>1076.8086</v>
      </c>
      <c r="G166" s="1138">
        <v>1056.2916</v>
      </c>
      <c r="H166" s="1138">
        <v>1479.6222</v>
      </c>
      <c r="I166" s="1136">
        <f>E166+F166+G166+H166</f>
        <v>5205.144</v>
      </c>
      <c r="J166" s="1017"/>
      <c r="K166" s="1017"/>
      <c r="L166" s="1017"/>
      <c r="M166" s="1017"/>
      <c r="N166" s="1017"/>
      <c r="O166" s="1017"/>
      <c r="P166" s="1017"/>
      <c r="Q166" s="1017"/>
    </row>
    <row r="167" ht="15.75" spans="1:17">
      <c r="A167" s="1032" t="s">
        <v>611</v>
      </c>
      <c r="B167" s="1033">
        <v>1.98</v>
      </c>
      <c r="C167" s="1032" t="s">
        <v>612</v>
      </c>
      <c r="D167" s="1093" t="s">
        <v>474</v>
      </c>
      <c r="E167" s="1138">
        <v>1220.637</v>
      </c>
      <c r="F167" s="1138">
        <v>1098.159</v>
      </c>
      <c r="G167" s="1138">
        <v>1402.455</v>
      </c>
      <c r="H167" s="1138">
        <v>1328.994</v>
      </c>
      <c r="I167" s="1136">
        <f t="shared" ref="I167:I178" si="7">E167+F167+G167+H167</f>
        <v>5050.245</v>
      </c>
      <c r="J167" s="1017"/>
      <c r="K167" s="1017"/>
      <c r="L167" s="1017"/>
      <c r="M167" s="1017"/>
      <c r="N167" s="1017"/>
      <c r="O167" s="1017"/>
      <c r="P167" s="1017"/>
      <c r="Q167" s="1017"/>
    </row>
    <row r="168" ht="15.75" spans="1:17">
      <c r="A168" s="1032" t="s">
        <v>613</v>
      </c>
      <c r="B168" s="1033">
        <v>0.83</v>
      </c>
      <c r="C168" s="1032" t="s">
        <v>614</v>
      </c>
      <c r="D168" s="1093" t="s">
        <v>483</v>
      </c>
      <c r="E168" s="1138">
        <v>231.9372</v>
      </c>
      <c r="F168" s="1138">
        <v>83.7179999999999</v>
      </c>
      <c r="G168" s="1138">
        <v>296.2932</v>
      </c>
      <c r="H168" s="1138">
        <v>241.4268</v>
      </c>
      <c r="I168" s="1136">
        <f t="shared" si="7"/>
        <v>853.3752</v>
      </c>
      <c r="J168" s="1017"/>
      <c r="K168" s="1017"/>
      <c r="L168" s="1017"/>
      <c r="M168" s="1017"/>
      <c r="N168" s="1017"/>
      <c r="O168" s="1017"/>
      <c r="P168" s="1017"/>
      <c r="Q168" s="1017"/>
    </row>
    <row r="169" ht="15.75" spans="1:17">
      <c r="A169" s="1032" t="s">
        <v>615</v>
      </c>
      <c r="B169" s="1033">
        <v>8.6</v>
      </c>
      <c r="C169" s="1032" t="s">
        <v>616</v>
      </c>
      <c r="D169" s="1093" t="s">
        <v>471</v>
      </c>
      <c r="E169" s="1138">
        <v>1415.806</v>
      </c>
      <c r="F169" s="1138">
        <v>0</v>
      </c>
      <c r="G169" s="1138">
        <v>0</v>
      </c>
      <c r="H169" s="1138">
        <v>0</v>
      </c>
      <c r="I169" s="1136">
        <f t="shared" si="7"/>
        <v>1415.806</v>
      </c>
      <c r="J169" s="1017"/>
      <c r="K169" s="1017"/>
      <c r="L169" s="1017"/>
      <c r="M169" s="1017"/>
      <c r="N169" s="1017"/>
      <c r="O169" s="1017"/>
      <c r="P169" s="1017"/>
      <c r="Q169" s="1017"/>
    </row>
    <row r="170" ht="15.75" spans="1:17">
      <c r="A170" s="1032" t="s">
        <v>617</v>
      </c>
      <c r="B170" s="1033">
        <v>2.5</v>
      </c>
      <c r="C170" s="1032" t="s">
        <v>618</v>
      </c>
      <c r="D170" s="1093" t="s">
        <v>474</v>
      </c>
      <c r="E170" s="1138">
        <v>854.774999999998</v>
      </c>
      <c r="F170" s="1138">
        <v>703.800000000001</v>
      </c>
      <c r="G170" s="1138">
        <v>450.85</v>
      </c>
      <c r="H170" s="1138">
        <v>883.199999999999</v>
      </c>
      <c r="I170" s="1136">
        <f t="shared" si="7"/>
        <v>2892.625</v>
      </c>
      <c r="J170" s="1017"/>
      <c r="K170" s="1017"/>
      <c r="L170" s="1017"/>
      <c r="M170" s="1017"/>
      <c r="N170" s="1017"/>
      <c r="O170" s="1017"/>
      <c r="P170" s="1017"/>
      <c r="Q170" s="1017"/>
    </row>
    <row r="171" ht="15.75" spans="1:17">
      <c r="A171" s="1032" t="s">
        <v>619</v>
      </c>
      <c r="B171" s="1033">
        <v>0.84</v>
      </c>
      <c r="C171" s="1032" t="s">
        <v>620</v>
      </c>
      <c r="D171" s="1142" t="s">
        <v>474</v>
      </c>
      <c r="E171" s="1138">
        <v>660.102</v>
      </c>
      <c r="F171" s="1138">
        <v>459.408</v>
      </c>
      <c r="G171" s="1138">
        <v>377.571</v>
      </c>
      <c r="H171" s="1138">
        <v>595.088999999999</v>
      </c>
      <c r="I171" s="1136">
        <f t="shared" si="7"/>
        <v>2092.17</v>
      </c>
      <c r="J171" s="1017"/>
      <c r="K171" s="1017"/>
      <c r="L171" s="1017"/>
      <c r="M171" s="1017"/>
      <c r="N171" s="1017"/>
      <c r="O171" s="1017"/>
      <c r="P171" s="1017"/>
      <c r="Q171" s="1017"/>
    </row>
    <row r="172" ht="15.75" spans="1:17">
      <c r="A172" s="1032" t="s">
        <v>621</v>
      </c>
      <c r="B172" s="1033">
        <v>0.83</v>
      </c>
      <c r="C172" s="1032"/>
      <c r="D172" s="1142" t="s">
        <v>474</v>
      </c>
      <c r="E172" s="1138">
        <v>741.186</v>
      </c>
      <c r="F172" s="1138">
        <v>427.983</v>
      </c>
      <c r="G172" s="1138">
        <v>475.338</v>
      </c>
      <c r="H172" s="1138">
        <v>513.609</v>
      </c>
      <c r="I172" s="1136">
        <f t="shared" si="7"/>
        <v>2158.116</v>
      </c>
      <c r="J172" s="1017"/>
      <c r="K172" s="1017"/>
      <c r="L172" s="1017"/>
      <c r="M172" s="1017"/>
      <c r="N172" s="1017"/>
      <c r="O172" s="1017"/>
      <c r="P172" s="1017"/>
      <c r="Q172" s="1017"/>
    </row>
    <row r="173" ht="15.75" spans="1:17">
      <c r="A173" s="1032" t="s">
        <v>622</v>
      </c>
      <c r="B173" s="1038">
        <v>1.57</v>
      </c>
      <c r="C173" s="1052" t="s">
        <v>623</v>
      </c>
      <c r="D173" s="1034" t="s">
        <v>594</v>
      </c>
      <c r="E173" s="1138">
        <v>911.142000000001</v>
      </c>
      <c r="F173" s="1138">
        <v>747.383999999999</v>
      </c>
      <c r="G173" s="1138">
        <v>798.834000000001</v>
      </c>
      <c r="H173" s="1138">
        <v>694.281</v>
      </c>
      <c r="I173" s="1136">
        <f t="shared" si="7"/>
        <v>3151.641</v>
      </c>
      <c r="J173" s="1017"/>
      <c r="K173" s="1017"/>
      <c r="L173" s="1017"/>
      <c r="M173" s="1017"/>
      <c r="N173" s="1017"/>
      <c r="O173" s="1017"/>
      <c r="P173" s="1017"/>
      <c r="Q173" s="1017"/>
    </row>
    <row r="174" ht="15.75" spans="1:17">
      <c r="A174" s="1032" t="s">
        <v>624</v>
      </c>
      <c r="B174" s="1033">
        <v>1.71</v>
      </c>
      <c r="C174" s="1032" t="s">
        <v>625</v>
      </c>
      <c r="D174" s="1093" t="s">
        <v>483</v>
      </c>
      <c r="E174" s="1138">
        <v>2232.3294</v>
      </c>
      <c r="F174" s="1138">
        <v>1530.9252</v>
      </c>
      <c r="G174" s="1138">
        <v>1388.5641</v>
      </c>
      <c r="H174" s="1138">
        <v>1230.0939</v>
      </c>
      <c r="I174" s="1136">
        <f t="shared" si="7"/>
        <v>6381.9126</v>
      </c>
      <c r="J174" s="1017"/>
      <c r="K174" s="1017"/>
      <c r="L174" s="1017"/>
      <c r="M174" s="1017"/>
      <c r="N174" s="1017"/>
      <c r="O174" s="1017"/>
      <c r="P174" s="1017"/>
      <c r="Q174" s="1017"/>
    </row>
    <row r="175" ht="15.75" spans="1:17">
      <c r="A175" s="1032" t="s">
        <v>626</v>
      </c>
      <c r="B175" s="1033">
        <v>0.5</v>
      </c>
      <c r="C175" s="1032" t="s">
        <v>627</v>
      </c>
      <c r="D175" s="1093" t="s">
        <v>474</v>
      </c>
      <c r="E175" s="1138">
        <v>170.7672</v>
      </c>
      <c r="F175" s="1138">
        <v>51.5352000000002</v>
      </c>
      <c r="G175" s="1138">
        <v>65.0459999999999</v>
      </c>
      <c r="H175" s="1138">
        <v>129.4872</v>
      </c>
      <c r="I175" s="1136">
        <f t="shared" si="7"/>
        <v>416.8356</v>
      </c>
      <c r="J175" s="1017"/>
      <c r="K175" s="1017"/>
      <c r="L175" s="1017"/>
      <c r="M175" s="1017"/>
      <c r="N175" s="1017"/>
      <c r="O175" s="1017"/>
      <c r="P175" s="1017"/>
      <c r="Q175" s="1017"/>
    </row>
    <row r="176" ht="15.75" spans="1:17">
      <c r="A176" s="1032" t="s">
        <v>628</v>
      </c>
      <c r="B176" s="1033">
        <v>0.62</v>
      </c>
      <c r="C176" s="1032" t="s">
        <v>629</v>
      </c>
      <c r="D176" s="1034" t="s">
        <v>630</v>
      </c>
      <c r="E176" s="1138">
        <v>250.138</v>
      </c>
      <c r="F176" s="1138">
        <v>133.108</v>
      </c>
      <c r="G176" s="1138">
        <v>191.804</v>
      </c>
      <c r="H176" s="1138">
        <v>176.136</v>
      </c>
      <c r="I176" s="1136">
        <f t="shared" si="7"/>
        <v>751.186</v>
      </c>
      <c r="J176" s="1017"/>
      <c r="K176" s="1017"/>
      <c r="L176" s="1017"/>
      <c r="M176" s="1017"/>
      <c r="N176" s="1017"/>
      <c r="O176" s="1017"/>
      <c r="P176" s="1017"/>
      <c r="Q176" s="1017"/>
    </row>
    <row r="177" ht="15.75" spans="1:17">
      <c r="A177" s="1032" t="s">
        <v>631</v>
      </c>
      <c r="B177" s="1033">
        <v>3.87</v>
      </c>
      <c r="C177" s="1032" t="s">
        <v>632</v>
      </c>
      <c r="D177" s="1093" t="s">
        <v>485</v>
      </c>
      <c r="E177" s="1136">
        <v>668.189999999999</v>
      </c>
      <c r="F177" s="1137">
        <v>288.39</v>
      </c>
      <c r="G177" s="1136">
        <v>712.590000000001</v>
      </c>
      <c r="H177" s="1136">
        <v>415.17</v>
      </c>
      <c r="I177" s="1136">
        <f t="shared" si="7"/>
        <v>2084.34</v>
      </c>
      <c r="J177" s="1017"/>
      <c r="K177" s="1017"/>
      <c r="L177" s="1017"/>
      <c r="M177" s="1017"/>
      <c r="N177" s="1017"/>
      <c r="O177" s="1017"/>
      <c r="P177" s="1017"/>
      <c r="Q177" s="1017"/>
    </row>
    <row r="178" ht="15.75" spans="1:17">
      <c r="A178" s="1032" t="s">
        <v>633</v>
      </c>
      <c r="B178" s="1033">
        <v>1.95</v>
      </c>
      <c r="C178" s="1032" t="s">
        <v>634</v>
      </c>
      <c r="D178" s="1142" t="s">
        <v>559</v>
      </c>
      <c r="E178" s="1152">
        <v>1075</v>
      </c>
      <c r="F178" s="1152">
        <v>410</v>
      </c>
      <c r="G178" s="1152">
        <v>1329</v>
      </c>
      <c r="H178" s="1152">
        <v>813</v>
      </c>
      <c r="I178" s="1162">
        <f t="shared" si="7"/>
        <v>3627</v>
      </c>
      <c r="J178" s="1017"/>
      <c r="K178" s="1017"/>
      <c r="L178" s="1017"/>
      <c r="M178" s="1017"/>
      <c r="N178" s="1017"/>
      <c r="O178" s="1017"/>
      <c r="P178" s="1017"/>
      <c r="Q178" s="1017"/>
    </row>
    <row r="179" ht="15.75" spans="1:17">
      <c r="A179" s="1032" t="s">
        <v>635</v>
      </c>
      <c r="B179" s="1033">
        <v>2.3</v>
      </c>
      <c r="C179" s="1032"/>
      <c r="D179" s="1142" t="s">
        <v>559</v>
      </c>
      <c r="E179" s="1153"/>
      <c r="F179" s="1153"/>
      <c r="G179" s="1153"/>
      <c r="H179" s="1153"/>
      <c r="I179" s="1163"/>
      <c r="J179" s="1017"/>
      <c r="K179" s="1017"/>
      <c r="L179" s="1017"/>
      <c r="M179" s="1017"/>
      <c r="N179" s="1017"/>
      <c r="O179" s="1017"/>
      <c r="P179" s="1017"/>
      <c r="Q179" s="1017"/>
    </row>
    <row r="180" ht="15.75" spans="1:17">
      <c r="A180" s="1032" t="s">
        <v>636</v>
      </c>
      <c r="B180" s="1033">
        <v>0.25</v>
      </c>
      <c r="C180" s="1032"/>
      <c r="D180" s="1142" t="s">
        <v>559</v>
      </c>
      <c r="E180" s="1154"/>
      <c r="F180" s="1154"/>
      <c r="G180" s="1154"/>
      <c r="H180" s="1154"/>
      <c r="I180" s="1164"/>
      <c r="J180" s="1017"/>
      <c r="K180" s="1017"/>
      <c r="L180" s="1017"/>
      <c r="M180" s="1017"/>
      <c r="N180" s="1017"/>
      <c r="O180" s="1017"/>
      <c r="P180" s="1017"/>
      <c r="Q180" s="1017"/>
    </row>
    <row r="181" ht="15.75" spans="1:17">
      <c r="A181" s="1032" t="s">
        <v>637</v>
      </c>
      <c r="B181" s="1033">
        <v>3.408</v>
      </c>
      <c r="C181" s="1032" t="s">
        <v>638</v>
      </c>
      <c r="D181" s="1093" t="s">
        <v>559</v>
      </c>
      <c r="E181" s="1138">
        <v>404.5545</v>
      </c>
      <c r="F181" s="1138">
        <v>300.1565</v>
      </c>
      <c r="G181" s="1138">
        <v>296.3555</v>
      </c>
      <c r="H181" s="1138">
        <v>297.675</v>
      </c>
      <c r="I181" s="1136">
        <f>E181+F181+G181+H181</f>
        <v>1298.7415</v>
      </c>
      <c r="J181" s="1017"/>
      <c r="K181" s="1017"/>
      <c r="L181" s="1017"/>
      <c r="M181" s="1017"/>
      <c r="N181" s="1017"/>
      <c r="O181" s="1017"/>
      <c r="P181" s="1017"/>
      <c r="Q181" s="1017"/>
    </row>
    <row r="182" ht="15.75" spans="1:17">
      <c r="A182" s="1032" t="s">
        <v>639</v>
      </c>
      <c r="B182" s="1033">
        <v>5.349</v>
      </c>
      <c r="C182" s="1032" t="s">
        <v>640</v>
      </c>
      <c r="D182" s="1093" t="s">
        <v>559</v>
      </c>
      <c r="E182" s="1138">
        <v>682.29</v>
      </c>
      <c r="F182" s="1138">
        <v>695.1105</v>
      </c>
      <c r="G182" s="1138">
        <v>1609.8075</v>
      </c>
      <c r="H182" s="1138">
        <v>2073.729</v>
      </c>
      <c r="I182" s="1136">
        <f t="shared" ref="I182:I190" si="8">E182+F182+G182+H182</f>
        <v>5060.937</v>
      </c>
      <c r="J182" s="1017"/>
      <c r="K182" s="1017"/>
      <c r="L182" s="1017"/>
      <c r="M182" s="1017"/>
      <c r="N182" s="1017"/>
      <c r="O182" s="1017"/>
      <c r="P182" s="1017"/>
      <c r="Q182" s="1017"/>
    </row>
    <row r="183" ht="15.75" spans="1:17">
      <c r="A183" s="1032" t="s">
        <v>641</v>
      </c>
      <c r="B183" s="1033">
        <v>2.5</v>
      </c>
      <c r="C183" s="1032" t="s">
        <v>642</v>
      </c>
      <c r="D183" s="1034" t="s">
        <v>559</v>
      </c>
      <c r="E183" s="1138">
        <v>905.835</v>
      </c>
      <c r="F183" s="1138">
        <v>443.24</v>
      </c>
      <c r="G183" s="1138">
        <v>448.525</v>
      </c>
      <c r="H183" s="1138">
        <v>580.055</v>
      </c>
      <c r="I183" s="1136">
        <f t="shared" si="8"/>
        <v>2377.655</v>
      </c>
      <c r="J183" s="1017"/>
      <c r="K183" s="1017"/>
      <c r="L183" s="1017"/>
      <c r="M183" s="1017"/>
      <c r="N183" s="1017"/>
      <c r="O183" s="1017"/>
      <c r="P183" s="1017"/>
      <c r="Q183" s="1017"/>
    </row>
    <row r="184" ht="15.75" spans="1:17">
      <c r="A184" s="1032" t="s">
        <v>643</v>
      </c>
      <c r="B184" s="1033">
        <v>1.36</v>
      </c>
      <c r="C184" s="1032" t="s">
        <v>644</v>
      </c>
      <c r="D184" s="1034" t="s">
        <v>559</v>
      </c>
      <c r="E184" s="1138">
        <v>0</v>
      </c>
      <c r="F184" s="1138">
        <v>0</v>
      </c>
      <c r="G184" s="1138">
        <v>55.7060000000001</v>
      </c>
      <c r="H184" s="1138">
        <v>32.3819999999999</v>
      </c>
      <c r="I184" s="1136">
        <f t="shared" si="8"/>
        <v>88.088</v>
      </c>
      <c r="J184" s="1017"/>
      <c r="K184" s="1017"/>
      <c r="L184" s="1017"/>
      <c r="M184" s="1017"/>
      <c r="N184" s="1017"/>
      <c r="O184" s="1017"/>
      <c r="P184" s="1017"/>
      <c r="Q184" s="1017"/>
    </row>
    <row r="185" ht="15.75" spans="1:17">
      <c r="A185" s="1032" t="s">
        <v>645</v>
      </c>
      <c r="B185" s="1033">
        <v>1.3</v>
      </c>
      <c r="C185" s="1032" t="s">
        <v>646</v>
      </c>
      <c r="D185" s="1155" t="s">
        <v>630</v>
      </c>
      <c r="E185" s="1138">
        <v>159.488</v>
      </c>
      <c r="F185" s="1138">
        <v>134.616</v>
      </c>
      <c r="G185" s="1138">
        <v>39.3199999999999</v>
      </c>
      <c r="H185" s="1138">
        <v>104.12</v>
      </c>
      <c r="I185" s="1136">
        <f t="shared" si="8"/>
        <v>437.544</v>
      </c>
      <c r="J185" s="1017"/>
      <c r="K185" s="1017"/>
      <c r="L185" s="1017"/>
      <c r="M185" s="1017"/>
      <c r="N185" s="1017"/>
      <c r="O185" s="1017"/>
      <c r="P185" s="1017"/>
      <c r="Q185" s="1017"/>
    </row>
    <row r="186" ht="15.75" spans="1:17">
      <c r="A186" s="1032" t="s">
        <v>647</v>
      </c>
      <c r="B186" s="1033">
        <v>1.9</v>
      </c>
      <c r="C186" s="1032" t="s">
        <v>648</v>
      </c>
      <c r="D186" s="1155" t="s">
        <v>559</v>
      </c>
      <c r="E186" s="1138">
        <v>451.395</v>
      </c>
      <c r="F186" s="1138">
        <v>193.914</v>
      </c>
      <c r="G186" s="1138">
        <v>606.501</v>
      </c>
      <c r="H186" s="1138">
        <v>311.871</v>
      </c>
      <c r="I186" s="1136">
        <f t="shared" si="8"/>
        <v>1563.681</v>
      </c>
      <c r="J186" s="1017"/>
      <c r="K186" s="1165"/>
      <c r="L186" s="1017"/>
      <c r="M186" s="1017"/>
      <c r="N186" s="1017"/>
      <c r="O186" s="1017"/>
      <c r="P186" s="1017"/>
      <c r="Q186" s="1017"/>
    </row>
    <row r="187" ht="15.75" spans="1:17">
      <c r="A187" s="2011" t="s">
        <v>649</v>
      </c>
      <c r="B187" s="1156">
        <v>0.998</v>
      </c>
      <c r="C187" s="1157" t="s">
        <v>650</v>
      </c>
      <c r="D187" s="1158" t="s">
        <v>559</v>
      </c>
      <c r="E187" s="1138">
        <v>421.218</v>
      </c>
      <c r="F187" s="1138">
        <v>176.9145</v>
      </c>
      <c r="G187" s="1138">
        <v>368.137</v>
      </c>
      <c r="H187" s="1138">
        <v>372.4875</v>
      </c>
      <c r="I187" s="1136">
        <f t="shared" si="8"/>
        <v>1338.757</v>
      </c>
      <c r="J187" s="1017"/>
      <c r="K187" s="1017"/>
      <c r="L187" s="1017"/>
      <c r="M187" s="1017"/>
      <c r="N187" s="1017"/>
      <c r="O187" s="1017"/>
      <c r="P187" s="1017"/>
      <c r="Q187" s="1017"/>
    </row>
    <row r="188" ht="15.75" spans="1:17">
      <c r="A188" s="2008" t="s">
        <v>651</v>
      </c>
      <c r="B188" s="1159">
        <v>1.215</v>
      </c>
      <c r="C188" s="1160" t="s">
        <v>650</v>
      </c>
      <c r="D188" s="1093" t="s">
        <v>471</v>
      </c>
      <c r="E188" s="1138">
        <v>277.5465</v>
      </c>
      <c r="F188" s="1138">
        <v>220.6155</v>
      </c>
      <c r="G188" s="1138">
        <v>306.4635</v>
      </c>
      <c r="H188" s="1138">
        <v>281.8305</v>
      </c>
      <c r="I188" s="1136">
        <f t="shared" si="8"/>
        <v>1086.456</v>
      </c>
      <c r="J188" s="1017"/>
      <c r="K188" s="1017"/>
      <c r="L188" s="1017"/>
      <c r="M188" s="1017"/>
      <c r="N188" s="1017"/>
      <c r="O188" s="1017"/>
      <c r="P188" s="1017"/>
      <c r="Q188" s="1017"/>
    </row>
    <row r="189" ht="15.75" spans="1:17">
      <c r="A189" s="2008" t="s">
        <v>652</v>
      </c>
      <c r="B189" s="1159">
        <v>4</v>
      </c>
      <c r="C189" s="1160" t="s">
        <v>653</v>
      </c>
      <c r="D189" s="1093" t="s">
        <v>471</v>
      </c>
      <c r="E189" s="1138">
        <v>811.554442400001</v>
      </c>
      <c r="F189" s="1138">
        <v>483.6681204</v>
      </c>
      <c r="G189" s="1138">
        <v>1046.34395804</v>
      </c>
      <c r="H189" s="1138">
        <v>1047.05986704</v>
      </c>
      <c r="I189" s="1136">
        <f t="shared" si="8"/>
        <v>3388.62638788</v>
      </c>
      <c r="J189" s="1165"/>
      <c r="K189" s="1017"/>
      <c r="L189" s="1017"/>
      <c r="M189" s="1017"/>
      <c r="N189" s="1017"/>
      <c r="O189" s="1017"/>
      <c r="P189" s="1017"/>
      <c r="Q189" s="1017"/>
    </row>
    <row r="190" ht="16.15" customHeight="1" spans="1:17">
      <c r="A190" s="2008" t="s">
        <v>654</v>
      </c>
      <c r="B190" s="1159">
        <v>2.2</v>
      </c>
      <c r="C190" s="1157" t="s">
        <v>655</v>
      </c>
      <c r="D190" s="1093" t="s">
        <v>471</v>
      </c>
      <c r="E190" s="1152">
        <v>1879.2558</v>
      </c>
      <c r="F190" s="1152">
        <v>713.708400000001</v>
      </c>
      <c r="G190" s="1152">
        <v>1829.1984</v>
      </c>
      <c r="H190" s="1152">
        <v>1868.4828</v>
      </c>
      <c r="I190" s="1162">
        <f t="shared" si="8"/>
        <v>6290.6454</v>
      </c>
      <c r="J190" s="1017"/>
      <c r="K190" s="1017"/>
      <c r="L190" s="1017"/>
      <c r="M190" s="1017"/>
      <c r="N190" s="1017"/>
      <c r="O190" s="1017"/>
      <c r="P190" s="1017"/>
      <c r="Q190" s="1017"/>
    </row>
    <row r="191" ht="15.75" spans="1:17">
      <c r="A191" s="2008" t="s">
        <v>656</v>
      </c>
      <c r="B191" s="1159">
        <v>3.3</v>
      </c>
      <c r="C191" s="1161"/>
      <c r="D191" s="1093" t="s">
        <v>471</v>
      </c>
      <c r="E191" s="1154"/>
      <c r="F191" s="1154"/>
      <c r="G191" s="1154"/>
      <c r="H191" s="1154"/>
      <c r="I191" s="1164"/>
      <c r="J191" s="1017"/>
      <c r="K191" s="1017"/>
      <c r="L191" s="1017"/>
      <c r="M191" s="1017"/>
      <c r="N191" s="1017"/>
      <c r="O191" s="1017"/>
      <c r="P191" s="1017"/>
      <c r="Q191" s="1017"/>
    </row>
    <row r="192" ht="15.75" spans="1:17">
      <c r="A192" s="2008" t="s">
        <v>657</v>
      </c>
      <c r="B192" s="1159">
        <v>0.315</v>
      </c>
      <c r="C192" s="1160" t="s">
        <v>658</v>
      </c>
      <c r="D192" s="1093" t="s">
        <v>471</v>
      </c>
      <c r="E192" s="1138">
        <v>74.734</v>
      </c>
      <c r="F192" s="1138">
        <v>66.958</v>
      </c>
      <c r="G192" s="1138">
        <v>84.413</v>
      </c>
      <c r="H192" s="1138">
        <v>105.795</v>
      </c>
      <c r="I192" s="1136">
        <f>E192+F192+G192+H192</f>
        <v>331.9</v>
      </c>
      <c r="J192" s="1165"/>
      <c r="K192" s="1017"/>
      <c r="L192" s="1017"/>
      <c r="M192" s="1017"/>
      <c r="N192" s="1017"/>
      <c r="O192" s="1017"/>
      <c r="P192" s="1017"/>
      <c r="Q192" s="1017"/>
    </row>
    <row r="193" ht="15.75" spans="1:17">
      <c r="A193" s="1095" t="s">
        <v>659</v>
      </c>
      <c r="B193" s="1159">
        <v>1</v>
      </c>
      <c r="C193" s="1160" t="s">
        <v>660</v>
      </c>
      <c r="D193" s="1166" t="s">
        <v>471</v>
      </c>
      <c r="E193" s="1138">
        <v>535.698690000001</v>
      </c>
      <c r="F193" s="1138">
        <v>457.810039999999</v>
      </c>
      <c r="G193" s="1138">
        <v>385.717109999999</v>
      </c>
      <c r="H193" s="1138">
        <v>457.118130000003</v>
      </c>
      <c r="I193" s="1136">
        <f t="shared" ref="I193:I201" si="9">E193+F193+G193+H193</f>
        <v>1836.34397</v>
      </c>
      <c r="J193" s="1017"/>
      <c r="K193" s="1017"/>
      <c r="L193" s="1017"/>
      <c r="M193" s="1017"/>
      <c r="N193" s="1017"/>
      <c r="O193" s="1017"/>
      <c r="P193" s="1017"/>
      <c r="Q193" s="1017"/>
    </row>
    <row r="194" ht="15.75" spans="1:17">
      <c r="A194" s="1118" t="s">
        <v>661</v>
      </c>
      <c r="B194" s="1167">
        <v>1.747</v>
      </c>
      <c r="C194" s="1137" t="s">
        <v>662</v>
      </c>
      <c r="D194" s="1166" t="s">
        <v>471</v>
      </c>
      <c r="E194" s="1138">
        <v>774.303</v>
      </c>
      <c r="F194" s="1138">
        <v>358.263000000001</v>
      </c>
      <c r="G194" s="1138">
        <v>704.219999999999</v>
      </c>
      <c r="H194" s="1138">
        <v>820.056</v>
      </c>
      <c r="I194" s="1136">
        <f t="shared" si="9"/>
        <v>2656.842</v>
      </c>
      <c r="J194" s="1165"/>
      <c r="K194" s="1017"/>
      <c r="L194" s="1017"/>
      <c r="M194" s="1017"/>
      <c r="N194" s="1017"/>
      <c r="O194" s="1017"/>
      <c r="P194" s="1017"/>
      <c r="Q194" s="1017"/>
    </row>
    <row r="195" ht="15.75" spans="1:17">
      <c r="A195" s="2012" t="s">
        <v>663</v>
      </c>
      <c r="B195" s="1159">
        <v>5.8</v>
      </c>
      <c r="C195" s="1137" t="s">
        <v>664</v>
      </c>
      <c r="D195" s="1166" t="s">
        <v>471</v>
      </c>
      <c r="E195" s="1138">
        <v>1129.4535</v>
      </c>
      <c r="F195" s="1138">
        <v>374.713500000001</v>
      </c>
      <c r="G195" s="1138">
        <v>434.941499999998</v>
      </c>
      <c r="H195" s="1138">
        <v>488.334000000003</v>
      </c>
      <c r="I195" s="1136">
        <f t="shared" si="9"/>
        <v>2427.4425</v>
      </c>
      <c r="J195" s="1127"/>
      <c r="K195" s="1127"/>
      <c r="L195" s="1017"/>
      <c r="M195" s="1017"/>
      <c r="N195" s="1017"/>
      <c r="O195" s="1017"/>
      <c r="P195" s="1017"/>
      <c r="Q195" s="1017"/>
    </row>
    <row r="196" ht="15.75" spans="1:17">
      <c r="A196" s="1106" t="s">
        <v>665</v>
      </c>
      <c r="B196" s="1159">
        <v>1.7</v>
      </c>
      <c r="C196" s="1168" t="s">
        <v>666</v>
      </c>
      <c r="D196" s="1166" t="s">
        <v>471</v>
      </c>
      <c r="E196" s="1138">
        <v>276.662</v>
      </c>
      <c r="F196" s="1138">
        <v>368.978</v>
      </c>
      <c r="G196" s="1138">
        <v>383.962</v>
      </c>
      <c r="H196" s="1138">
        <v>389.024</v>
      </c>
      <c r="I196" s="1136">
        <f t="shared" si="9"/>
        <v>1418.626</v>
      </c>
      <c r="J196" s="1127"/>
      <c r="K196" s="1127"/>
      <c r="L196" s="1017"/>
      <c r="M196" s="1017"/>
      <c r="N196" s="1017"/>
      <c r="O196" s="1017"/>
      <c r="P196" s="1017"/>
      <c r="Q196" s="1017"/>
    </row>
    <row r="197" ht="15.75" spans="1:17">
      <c r="A197" s="2013" t="s">
        <v>667</v>
      </c>
      <c r="B197" s="1159">
        <v>2.4</v>
      </c>
      <c r="C197" s="1170" t="s">
        <v>668</v>
      </c>
      <c r="D197" s="1149" t="s">
        <v>471</v>
      </c>
      <c r="E197" s="1138">
        <v>299.25</v>
      </c>
      <c r="F197" s="1138">
        <v>194.705</v>
      </c>
      <c r="G197" s="1138">
        <v>232.855</v>
      </c>
      <c r="H197" s="1138">
        <v>246.61</v>
      </c>
      <c r="I197" s="1136">
        <f t="shared" si="9"/>
        <v>973.42</v>
      </c>
      <c r="J197" s="1017"/>
      <c r="K197" s="1017"/>
      <c r="L197" s="1017"/>
      <c r="M197" s="1017"/>
      <c r="N197" s="1017"/>
      <c r="O197" s="1017"/>
      <c r="P197" s="1017"/>
      <c r="Q197" s="1017"/>
    </row>
    <row r="198" ht="15.75" spans="1:17">
      <c r="A198" s="1118" t="s">
        <v>669</v>
      </c>
      <c r="B198" s="1159">
        <v>0.765</v>
      </c>
      <c r="C198" s="1168" t="s">
        <v>670</v>
      </c>
      <c r="D198" s="1149" t="s">
        <v>471</v>
      </c>
      <c r="E198" s="1138">
        <v>219.052</v>
      </c>
      <c r="F198" s="1138">
        <v>94.6300000000001</v>
      </c>
      <c r="G198" s="1138">
        <v>278.654</v>
      </c>
      <c r="H198" s="1138">
        <v>338.174</v>
      </c>
      <c r="I198" s="1136">
        <f t="shared" si="9"/>
        <v>930.51</v>
      </c>
      <c r="J198" s="1017"/>
      <c r="K198" s="1017"/>
      <c r="L198" s="1017"/>
      <c r="M198" s="1017"/>
      <c r="N198" s="1017"/>
      <c r="O198" s="1017"/>
      <c r="P198" s="1017"/>
      <c r="Q198" s="1017"/>
    </row>
    <row r="199" ht="15.75" spans="1:17">
      <c r="A199" s="1032" t="s">
        <v>671</v>
      </c>
      <c r="B199" s="1159">
        <v>3.1</v>
      </c>
      <c r="C199" s="1170" t="s">
        <v>672</v>
      </c>
      <c r="D199" s="1149" t="s">
        <v>471</v>
      </c>
      <c r="E199" s="1138">
        <v>2711.34149999999</v>
      </c>
      <c r="F199" s="1138">
        <v>792.151500000002</v>
      </c>
      <c r="G199" s="1138">
        <v>2617.61850000001</v>
      </c>
      <c r="H199" s="1138">
        <v>3242.22149999999</v>
      </c>
      <c r="I199" s="1136">
        <f t="shared" si="9"/>
        <v>9363.333</v>
      </c>
      <c r="J199" s="1017"/>
      <c r="K199" s="1017"/>
      <c r="L199" s="1017"/>
      <c r="M199" s="1017"/>
      <c r="N199" s="1017"/>
      <c r="O199" s="1017"/>
      <c r="P199" s="1017"/>
      <c r="Q199" s="1017"/>
    </row>
    <row r="200" ht="15.75" spans="1:17">
      <c r="A200" s="2014" t="s">
        <v>673</v>
      </c>
      <c r="B200" s="1159">
        <v>3.4</v>
      </c>
      <c r="C200" s="1104" t="s">
        <v>674</v>
      </c>
      <c r="D200" s="1149" t="s">
        <v>471</v>
      </c>
      <c r="E200" s="1138">
        <v>323.7735</v>
      </c>
      <c r="F200" s="1138">
        <v>174.5925</v>
      </c>
      <c r="G200" s="1138">
        <v>274.236</v>
      </c>
      <c r="H200" s="1138">
        <v>381.8115</v>
      </c>
      <c r="I200" s="1136">
        <f t="shared" si="9"/>
        <v>1154.4135</v>
      </c>
      <c r="J200" s="1017"/>
      <c r="K200" s="1017"/>
      <c r="L200" s="1017"/>
      <c r="M200" s="1017"/>
      <c r="N200" s="1017"/>
      <c r="O200" s="1017"/>
      <c r="P200" s="1017"/>
      <c r="Q200" s="1017"/>
    </row>
    <row r="201" ht="15.75" spans="1:17">
      <c r="A201" s="2006" t="s">
        <v>675</v>
      </c>
      <c r="B201" s="1159">
        <v>0.55</v>
      </c>
      <c r="C201" s="1172" t="s">
        <v>676</v>
      </c>
      <c r="D201" s="1149" t="s">
        <v>471</v>
      </c>
      <c r="E201" s="1152">
        <v>688.842</v>
      </c>
      <c r="F201" s="1152">
        <v>352.545</v>
      </c>
      <c r="G201" s="1152">
        <v>623.079000000001</v>
      </c>
      <c r="H201" s="1152">
        <v>810.696</v>
      </c>
      <c r="I201" s="1162">
        <f t="shared" si="9"/>
        <v>2475.162</v>
      </c>
      <c r="J201" s="1017"/>
      <c r="K201" s="1017"/>
      <c r="L201" s="1017"/>
      <c r="M201" s="1017"/>
      <c r="N201" s="1017"/>
      <c r="O201" s="1017"/>
      <c r="P201" s="1017"/>
      <c r="Q201" s="1017"/>
    </row>
    <row r="202" ht="15.75" spans="1:17">
      <c r="A202" s="2006" t="s">
        <v>677</v>
      </c>
      <c r="B202" s="1159">
        <v>1.315</v>
      </c>
      <c r="C202" s="1173"/>
      <c r="D202" s="1151"/>
      <c r="E202" s="1154"/>
      <c r="F202" s="1154"/>
      <c r="G202" s="1154"/>
      <c r="H202" s="1154"/>
      <c r="I202" s="1164"/>
      <c r="J202" s="1017"/>
      <c r="K202" s="1017"/>
      <c r="L202" s="1017"/>
      <c r="M202" s="1017"/>
      <c r="N202" s="1017"/>
      <c r="O202" s="1017"/>
      <c r="P202" s="1017"/>
      <c r="Q202" s="1017"/>
    </row>
    <row r="203" ht="15.75" spans="1:17">
      <c r="A203" s="1095" t="s">
        <v>678</v>
      </c>
      <c r="B203" s="1159">
        <v>0.651</v>
      </c>
      <c r="C203" s="1097" t="s">
        <v>679</v>
      </c>
      <c r="D203" s="1149" t="s">
        <v>471</v>
      </c>
      <c r="E203" s="1152">
        <v>435.0204</v>
      </c>
      <c r="F203" s="1152">
        <v>252.0162</v>
      </c>
      <c r="G203" s="1152">
        <v>248.1372</v>
      </c>
      <c r="H203" s="1152">
        <v>277.434</v>
      </c>
      <c r="I203" s="1162">
        <f>E203+F203+G203+H203</f>
        <v>1212.6078</v>
      </c>
      <c r="J203" s="1017"/>
      <c r="K203" s="1017"/>
      <c r="L203" s="1017"/>
      <c r="M203" s="1017"/>
      <c r="N203" s="1017"/>
      <c r="O203" s="1017"/>
      <c r="P203" s="1017"/>
      <c r="Q203" s="1017"/>
    </row>
    <row r="204" ht="15.75" spans="1:17">
      <c r="A204" s="2008" t="s">
        <v>680</v>
      </c>
      <c r="B204" s="1159">
        <v>0.356</v>
      </c>
      <c r="C204" s="1098"/>
      <c r="D204" s="1151"/>
      <c r="E204" s="1154"/>
      <c r="F204" s="1154"/>
      <c r="G204" s="1154"/>
      <c r="H204" s="1154"/>
      <c r="I204" s="1164"/>
      <c r="J204" s="1017"/>
      <c r="K204" s="1017"/>
      <c r="L204" s="1017"/>
      <c r="M204" s="1017"/>
      <c r="N204" s="1017"/>
      <c r="O204" s="1017"/>
      <c r="P204" s="1017"/>
      <c r="Q204" s="1017"/>
    </row>
    <row r="205" ht="15.75" spans="1:17">
      <c r="A205" s="2008" t="s">
        <v>681</v>
      </c>
      <c r="B205" s="1159">
        <v>1.3</v>
      </c>
      <c r="C205" s="1106" t="s">
        <v>682</v>
      </c>
      <c r="D205" s="1166" t="s">
        <v>471</v>
      </c>
      <c r="E205" s="1138">
        <v>88.6560000000001</v>
      </c>
      <c r="F205" s="1138">
        <v>33.3690000000001</v>
      </c>
      <c r="G205" s="1138">
        <v>230.538</v>
      </c>
      <c r="H205" s="1138">
        <v>285.231</v>
      </c>
      <c r="I205" s="1136">
        <f>E205+F205+G205+H205</f>
        <v>637.794</v>
      </c>
      <c r="J205" s="1017"/>
      <c r="K205" s="1017"/>
      <c r="L205" s="1017"/>
      <c r="M205" s="1017"/>
      <c r="N205" s="1017"/>
      <c r="O205" s="1017"/>
      <c r="P205" s="1017"/>
      <c r="Q205" s="1017"/>
    </row>
    <row r="206" ht="15.75" spans="1:17">
      <c r="A206" s="2008" t="s">
        <v>683</v>
      </c>
      <c r="B206" s="1159">
        <v>0.3</v>
      </c>
      <c r="C206" s="1106" t="s">
        <v>684</v>
      </c>
      <c r="D206" s="1166" t="s">
        <v>471</v>
      </c>
      <c r="E206" s="1138">
        <v>110.77992</v>
      </c>
      <c r="F206" s="1138">
        <v>63.50028</v>
      </c>
      <c r="G206" s="1138">
        <v>116.46732</v>
      </c>
      <c r="H206" s="1138">
        <v>173.02272</v>
      </c>
      <c r="I206" s="1136">
        <f t="shared" ref="I206:I266" si="10">E206+F206+G206+H206</f>
        <v>463.77024</v>
      </c>
      <c r="J206" s="1017"/>
      <c r="K206" s="1017"/>
      <c r="L206" s="1017"/>
      <c r="M206" s="1017"/>
      <c r="N206" s="1017"/>
      <c r="O206" s="1017"/>
      <c r="P206" s="1017"/>
      <c r="Q206" s="1017"/>
    </row>
    <row r="207" ht="15.75" spans="1:17">
      <c r="A207" s="2008" t="s">
        <v>685</v>
      </c>
      <c r="B207" s="1159">
        <v>0.456</v>
      </c>
      <c r="C207" s="1106" t="s">
        <v>686</v>
      </c>
      <c r="D207" s="1166" t="s">
        <v>471</v>
      </c>
      <c r="E207" s="1138">
        <v>67.090842</v>
      </c>
      <c r="F207" s="1138">
        <v>14.181804</v>
      </c>
      <c r="G207" s="1138">
        <v>13.4545320000001</v>
      </c>
      <c r="H207" s="1138">
        <v>80.727192</v>
      </c>
      <c r="I207" s="1136">
        <f t="shared" si="10"/>
        <v>175.45437</v>
      </c>
      <c r="J207" s="1017"/>
      <c r="K207" s="1017"/>
      <c r="L207" s="1017"/>
      <c r="M207" s="1017"/>
      <c r="N207" s="1017"/>
      <c r="O207" s="1017"/>
      <c r="P207" s="1017"/>
      <c r="Q207" s="1017"/>
    </row>
    <row r="208" ht="15.75" spans="1:17">
      <c r="A208" s="1095" t="s">
        <v>687</v>
      </c>
      <c r="B208" s="1159">
        <v>1.105</v>
      </c>
      <c r="C208" s="1106" t="s">
        <v>688</v>
      </c>
      <c r="D208" s="1166" t="s">
        <v>471</v>
      </c>
      <c r="E208" s="1138">
        <v>558.6</v>
      </c>
      <c r="F208" s="1138">
        <v>153.6</v>
      </c>
      <c r="G208" s="1138">
        <v>295.5</v>
      </c>
      <c r="H208" s="1138">
        <v>91.5</v>
      </c>
      <c r="I208" s="1136">
        <f t="shared" si="10"/>
        <v>1099.2</v>
      </c>
      <c r="J208" s="1017"/>
      <c r="K208" s="1017"/>
      <c r="L208" s="1017"/>
      <c r="M208" s="1017"/>
      <c r="N208" s="1017"/>
      <c r="O208" s="1017"/>
      <c r="P208" s="1017"/>
      <c r="Q208" s="1017"/>
    </row>
    <row r="209" ht="15.75" spans="1:17">
      <c r="A209" s="1095" t="s">
        <v>689</v>
      </c>
      <c r="B209" s="1159">
        <v>0.973</v>
      </c>
      <c r="C209" s="1106" t="s">
        <v>690</v>
      </c>
      <c r="D209" s="1166" t="s">
        <v>474</v>
      </c>
      <c r="E209" s="1138">
        <v>320.055</v>
      </c>
      <c r="F209" s="1138">
        <v>165.39</v>
      </c>
      <c r="G209" s="1138">
        <v>222.8925</v>
      </c>
      <c r="H209" s="1138">
        <v>353.985</v>
      </c>
      <c r="I209" s="1136">
        <f t="shared" si="10"/>
        <v>1062.3225</v>
      </c>
      <c r="J209" s="1017"/>
      <c r="K209" s="1017"/>
      <c r="L209" s="1017"/>
      <c r="M209" s="1017"/>
      <c r="N209" s="1017"/>
      <c r="O209" s="1017"/>
      <c r="P209" s="1017"/>
      <c r="Q209" s="1017"/>
    </row>
    <row r="210" ht="15.75" spans="1:17">
      <c r="A210" s="1095" t="s">
        <v>691</v>
      </c>
      <c r="B210" s="1159">
        <v>0.25</v>
      </c>
      <c r="C210" s="1174" t="s">
        <v>692</v>
      </c>
      <c r="D210" s="1175" t="s">
        <v>474</v>
      </c>
      <c r="E210" s="1138">
        <v>257.8068</v>
      </c>
      <c r="F210" s="1138">
        <v>158.5248</v>
      </c>
      <c r="G210" s="1138">
        <v>153.3744</v>
      </c>
      <c r="H210" s="1138">
        <v>326.6088</v>
      </c>
      <c r="I210" s="1136">
        <f t="shared" si="10"/>
        <v>896.3148</v>
      </c>
      <c r="J210" s="1017"/>
      <c r="K210" s="1017"/>
      <c r="L210" s="1017"/>
      <c r="M210" s="1017"/>
      <c r="N210" s="1017"/>
      <c r="O210" s="1017"/>
      <c r="P210" s="1017"/>
      <c r="Q210" s="1017"/>
    </row>
    <row r="211" ht="15.75" spans="1:17">
      <c r="A211" s="2012" t="s">
        <v>693</v>
      </c>
      <c r="B211" s="1159">
        <v>0.63</v>
      </c>
      <c r="C211" s="1103" t="s">
        <v>694</v>
      </c>
      <c r="D211" s="1175" t="s">
        <v>474</v>
      </c>
      <c r="E211" s="1138">
        <v>112.23</v>
      </c>
      <c r="F211" s="1138">
        <v>64.0939999999999</v>
      </c>
      <c r="G211" s="1138">
        <v>85.082</v>
      </c>
      <c r="H211" s="1138">
        <v>226.684</v>
      </c>
      <c r="I211" s="1136">
        <f t="shared" si="10"/>
        <v>488.09</v>
      </c>
      <c r="J211" s="1017"/>
      <c r="K211" s="1017"/>
      <c r="L211" s="1017"/>
      <c r="M211" s="1017"/>
      <c r="N211" s="1017"/>
      <c r="O211" s="1017"/>
      <c r="P211" s="1017"/>
      <c r="Q211" s="1017"/>
    </row>
    <row r="212" ht="15.75" spans="1:17">
      <c r="A212" s="2008" t="s">
        <v>695</v>
      </c>
      <c r="B212" s="1159">
        <v>2.677</v>
      </c>
      <c r="C212" s="1174" t="s">
        <v>696</v>
      </c>
      <c r="D212" s="1175" t="s">
        <v>474</v>
      </c>
      <c r="E212" s="1138">
        <v>926.94</v>
      </c>
      <c r="F212" s="1138">
        <v>331.34</v>
      </c>
      <c r="G212" s="1138">
        <v>453.819999999999</v>
      </c>
      <c r="H212" s="1138">
        <v>702.64</v>
      </c>
      <c r="I212" s="1136">
        <f t="shared" si="10"/>
        <v>2414.74</v>
      </c>
      <c r="J212" s="1017"/>
      <c r="K212" s="1017"/>
      <c r="L212" s="1017"/>
      <c r="M212" s="1017"/>
      <c r="N212" s="1017"/>
      <c r="O212" s="1017"/>
      <c r="P212" s="1017"/>
      <c r="Q212" s="1017"/>
    </row>
    <row r="213" ht="15.75" spans="1:17">
      <c r="A213" s="2008" t="s">
        <v>697</v>
      </c>
      <c r="B213" s="1159">
        <v>0.2</v>
      </c>
      <c r="C213" s="1174" t="s">
        <v>698</v>
      </c>
      <c r="D213" s="1175" t="s">
        <v>474</v>
      </c>
      <c r="E213" s="1138">
        <v>0</v>
      </c>
      <c r="F213" s="1138">
        <v>0</v>
      </c>
      <c r="G213" s="1138">
        <v>0</v>
      </c>
      <c r="H213" s="1138">
        <v>0</v>
      </c>
      <c r="I213" s="1136">
        <f t="shared" si="10"/>
        <v>0</v>
      </c>
      <c r="J213" s="1017"/>
      <c r="K213" s="1017"/>
      <c r="L213" s="1017"/>
      <c r="M213" s="1017"/>
      <c r="N213" s="1017"/>
      <c r="O213" s="1017"/>
      <c r="P213" s="1017"/>
      <c r="Q213" s="1017"/>
    </row>
    <row r="214" ht="15.75" spans="1:17">
      <c r="A214" s="2008" t="s">
        <v>699</v>
      </c>
      <c r="B214" s="1159">
        <v>0.54</v>
      </c>
      <c r="C214" s="1174" t="s">
        <v>700</v>
      </c>
      <c r="D214" s="1175" t="s">
        <v>474</v>
      </c>
      <c r="E214" s="1138">
        <v>138.0168</v>
      </c>
      <c r="F214" s="1138">
        <v>69.6472000000001</v>
      </c>
      <c r="G214" s="1138">
        <v>111.6384</v>
      </c>
      <c r="H214" s="1138">
        <v>94.2384</v>
      </c>
      <c r="I214" s="1136">
        <f t="shared" si="10"/>
        <v>413.5408</v>
      </c>
      <c r="J214" s="1017"/>
      <c r="K214" s="1017"/>
      <c r="L214" s="1017"/>
      <c r="M214" s="1017"/>
      <c r="N214" s="1017"/>
      <c r="O214" s="1017"/>
      <c r="P214" s="1017"/>
      <c r="Q214" s="1017"/>
    </row>
    <row r="215" ht="15.75" spans="1:17">
      <c r="A215" s="2009" t="s">
        <v>701</v>
      </c>
      <c r="B215" s="1159">
        <v>2.27</v>
      </c>
      <c r="C215" s="1176" t="s">
        <v>702</v>
      </c>
      <c r="D215" s="1177" t="s">
        <v>471</v>
      </c>
      <c r="E215" s="1138">
        <v>147.1785</v>
      </c>
      <c r="F215" s="1138">
        <v>66.5665</v>
      </c>
      <c r="G215" s="1138">
        <v>216.9195</v>
      </c>
      <c r="H215" s="1138">
        <v>165.5675</v>
      </c>
      <c r="I215" s="1136">
        <f t="shared" si="10"/>
        <v>596.232</v>
      </c>
      <c r="J215" s="1017"/>
      <c r="K215" s="1017"/>
      <c r="L215" s="1017"/>
      <c r="M215" s="1017"/>
      <c r="N215" s="1017"/>
      <c r="O215" s="1017"/>
      <c r="P215" s="1017"/>
      <c r="Q215" s="1017"/>
    </row>
    <row r="216" ht="15.75" spans="1:17">
      <c r="A216" s="2008" t="s">
        <v>703</v>
      </c>
      <c r="B216" s="1159">
        <v>1.3</v>
      </c>
      <c r="C216" s="1174" t="s">
        <v>704</v>
      </c>
      <c r="D216" s="1175" t="s">
        <v>474</v>
      </c>
      <c r="E216" s="1138">
        <v>1105.875</v>
      </c>
      <c r="F216" s="1138">
        <v>543.645000000001</v>
      </c>
      <c r="G216" s="1138">
        <v>685.68</v>
      </c>
      <c r="H216" s="1138">
        <v>589.89</v>
      </c>
      <c r="I216" s="1136">
        <f t="shared" si="10"/>
        <v>2925.09</v>
      </c>
      <c r="J216" s="1017"/>
      <c r="K216" s="1017"/>
      <c r="L216" s="1017"/>
      <c r="M216" s="1017"/>
      <c r="N216" s="1017"/>
      <c r="O216" s="1017"/>
      <c r="P216" s="1017"/>
      <c r="Q216" s="1017"/>
    </row>
    <row r="217" ht="15.75" spans="1:17">
      <c r="A217" s="1101" t="s">
        <v>705</v>
      </c>
      <c r="B217" s="1159">
        <v>2</v>
      </c>
      <c r="C217" s="1176" t="s">
        <v>706</v>
      </c>
      <c r="D217" s="1177" t="s">
        <v>471</v>
      </c>
      <c r="E217" s="1138">
        <v>1379.42</v>
      </c>
      <c r="F217" s="1138">
        <v>419.037500000001</v>
      </c>
      <c r="G217" s="1138">
        <v>737.2925</v>
      </c>
      <c r="H217" s="1138">
        <v>926.9225</v>
      </c>
      <c r="I217" s="1136">
        <f t="shared" si="10"/>
        <v>3462.6725</v>
      </c>
      <c r="J217" s="1017"/>
      <c r="K217" s="1017"/>
      <c r="L217" s="1017"/>
      <c r="M217" s="1017"/>
      <c r="N217" s="1017"/>
      <c r="O217" s="1017"/>
      <c r="P217" s="1017"/>
      <c r="Q217" s="1017"/>
    </row>
    <row r="218" ht="15.75" spans="1:17">
      <c r="A218" s="2012" t="s">
        <v>707</v>
      </c>
      <c r="B218" s="1159">
        <v>1.9</v>
      </c>
      <c r="C218" s="1106" t="s">
        <v>708</v>
      </c>
      <c r="D218" s="1050" t="s">
        <v>471</v>
      </c>
      <c r="E218" s="1138">
        <v>965.55375</v>
      </c>
      <c r="F218" s="1138">
        <v>534.45</v>
      </c>
      <c r="G218" s="1138">
        <v>748.57125</v>
      </c>
      <c r="H218" s="1138">
        <v>863.415</v>
      </c>
      <c r="I218" s="1136">
        <f t="shared" si="10"/>
        <v>3111.99</v>
      </c>
      <c r="J218" s="1017"/>
      <c r="K218" s="1017"/>
      <c r="L218" s="1017"/>
      <c r="M218" s="1017"/>
      <c r="N218" s="1017"/>
      <c r="O218" s="1017"/>
      <c r="P218" s="1017"/>
      <c r="Q218" s="1017"/>
    </row>
    <row r="219" ht="15.75" spans="1:17">
      <c r="A219" s="2015" t="s">
        <v>709</v>
      </c>
      <c r="B219" s="1159">
        <v>1.9</v>
      </c>
      <c r="C219" s="1106" t="s">
        <v>710</v>
      </c>
      <c r="D219" s="1050" t="s">
        <v>471</v>
      </c>
      <c r="E219" s="1138">
        <v>746.532500000001</v>
      </c>
      <c r="F219" s="1138">
        <v>415.152499999999</v>
      </c>
      <c r="G219" s="1138">
        <v>535.5525</v>
      </c>
      <c r="H219" s="1138">
        <v>686.367500000001</v>
      </c>
      <c r="I219" s="1136">
        <f t="shared" si="10"/>
        <v>2383.605</v>
      </c>
      <c r="J219" s="1017"/>
      <c r="K219" s="1017"/>
      <c r="L219" s="1017"/>
      <c r="M219" s="1017"/>
      <c r="N219" s="1017"/>
      <c r="O219" s="1017"/>
      <c r="P219" s="1017"/>
      <c r="Q219" s="1017"/>
    </row>
    <row r="220" ht="15.75" spans="1:17">
      <c r="A220" s="2016" t="s">
        <v>711</v>
      </c>
      <c r="B220" s="1159">
        <v>1.125</v>
      </c>
      <c r="C220" s="2017" t="s">
        <v>712</v>
      </c>
      <c r="D220" s="1166" t="s">
        <v>559</v>
      </c>
      <c r="E220" s="1138">
        <v>284.1804</v>
      </c>
      <c r="F220" s="1138">
        <v>103.2993</v>
      </c>
      <c r="G220" s="1138">
        <v>317.2203</v>
      </c>
      <c r="H220" s="1138">
        <v>171.9387</v>
      </c>
      <c r="I220" s="1136">
        <f t="shared" si="10"/>
        <v>876.6387</v>
      </c>
      <c r="J220" s="1017"/>
      <c r="K220" s="1017"/>
      <c r="L220" s="1017"/>
      <c r="M220" s="1017"/>
      <c r="N220" s="1017"/>
      <c r="O220" s="1017"/>
      <c r="P220" s="1017"/>
      <c r="Q220" s="1017"/>
    </row>
    <row r="221" ht="16.9" customHeight="1" spans="1:17">
      <c r="A221" s="1180" t="s">
        <v>713</v>
      </c>
      <c r="B221" s="1159">
        <v>0.38</v>
      </c>
      <c r="C221" s="1097" t="s">
        <v>714</v>
      </c>
      <c r="D221" s="1149" t="s">
        <v>474</v>
      </c>
      <c r="E221" s="1138">
        <v>165.8696</v>
      </c>
      <c r="F221" s="1138">
        <v>144.8796</v>
      </c>
      <c r="G221" s="1138">
        <v>160.3068</v>
      </c>
      <c r="H221" s="1138">
        <v>150.9956</v>
      </c>
      <c r="I221" s="1136">
        <f t="shared" si="10"/>
        <v>622.0516</v>
      </c>
      <c r="J221" s="1017"/>
      <c r="K221" s="1017"/>
      <c r="L221" s="1017"/>
      <c r="M221" s="1017"/>
      <c r="N221" s="1017"/>
      <c r="O221" s="1017"/>
      <c r="P221" s="1017"/>
      <c r="Q221" s="1017"/>
    </row>
    <row r="222" ht="15.75" spans="1:17">
      <c r="A222" s="2017" t="s">
        <v>715</v>
      </c>
      <c r="B222" s="1159">
        <v>0.5</v>
      </c>
      <c r="C222" s="1106" t="s">
        <v>716</v>
      </c>
      <c r="D222" s="1166" t="s">
        <v>483</v>
      </c>
      <c r="E222" s="1138">
        <v>119.92338</v>
      </c>
      <c r="F222" s="1138">
        <v>113.22279</v>
      </c>
      <c r="G222" s="1138">
        <v>89.2896570000002</v>
      </c>
      <c r="H222" s="1138">
        <v>99.288999</v>
      </c>
      <c r="I222" s="1136">
        <f t="shared" si="10"/>
        <v>421.724826</v>
      </c>
      <c r="J222" s="1017"/>
      <c r="K222" s="1017"/>
      <c r="L222" s="1017"/>
      <c r="M222" s="1017"/>
      <c r="N222" s="1017"/>
      <c r="O222" s="1017"/>
      <c r="P222" s="1017"/>
      <c r="Q222" s="1017"/>
    </row>
    <row r="223" ht="15.75" spans="1:17">
      <c r="A223" s="2008" t="s">
        <v>717</v>
      </c>
      <c r="B223" s="1159">
        <v>1.994</v>
      </c>
      <c r="C223" s="1106" t="s">
        <v>718</v>
      </c>
      <c r="D223" s="1181" t="s">
        <v>471</v>
      </c>
      <c r="E223" s="1138">
        <v>981.9887</v>
      </c>
      <c r="F223" s="1138">
        <v>406.1057</v>
      </c>
      <c r="G223" s="1138">
        <v>523.1303</v>
      </c>
      <c r="H223" s="1138">
        <v>671.7249</v>
      </c>
      <c r="I223" s="1136">
        <f t="shared" si="10"/>
        <v>2582.9496</v>
      </c>
      <c r="J223" s="1017"/>
      <c r="K223" s="1017"/>
      <c r="L223" s="1017"/>
      <c r="M223" s="1017"/>
      <c r="N223" s="1017"/>
      <c r="O223" s="1017"/>
      <c r="P223" s="1017"/>
      <c r="Q223" s="1017"/>
    </row>
    <row r="224" ht="15.75" spans="1:17">
      <c r="A224" s="2008" t="s">
        <v>719</v>
      </c>
      <c r="B224" s="1159">
        <v>0.8</v>
      </c>
      <c r="C224" s="1106" t="s">
        <v>720</v>
      </c>
      <c r="D224" s="1166" t="s">
        <v>485</v>
      </c>
      <c r="E224" s="1138">
        <v>121.2</v>
      </c>
      <c r="F224" s="1138">
        <v>32.4</v>
      </c>
      <c r="G224" s="1138">
        <v>36</v>
      </c>
      <c r="H224" s="1138">
        <v>60</v>
      </c>
      <c r="I224" s="1136">
        <f t="shared" si="10"/>
        <v>249.6</v>
      </c>
      <c r="J224" s="1017"/>
      <c r="K224" s="1017"/>
      <c r="L224" s="1017"/>
      <c r="M224" s="1017"/>
      <c r="N224" s="1017"/>
      <c r="O224" s="1017"/>
      <c r="P224" s="1017"/>
      <c r="Q224" s="1017"/>
    </row>
    <row r="225" ht="15.75" spans="1:17">
      <c r="A225" s="2008" t="s">
        <v>721</v>
      </c>
      <c r="B225" s="1159">
        <v>1.75</v>
      </c>
      <c r="C225" s="1106" t="s">
        <v>722</v>
      </c>
      <c r="D225" s="1166" t="s">
        <v>471</v>
      </c>
      <c r="E225" s="1138">
        <v>1277.115</v>
      </c>
      <c r="F225" s="1138">
        <v>731.6295</v>
      </c>
      <c r="G225" s="1138">
        <v>985.4565</v>
      </c>
      <c r="H225" s="1138">
        <v>902.328</v>
      </c>
      <c r="I225" s="1136">
        <f t="shared" si="10"/>
        <v>3896.529</v>
      </c>
      <c r="J225" s="1017"/>
      <c r="K225" s="1017"/>
      <c r="L225" s="1017"/>
      <c r="M225" s="1017"/>
      <c r="N225" s="1017"/>
      <c r="O225" s="1017"/>
      <c r="P225" s="1017"/>
      <c r="Q225" s="1017"/>
    </row>
    <row r="226" ht="15.75" spans="1:17">
      <c r="A226" s="1095" t="s">
        <v>723</v>
      </c>
      <c r="B226" s="1159">
        <v>0.8</v>
      </c>
      <c r="C226" s="1106" t="s">
        <v>724</v>
      </c>
      <c r="D226" s="1166" t="s">
        <v>471</v>
      </c>
      <c r="E226" s="1138">
        <v>857.602</v>
      </c>
      <c r="F226" s="1138">
        <v>656.658</v>
      </c>
      <c r="G226" s="1138">
        <v>550.974</v>
      </c>
      <c r="H226" s="1138">
        <v>782.956</v>
      </c>
      <c r="I226" s="1136">
        <f t="shared" si="10"/>
        <v>2848.19</v>
      </c>
      <c r="J226" s="1017"/>
      <c r="K226" s="1017"/>
      <c r="L226" s="1017"/>
      <c r="M226" s="1017"/>
      <c r="N226" s="1017"/>
      <c r="O226" s="1017"/>
      <c r="P226" s="1017"/>
      <c r="Q226" s="1017"/>
    </row>
    <row r="227" ht="15.75" spans="1:17">
      <c r="A227" s="2018" t="s">
        <v>725</v>
      </c>
      <c r="B227" s="1159">
        <v>2</v>
      </c>
      <c r="C227" s="1106" t="s">
        <v>726</v>
      </c>
      <c r="D227" s="1166" t="s">
        <v>471</v>
      </c>
      <c r="E227" s="1138">
        <v>1413.5256</v>
      </c>
      <c r="F227" s="1138">
        <v>569.40624</v>
      </c>
      <c r="G227" s="1138">
        <v>1445.62752</v>
      </c>
      <c r="H227" s="1138">
        <v>1647.63072</v>
      </c>
      <c r="I227" s="1136">
        <f t="shared" si="10"/>
        <v>5076.19008</v>
      </c>
      <c r="J227" s="1017"/>
      <c r="K227" s="1017"/>
      <c r="L227" s="1017"/>
      <c r="M227" s="1017"/>
      <c r="N227" s="1017"/>
      <c r="O227" s="1017"/>
      <c r="P227" s="1017"/>
      <c r="Q227" s="1017"/>
    </row>
    <row r="228" ht="15.75" spans="1:17">
      <c r="A228" s="1182" t="s">
        <v>727</v>
      </c>
      <c r="B228" s="1159">
        <v>1.94</v>
      </c>
      <c r="C228" s="1106" t="s">
        <v>728</v>
      </c>
      <c r="D228" s="1166" t="s">
        <v>471</v>
      </c>
      <c r="E228" s="1138">
        <v>818.139</v>
      </c>
      <c r="F228" s="1138">
        <v>329.462</v>
      </c>
      <c r="G228" s="1138">
        <v>493.71</v>
      </c>
      <c r="H228" s="1138">
        <v>617.281</v>
      </c>
      <c r="I228" s="1136">
        <f t="shared" si="10"/>
        <v>2258.592</v>
      </c>
      <c r="J228" s="1017"/>
      <c r="K228" s="1017"/>
      <c r="L228" s="1017"/>
      <c r="M228" s="1017"/>
      <c r="N228" s="1017"/>
      <c r="O228" s="1017"/>
      <c r="P228" s="1017"/>
      <c r="Q228" s="1017"/>
    </row>
    <row r="229" ht="15" customHeight="1" spans="1:17">
      <c r="A229" s="1095" t="s">
        <v>729</v>
      </c>
      <c r="B229" s="1159">
        <v>1.038</v>
      </c>
      <c r="C229" s="1106" t="s">
        <v>730</v>
      </c>
      <c r="D229" s="1166" t="s">
        <v>474</v>
      </c>
      <c r="E229" s="1138">
        <v>695.734</v>
      </c>
      <c r="F229" s="1138">
        <v>476.976</v>
      </c>
      <c r="G229" s="1138">
        <v>233.16</v>
      </c>
      <c r="H229" s="1138">
        <v>319.384</v>
      </c>
      <c r="I229" s="1136">
        <f t="shared" si="10"/>
        <v>1725.254</v>
      </c>
      <c r="J229" s="1017"/>
      <c r="K229" s="1017"/>
      <c r="L229" s="1017"/>
      <c r="M229" s="1017"/>
      <c r="N229" s="1017"/>
      <c r="O229" s="1017"/>
      <c r="P229" s="1017"/>
      <c r="Q229" s="1017"/>
    </row>
    <row r="230" ht="21.6" customHeight="1" spans="1:17">
      <c r="A230" s="2019" t="s">
        <v>731</v>
      </c>
      <c r="B230" s="1159">
        <v>0.6</v>
      </c>
      <c r="C230" s="1106" t="s">
        <v>732</v>
      </c>
      <c r="D230" s="1166" t="s">
        <v>474</v>
      </c>
      <c r="E230" s="1138">
        <v>254.932</v>
      </c>
      <c r="F230" s="1138">
        <v>98.812</v>
      </c>
      <c r="G230" s="1138">
        <v>117.405</v>
      </c>
      <c r="H230" s="1138">
        <v>100.542</v>
      </c>
      <c r="I230" s="1136">
        <f t="shared" si="10"/>
        <v>571.691</v>
      </c>
      <c r="J230" s="1017"/>
      <c r="K230" s="1017"/>
      <c r="L230" s="1017"/>
      <c r="M230" s="1017"/>
      <c r="N230" s="1017"/>
      <c r="O230" s="1017"/>
      <c r="P230" s="1017"/>
      <c r="Q230" s="1017"/>
    </row>
    <row r="231" ht="15.75" spans="1:17">
      <c r="A231" s="1183" t="s">
        <v>733</v>
      </c>
      <c r="B231" s="1159">
        <v>2</v>
      </c>
      <c r="C231" s="1106" t="s">
        <v>734</v>
      </c>
      <c r="D231" s="1166" t="s">
        <v>474</v>
      </c>
      <c r="E231" s="1138">
        <v>300.216</v>
      </c>
      <c r="F231" s="1138">
        <v>244.965</v>
      </c>
      <c r="G231" s="1138">
        <v>281.484</v>
      </c>
      <c r="H231" s="1138">
        <v>262.638</v>
      </c>
      <c r="I231" s="1136">
        <f t="shared" si="10"/>
        <v>1089.303</v>
      </c>
      <c r="J231" s="1017"/>
      <c r="K231" s="1017"/>
      <c r="L231" s="1017"/>
      <c r="M231" s="1017"/>
      <c r="N231" s="1017"/>
      <c r="O231" s="1017"/>
      <c r="P231" s="1017"/>
      <c r="Q231" s="1017"/>
    </row>
    <row r="232" ht="15.75" spans="1:17">
      <c r="A232" s="2019" t="s">
        <v>735</v>
      </c>
      <c r="B232" s="1159">
        <v>0.84</v>
      </c>
      <c r="C232" s="1106" t="s">
        <v>736</v>
      </c>
      <c r="D232" s="1166" t="s">
        <v>474</v>
      </c>
      <c r="E232" s="1138">
        <v>423.988</v>
      </c>
      <c r="F232" s="1138">
        <v>371.912</v>
      </c>
      <c r="G232" s="1138">
        <v>486.09</v>
      </c>
      <c r="H232" s="1138">
        <v>461.754</v>
      </c>
      <c r="I232" s="1136">
        <f t="shared" si="10"/>
        <v>1743.744</v>
      </c>
      <c r="J232" s="1017"/>
      <c r="K232" s="1017"/>
      <c r="L232" s="1017"/>
      <c r="M232" s="1017"/>
      <c r="N232" s="1017"/>
      <c r="O232" s="1017"/>
      <c r="P232" s="1017"/>
      <c r="Q232" s="1017"/>
    </row>
    <row r="233" ht="15.75" spans="1:17">
      <c r="A233" s="1183" t="s">
        <v>737</v>
      </c>
      <c r="B233" s="1159">
        <v>2</v>
      </c>
      <c r="C233" s="1106" t="s">
        <v>738</v>
      </c>
      <c r="D233" s="1184" t="s">
        <v>474</v>
      </c>
      <c r="E233" s="1138">
        <v>1210.092</v>
      </c>
      <c r="F233" s="1138">
        <v>866.728</v>
      </c>
      <c r="G233" s="1138">
        <v>1147.044</v>
      </c>
      <c r="H233" s="1138">
        <v>1038.024</v>
      </c>
      <c r="I233" s="1136">
        <f t="shared" si="10"/>
        <v>4261.888</v>
      </c>
      <c r="J233" s="1017"/>
      <c r="K233" s="1017"/>
      <c r="L233" s="1017"/>
      <c r="M233" s="1017"/>
      <c r="N233" s="1017"/>
      <c r="O233" s="1017"/>
      <c r="P233" s="1017"/>
      <c r="Q233" s="1017"/>
    </row>
    <row r="234" ht="15.75" spans="1:17">
      <c r="A234" s="2019" t="s">
        <v>739</v>
      </c>
      <c r="B234" s="1159">
        <v>0.9</v>
      </c>
      <c r="C234" s="1106" t="s">
        <v>740</v>
      </c>
      <c r="D234" s="1166" t="s">
        <v>474</v>
      </c>
      <c r="E234" s="1138">
        <v>566.74</v>
      </c>
      <c r="F234" s="1138">
        <v>257.784</v>
      </c>
      <c r="G234" s="1138">
        <v>395.096</v>
      </c>
      <c r="H234" s="1138">
        <v>565.588</v>
      </c>
      <c r="I234" s="1136">
        <f t="shared" si="10"/>
        <v>1785.208</v>
      </c>
      <c r="J234" s="1017"/>
      <c r="K234" s="1017"/>
      <c r="L234" s="1017"/>
      <c r="M234" s="1017"/>
      <c r="N234" s="1017"/>
      <c r="O234" s="1017"/>
      <c r="P234" s="1017"/>
      <c r="Q234" s="1017"/>
    </row>
    <row r="235" ht="15.75" spans="1:17">
      <c r="A235" s="2019" t="s">
        <v>741</v>
      </c>
      <c r="B235" s="1159">
        <v>0.85</v>
      </c>
      <c r="C235" s="1106" t="s">
        <v>742</v>
      </c>
      <c r="D235" s="1166" t="s">
        <v>471</v>
      </c>
      <c r="E235" s="1138">
        <v>266.11848</v>
      </c>
      <c r="F235" s="1138">
        <v>74.98656</v>
      </c>
      <c r="G235" s="1138">
        <v>204.12648</v>
      </c>
      <c r="H235" s="1138">
        <v>156.6756</v>
      </c>
      <c r="I235" s="1136">
        <f t="shared" si="10"/>
        <v>701.90712</v>
      </c>
      <c r="J235" s="1017"/>
      <c r="K235" s="1017"/>
      <c r="L235" s="1017"/>
      <c r="M235" s="1017"/>
      <c r="N235" s="1017"/>
      <c r="O235" s="1017"/>
      <c r="P235" s="1017"/>
      <c r="Q235" s="1017"/>
    </row>
    <row r="236" ht="15.75" spans="1:17">
      <c r="A236" s="2014" t="s">
        <v>743</v>
      </c>
      <c r="B236" s="1159">
        <v>1.86</v>
      </c>
      <c r="C236" s="1106" t="s">
        <v>744</v>
      </c>
      <c r="D236" s="1166" t="s">
        <v>471</v>
      </c>
      <c r="E236" s="1138">
        <v>968.328</v>
      </c>
      <c r="F236" s="1138">
        <v>386.97</v>
      </c>
      <c r="G236" s="1138">
        <v>736.08</v>
      </c>
      <c r="H236" s="1138">
        <v>903.618</v>
      </c>
      <c r="I236" s="1136">
        <f t="shared" si="10"/>
        <v>2994.996</v>
      </c>
      <c r="J236" s="1017"/>
      <c r="K236" s="1017"/>
      <c r="L236" s="1017"/>
      <c r="M236" s="1017"/>
      <c r="N236" s="1017"/>
      <c r="O236" s="1017"/>
      <c r="P236" s="1017"/>
      <c r="Q236" s="1017"/>
    </row>
    <row r="237" ht="15.75" spans="1:17">
      <c r="A237" s="2014" t="s">
        <v>745</v>
      </c>
      <c r="B237" s="1159">
        <v>1.972</v>
      </c>
      <c r="C237" s="1106" t="s">
        <v>746</v>
      </c>
      <c r="D237" s="1166" t="s">
        <v>471</v>
      </c>
      <c r="E237" s="1138">
        <v>1458.24525</v>
      </c>
      <c r="F237" s="1138">
        <v>1321.26225</v>
      </c>
      <c r="G237" s="1138">
        <v>1458.447375</v>
      </c>
      <c r="H237" s="1138">
        <v>1411.150125</v>
      </c>
      <c r="I237" s="1136">
        <f t="shared" si="10"/>
        <v>5649.105</v>
      </c>
      <c r="J237" s="1017"/>
      <c r="K237" s="1017"/>
      <c r="L237" s="1017"/>
      <c r="M237" s="1017"/>
      <c r="N237" s="1017"/>
      <c r="O237" s="1017"/>
      <c r="P237" s="1017"/>
      <c r="Q237" s="1017"/>
    </row>
    <row r="238" ht="15.75" spans="1:17">
      <c r="A238" s="2019" t="s">
        <v>747</v>
      </c>
      <c r="B238" s="1159">
        <v>6.52</v>
      </c>
      <c r="C238" s="1106" t="s">
        <v>748</v>
      </c>
      <c r="D238" s="1166" t="s">
        <v>471</v>
      </c>
      <c r="E238" s="1138">
        <v>4843.5765</v>
      </c>
      <c r="F238" s="1138">
        <v>2434.6875</v>
      </c>
      <c r="G238" s="1138">
        <v>3146.829</v>
      </c>
      <c r="H238" s="1138">
        <v>3007.6935</v>
      </c>
      <c r="I238" s="1136">
        <f t="shared" si="10"/>
        <v>13432.7865</v>
      </c>
      <c r="J238" s="1017"/>
      <c r="K238" s="1017"/>
      <c r="L238" s="1017"/>
      <c r="M238" s="1017"/>
      <c r="N238" s="1017"/>
      <c r="O238" s="1017"/>
      <c r="P238" s="1017"/>
      <c r="Q238" s="1017"/>
    </row>
    <row r="239" ht="15.75" spans="1:17">
      <c r="A239" s="2012" t="s">
        <v>749</v>
      </c>
      <c r="B239" s="1159">
        <v>2.138</v>
      </c>
      <c r="C239" s="1106" t="s">
        <v>750</v>
      </c>
      <c r="D239" s="1166" t="s">
        <v>471</v>
      </c>
      <c r="E239" s="1138">
        <v>1513.00275</v>
      </c>
      <c r="F239" s="1138">
        <v>909.98775</v>
      </c>
      <c r="G239" s="1138">
        <v>962.85</v>
      </c>
      <c r="H239" s="1138">
        <v>922.635</v>
      </c>
      <c r="I239" s="1136">
        <f t="shared" si="10"/>
        <v>4308.4755</v>
      </c>
      <c r="J239" s="1017"/>
      <c r="K239" s="1017"/>
      <c r="L239" s="1017"/>
      <c r="M239" s="1017"/>
      <c r="N239" s="1017"/>
      <c r="O239" s="1017"/>
      <c r="P239" s="1017"/>
      <c r="Q239" s="1017"/>
    </row>
    <row r="240" ht="16.15" customHeight="1" spans="1:17">
      <c r="A240" s="1118" t="s">
        <v>751</v>
      </c>
      <c r="B240" s="1159">
        <v>0.83</v>
      </c>
      <c r="C240" s="1106" t="s">
        <v>752</v>
      </c>
      <c r="D240" s="1166" t="s">
        <v>474</v>
      </c>
      <c r="E240" s="1138">
        <v>208.500999999999</v>
      </c>
      <c r="F240" s="1138">
        <v>87.1400000000003</v>
      </c>
      <c r="G240" s="1138">
        <v>122.604</v>
      </c>
      <c r="H240" s="1138">
        <v>112.526</v>
      </c>
      <c r="I240" s="1136">
        <f t="shared" si="10"/>
        <v>530.771</v>
      </c>
      <c r="J240" s="1017"/>
      <c r="K240" s="1017"/>
      <c r="L240" s="1017"/>
      <c r="M240" s="1017"/>
      <c r="N240" s="1017"/>
      <c r="O240" s="1017"/>
      <c r="P240" s="1017"/>
      <c r="Q240" s="1017"/>
    </row>
    <row r="241" ht="15.75" spans="1:17">
      <c r="A241" s="2012" t="s">
        <v>753</v>
      </c>
      <c r="B241" s="1159">
        <v>3.36</v>
      </c>
      <c r="C241" s="1106" t="s">
        <v>754</v>
      </c>
      <c r="D241" s="1166" t="s">
        <v>471</v>
      </c>
      <c r="E241" s="1138">
        <v>2210.04</v>
      </c>
      <c r="F241" s="1138">
        <v>833.980000000001</v>
      </c>
      <c r="G241" s="1138">
        <v>1433.95</v>
      </c>
      <c r="H241" s="1138">
        <v>2224.04</v>
      </c>
      <c r="I241" s="1136">
        <f t="shared" si="10"/>
        <v>6702.01</v>
      </c>
      <c r="J241" s="1017"/>
      <c r="K241" s="1017"/>
      <c r="L241" s="1017"/>
      <c r="M241" s="1017"/>
      <c r="N241" s="1017"/>
      <c r="O241" s="1017"/>
      <c r="P241" s="1017"/>
      <c r="Q241" s="1017"/>
    </row>
    <row r="242" ht="15.75" spans="1:17">
      <c r="A242" s="2012" t="s">
        <v>755</v>
      </c>
      <c r="B242" s="1159">
        <v>2.28</v>
      </c>
      <c r="C242" s="1106" t="s">
        <v>756</v>
      </c>
      <c r="D242" s="1166" t="s">
        <v>471</v>
      </c>
      <c r="E242" s="1138">
        <v>248.85</v>
      </c>
      <c r="F242" s="1138">
        <v>151.725</v>
      </c>
      <c r="G242" s="1138">
        <v>431.025</v>
      </c>
      <c r="H242" s="1138">
        <v>293.475</v>
      </c>
      <c r="I242" s="1136">
        <f t="shared" si="10"/>
        <v>1125.075</v>
      </c>
      <c r="J242" s="1017"/>
      <c r="K242" s="1017"/>
      <c r="L242" s="1017"/>
      <c r="M242" s="1017"/>
      <c r="N242" s="1017"/>
      <c r="O242" s="1017"/>
      <c r="P242" s="1017"/>
      <c r="Q242" s="1017"/>
    </row>
    <row r="243" ht="15.75" spans="1:17">
      <c r="A243" s="1118" t="s">
        <v>757</v>
      </c>
      <c r="B243" s="1159">
        <v>4.7</v>
      </c>
      <c r="C243" s="1106" t="s">
        <v>758</v>
      </c>
      <c r="D243" s="1166" t="s">
        <v>471</v>
      </c>
      <c r="E243" s="1138">
        <v>1202.404</v>
      </c>
      <c r="F243" s="1138">
        <v>494.676</v>
      </c>
      <c r="G243" s="1138">
        <v>339.983</v>
      </c>
      <c r="H243" s="1138">
        <v>554.358000000001</v>
      </c>
      <c r="I243" s="1136">
        <f t="shared" si="10"/>
        <v>2591.421</v>
      </c>
      <c r="J243" s="1017"/>
      <c r="K243" s="1017"/>
      <c r="L243" s="1017"/>
      <c r="M243" s="1017"/>
      <c r="N243" s="1017"/>
      <c r="O243" s="1017"/>
      <c r="P243" s="1017"/>
      <c r="Q243" s="1017"/>
    </row>
    <row r="244" ht="15.75" spans="1:17">
      <c r="A244" s="1118" t="s">
        <v>759</v>
      </c>
      <c r="B244" s="1159">
        <v>1.911</v>
      </c>
      <c r="C244" s="1106" t="s">
        <v>760</v>
      </c>
      <c r="D244" s="1166" t="s">
        <v>471</v>
      </c>
      <c r="E244" s="1138">
        <v>609.693</v>
      </c>
      <c r="F244" s="1138">
        <v>147.2625</v>
      </c>
      <c r="G244" s="1138">
        <v>655.5535</v>
      </c>
      <c r="H244" s="1138">
        <v>670.922</v>
      </c>
      <c r="I244" s="1136">
        <f t="shared" si="10"/>
        <v>2083.431</v>
      </c>
      <c r="J244" s="1017"/>
      <c r="K244" s="1017"/>
      <c r="L244" s="1017"/>
      <c r="M244" s="1017"/>
      <c r="N244" s="1017"/>
      <c r="O244" s="1017"/>
      <c r="P244" s="1017"/>
      <c r="Q244" s="1017"/>
    </row>
    <row r="245" ht="15.75" spans="1:17">
      <c r="A245" s="2014" t="s">
        <v>761</v>
      </c>
      <c r="B245" s="1159">
        <v>4.9</v>
      </c>
      <c r="C245" s="1106" t="s">
        <v>762</v>
      </c>
      <c r="D245" s="1166" t="s">
        <v>471</v>
      </c>
      <c r="E245" s="1138">
        <v>579.228999999999</v>
      </c>
      <c r="F245" s="1138">
        <v>371.357</v>
      </c>
      <c r="G245" s="1138">
        <v>501.147500000001</v>
      </c>
      <c r="H245" s="1138">
        <v>431.059999999999</v>
      </c>
      <c r="I245" s="1136">
        <f t="shared" si="10"/>
        <v>1882.7935</v>
      </c>
      <c r="J245" s="1017"/>
      <c r="K245" s="1017"/>
      <c r="L245" s="1017"/>
      <c r="M245" s="1017"/>
      <c r="N245" s="1017"/>
      <c r="O245" s="1017"/>
      <c r="P245" s="1017"/>
      <c r="Q245" s="1017"/>
    </row>
    <row r="246" ht="15.75" spans="1:17">
      <c r="A246" s="2019" t="s">
        <v>763</v>
      </c>
      <c r="B246" s="1159">
        <v>1.719</v>
      </c>
      <c r="C246" s="1106" t="s">
        <v>764</v>
      </c>
      <c r="D246" s="1166" t="s">
        <v>471</v>
      </c>
      <c r="E246" s="1138">
        <v>479.276000000001</v>
      </c>
      <c r="F246" s="1138">
        <v>242.522</v>
      </c>
      <c r="G246" s="1138">
        <v>363.79</v>
      </c>
      <c r="H246" s="1138">
        <v>318.191999999999</v>
      </c>
      <c r="I246" s="1136">
        <f t="shared" si="10"/>
        <v>1403.78</v>
      </c>
      <c r="J246" s="1017"/>
      <c r="K246" s="1017"/>
      <c r="L246" s="1017"/>
      <c r="M246" s="1017"/>
      <c r="N246" s="1017"/>
      <c r="O246" s="1017"/>
      <c r="P246" s="1017"/>
      <c r="Q246" s="1017"/>
    </row>
    <row r="247" ht="15.75" spans="1:17">
      <c r="A247" s="1185" t="s">
        <v>765</v>
      </c>
      <c r="B247" s="1159">
        <v>1.98</v>
      </c>
      <c r="C247" s="1097" t="s">
        <v>766</v>
      </c>
      <c r="D247" s="1149" t="s">
        <v>485</v>
      </c>
      <c r="E247" s="1138">
        <v>943.952360179999</v>
      </c>
      <c r="F247" s="1138">
        <v>638.737933420002</v>
      </c>
      <c r="G247" s="1138">
        <v>978.315983179997</v>
      </c>
      <c r="H247" s="1138">
        <v>1213.82134614</v>
      </c>
      <c r="I247" s="1136">
        <f t="shared" si="10"/>
        <v>3774.82762292</v>
      </c>
      <c r="J247" s="1017"/>
      <c r="K247" s="1017"/>
      <c r="L247" s="1017"/>
      <c r="M247" s="1017"/>
      <c r="N247" s="1017"/>
      <c r="O247" s="1017"/>
      <c r="P247" s="1017"/>
      <c r="Q247" s="1017"/>
    </row>
    <row r="248" ht="15.75" spans="1:17">
      <c r="A248" s="2020" t="s">
        <v>767</v>
      </c>
      <c r="B248" s="1159">
        <v>0.45</v>
      </c>
      <c r="C248" s="1097" t="s">
        <v>768</v>
      </c>
      <c r="D248" s="1149" t="s">
        <v>483</v>
      </c>
      <c r="E248" s="1138">
        <v>219.4188</v>
      </c>
      <c r="F248" s="1138">
        <v>132.8736</v>
      </c>
      <c r="G248" s="1138">
        <v>114.5988</v>
      </c>
      <c r="H248" s="1138">
        <v>113.8848</v>
      </c>
      <c r="I248" s="1136">
        <f t="shared" si="10"/>
        <v>580.776</v>
      </c>
      <c r="J248" s="1017"/>
      <c r="K248" s="1017"/>
      <c r="L248" s="1017"/>
      <c r="M248" s="1017"/>
      <c r="N248" s="1017"/>
      <c r="O248" s="1017"/>
      <c r="P248" s="1017"/>
      <c r="Q248" s="1017"/>
    </row>
    <row r="249" ht="15.75" spans="1:17">
      <c r="A249" s="2012" t="s">
        <v>769</v>
      </c>
      <c r="B249" s="1159">
        <v>1.98</v>
      </c>
      <c r="C249" s="1097" t="s">
        <v>770</v>
      </c>
      <c r="D249" s="1149" t="s">
        <v>474</v>
      </c>
      <c r="E249" s="1138">
        <v>1413.2055</v>
      </c>
      <c r="F249" s="1138">
        <v>827.6415</v>
      </c>
      <c r="G249" s="1138">
        <v>1741.614</v>
      </c>
      <c r="H249" s="1138">
        <v>1773.114</v>
      </c>
      <c r="I249" s="1136">
        <f t="shared" si="10"/>
        <v>5755.575</v>
      </c>
      <c r="J249" s="1017"/>
      <c r="K249" s="1017"/>
      <c r="L249" s="1017"/>
      <c r="M249" s="1017"/>
      <c r="N249" s="1017"/>
      <c r="O249" s="1017"/>
      <c r="P249" s="1017"/>
      <c r="Q249" s="1017"/>
    </row>
    <row r="250" ht="15.75" spans="1:17">
      <c r="A250" s="1186" t="s">
        <v>771</v>
      </c>
      <c r="B250" s="1159">
        <v>1.8</v>
      </c>
      <c r="C250" s="1106" t="s">
        <v>772</v>
      </c>
      <c r="D250" s="1166" t="s">
        <v>485</v>
      </c>
      <c r="E250" s="1138">
        <v>225.776</v>
      </c>
      <c r="F250" s="1138">
        <v>1.83199999999999</v>
      </c>
      <c r="G250" s="1138">
        <v>29.9</v>
      </c>
      <c r="H250" s="1138">
        <v>0</v>
      </c>
      <c r="I250" s="1136">
        <f t="shared" si="10"/>
        <v>257.508</v>
      </c>
      <c r="J250" s="1017"/>
      <c r="K250" s="1017"/>
      <c r="L250" s="1017"/>
      <c r="M250" s="1017"/>
      <c r="N250" s="1017"/>
      <c r="O250" s="1017"/>
      <c r="P250" s="1017"/>
      <c r="Q250" s="1017"/>
    </row>
    <row r="251" ht="15.75" spans="1:17">
      <c r="A251" s="1186" t="s">
        <v>773</v>
      </c>
      <c r="B251" s="1159">
        <v>1.49</v>
      </c>
      <c r="C251" s="1106" t="s">
        <v>774</v>
      </c>
      <c r="D251" s="1166" t="s">
        <v>485</v>
      </c>
      <c r="E251" s="1138">
        <v>1561.052</v>
      </c>
      <c r="F251" s="1138">
        <v>1085.6</v>
      </c>
      <c r="G251" s="1138">
        <v>975.931999999997</v>
      </c>
      <c r="H251" s="1138">
        <v>1047.9</v>
      </c>
      <c r="I251" s="1136">
        <f t="shared" si="10"/>
        <v>4670.484</v>
      </c>
      <c r="J251" s="1017"/>
      <c r="K251" s="1017"/>
      <c r="L251" s="1017"/>
      <c r="M251" s="1017"/>
      <c r="N251" s="1017"/>
      <c r="O251" s="1017"/>
      <c r="P251" s="1017"/>
      <c r="Q251" s="1017"/>
    </row>
    <row r="252" ht="15.75" spans="1:17">
      <c r="A252" s="2021" t="s">
        <v>775</v>
      </c>
      <c r="B252" s="1159">
        <v>1.518</v>
      </c>
      <c r="C252" s="1097" t="s">
        <v>776</v>
      </c>
      <c r="D252" s="1166" t="s">
        <v>471</v>
      </c>
      <c r="E252" s="1138">
        <v>711.879</v>
      </c>
      <c r="F252" s="1138">
        <v>432.789000000001</v>
      </c>
      <c r="G252" s="1138">
        <v>582.266999999999</v>
      </c>
      <c r="H252" s="1138">
        <v>531.9825</v>
      </c>
      <c r="I252" s="1136">
        <f t="shared" si="10"/>
        <v>2258.9175</v>
      </c>
      <c r="J252" s="1017"/>
      <c r="K252" s="1017"/>
      <c r="L252" s="1017"/>
      <c r="M252" s="1017"/>
      <c r="N252" s="1017"/>
      <c r="O252" s="1017"/>
      <c r="P252" s="1017"/>
      <c r="Q252" s="1017"/>
    </row>
    <row r="253" ht="15.75" spans="1:17">
      <c r="A253" s="2021" t="s">
        <v>777</v>
      </c>
      <c r="B253" s="1159">
        <v>1.518</v>
      </c>
      <c r="C253" s="1099"/>
      <c r="D253" s="1166" t="s">
        <v>471</v>
      </c>
      <c r="E253" s="1138">
        <v>431.728500000001</v>
      </c>
      <c r="F253" s="1138">
        <v>76.7759999999989</v>
      </c>
      <c r="G253" s="1138">
        <v>338.772</v>
      </c>
      <c r="H253" s="1138">
        <v>81.9945000000009</v>
      </c>
      <c r="I253" s="1136">
        <f t="shared" si="10"/>
        <v>929.271000000001</v>
      </c>
      <c r="J253" s="1017"/>
      <c r="K253" s="1017"/>
      <c r="L253" s="1017"/>
      <c r="M253" s="1017"/>
      <c r="N253" s="1017"/>
      <c r="O253" s="1017"/>
      <c r="P253" s="1017"/>
      <c r="Q253" s="1017"/>
    </row>
    <row r="254" ht="15.75" spans="1:17">
      <c r="A254" s="2021" t="s">
        <v>778</v>
      </c>
      <c r="B254" s="1159">
        <v>2.3</v>
      </c>
      <c r="C254" s="2017" t="s">
        <v>779</v>
      </c>
      <c r="D254" s="1166" t="s">
        <v>483</v>
      </c>
      <c r="E254" s="1136">
        <v>0</v>
      </c>
      <c r="F254" s="1136">
        <v>0</v>
      </c>
      <c r="G254" s="1139">
        <v>0</v>
      </c>
      <c r="H254" s="1136">
        <v>0</v>
      </c>
      <c r="I254" s="1136">
        <f t="shared" si="10"/>
        <v>0</v>
      </c>
      <c r="J254" s="1017"/>
      <c r="K254" s="1017"/>
      <c r="L254" s="1017"/>
      <c r="M254" s="1017"/>
      <c r="N254" s="1017"/>
      <c r="O254" s="1017"/>
      <c r="P254" s="1017"/>
      <c r="Q254" s="1017"/>
    </row>
    <row r="255" ht="15.75" spans="1:17">
      <c r="A255" s="1102" t="s">
        <v>780</v>
      </c>
      <c r="B255" s="1159">
        <v>1.97</v>
      </c>
      <c r="C255" s="2017" t="s">
        <v>781</v>
      </c>
      <c r="D255" s="1166" t="s">
        <v>483</v>
      </c>
      <c r="E255" s="1136">
        <v>554.6664</v>
      </c>
      <c r="F255" s="1137">
        <v>224.3844</v>
      </c>
      <c r="G255" s="1136">
        <v>511.794</v>
      </c>
      <c r="H255" s="1136">
        <v>354.6468</v>
      </c>
      <c r="I255" s="1136">
        <f t="shared" si="10"/>
        <v>1645.4916</v>
      </c>
      <c r="J255" s="1017"/>
      <c r="K255" s="1017"/>
      <c r="L255" s="1017"/>
      <c r="M255" s="1017"/>
      <c r="N255" s="1017"/>
      <c r="O255" s="1017"/>
      <c r="P255" s="1017"/>
      <c r="Q255" s="1017"/>
    </row>
    <row r="256" ht="15.75" spans="1:17">
      <c r="A256" s="1187" t="s">
        <v>782</v>
      </c>
      <c r="B256" s="1159">
        <v>0.43</v>
      </c>
      <c r="C256" s="1106" t="s">
        <v>783</v>
      </c>
      <c r="D256" s="1181" t="s">
        <v>474</v>
      </c>
      <c r="E256" s="1138">
        <v>168.374</v>
      </c>
      <c r="F256" s="1138">
        <v>94.723</v>
      </c>
      <c r="G256" s="1138">
        <v>100.496</v>
      </c>
      <c r="H256" s="1138">
        <v>88.7909999999999</v>
      </c>
      <c r="I256" s="1136">
        <f t="shared" si="10"/>
        <v>452.384</v>
      </c>
      <c r="J256" s="1017"/>
      <c r="K256" s="1017"/>
      <c r="L256" s="1017"/>
      <c r="M256" s="1017"/>
      <c r="N256" s="1017"/>
      <c r="O256" s="1017"/>
      <c r="P256" s="1017"/>
      <c r="Q256" s="1017"/>
    </row>
    <row r="257" ht="15.75" spans="1:17">
      <c r="A257" s="2022" t="s">
        <v>784</v>
      </c>
      <c r="B257" s="1159">
        <v>0.25</v>
      </c>
      <c r="C257" s="1106" t="s">
        <v>785</v>
      </c>
      <c r="D257" s="1181" t="s">
        <v>474</v>
      </c>
      <c r="E257" s="1138">
        <v>49.1844</v>
      </c>
      <c r="F257" s="1138">
        <v>24.132</v>
      </c>
      <c r="G257" s="1138">
        <v>32.8824</v>
      </c>
      <c r="H257" s="1138">
        <v>27.492</v>
      </c>
      <c r="I257" s="1136">
        <f t="shared" si="10"/>
        <v>133.6908</v>
      </c>
      <c r="J257" s="1017"/>
      <c r="K257" s="1017"/>
      <c r="L257" s="1017"/>
      <c r="M257" s="1017"/>
      <c r="N257" s="1017"/>
      <c r="O257" s="1017"/>
      <c r="P257" s="1017"/>
      <c r="Q257" s="1017"/>
    </row>
    <row r="258" ht="15.75" spans="1:17">
      <c r="A258" s="2023" t="s">
        <v>786</v>
      </c>
      <c r="B258" s="1096">
        <v>4.47</v>
      </c>
      <c r="C258" s="2024" t="s">
        <v>787</v>
      </c>
      <c r="D258" s="1190" t="s">
        <v>478</v>
      </c>
      <c r="E258" s="1138">
        <v>886.032</v>
      </c>
      <c r="F258" s="1138">
        <v>263.802</v>
      </c>
      <c r="G258" s="1138">
        <v>379.68</v>
      </c>
      <c r="H258" s="1138">
        <v>476.154000000001</v>
      </c>
      <c r="I258" s="1136">
        <f t="shared" si="10"/>
        <v>2005.668</v>
      </c>
      <c r="J258" s="1017"/>
      <c r="K258" s="1017"/>
      <c r="L258" s="1017"/>
      <c r="M258" s="1017"/>
      <c r="N258" s="1017"/>
      <c r="O258" s="1017"/>
      <c r="P258" s="1017"/>
      <c r="Q258" s="1017"/>
    </row>
    <row r="259" ht="15.75" spans="1:17">
      <c r="A259" s="1191" t="s">
        <v>788</v>
      </c>
      <c r="B259" s="1096">
        <v>1.9</v>
      </c>
      <c r="C259" s="1192" t="s">
        <v>789</v>
      </c>
      <c r="D259" s="1190" t="s">
        <v>790</v>
      </c>
      <c r="E259" s="1138">
        <v>655.71</v>
      </c>
      <c r="F259" s="1138">
        <v>394.905</v>
      </c>
      <c r="G259" s="1138">
        <v>343.44</v>
      </c>
      <c r="H259" s="1138">
        <v>385.605</v>
      </c>
      <c r="I259" s="1136">
        <f t="shared" si="10"/>
        <v>1779.66</v>
      </c>
      <c r="J259" s="1017"/>
      <c r="K259" s="1017"/>
      <c r="L259" s="1017"/>
      <c r="M259" s="1017"/>
      <c r="N259" s="1017"/>
      <c r="O259" s="1017"/>
      <c r="P259" s="1017"/>
      <c r="Q259" s="1017"/>
    </row>
    <row r="260" ht="15.75" spans="1:17">
      <c r="A260" s="2025" t="s">
        <v>791</v>
      </c>
      <c r="B260" s="1096">
        <v>1.254</v>
      </c>
      <c r="C260" s="1193" t="s">
        <v>792</v>
      </c>
      <c r="D260" s="1190" t="s">
        <v>478</v>
      </c>
      <c r="E260" s="1138">
        <v>588.427</v>
      </c>
      <c r="F260" s="1138">
        <v>246.7255</v>
      </c>
      <c r="G260" s="1138">
        <v>586.418</v>
      </c>
      <c r="H260" s="1138">
        <v>281.757</v>
      </c>
      <c r="I260" s="1136">
        <f t="shared" si="10"/>
        <v>1703.3275</v>
      </c>
      <c r="J260" s="1017"/>
      <c r="K260" s="1017"/>
      <c r="L260" s="1017"/>
      <c r="M260" s="1017"/>
      <c r="N260" s="1017"/>
      <c r="O260" s="1017"/>
      <c r="P260" s="1017"/>
      <c r="Q260" s="1017"/>
    </row>
    <row r="261" ht="15.75" spans="1:17">
      <c r="A261" s="2025" t="s">
        <v>793</v>
      </c>
      <c r="B261" s="1096">
        <v>1.82</v>
      </c>
      <c r="C261" s="1194" t="s">
        <v>794</v>
      </c>
      <c r="D261" s="1190" t="s">
        <v>795</v>
      </c>
      <c r="E261" s="1138">
        <v>906.92</v>
      </c>
      <c r="F261" s="1138">
        <v>379.2</v>
      </c>
      <c r="G261" s="1138">
        <v>511.36</v>
      </c>
      <c r="H261" s="1138">
        <v>635.24</v>
      </c>
      <c r="I261" s="1136">
        <f t="shared" si="10"/>
        <v>2432.72</v>
      </c>
      <c r="J261" s="1017"/>
      <c r="K261" s="1017"/>
      <c r="L261" s="1017"/>
      <c r="M261" s="1017"/>
      <c r="N261" s="1017"/>
      <c r="O261" s="1017"/>
      <c r="P261" s="1017"/>
      <c r="Q261" s="1017"/>
    </row>
    <row r="262" ht="15.75" spans="1:17">
      <c r="A262" s="1195" t="s">
        <v>796</v>
      </c>
      <c r="B262" s="1096">
        <v>1.751</v>
      </c>
      <c r="C262" s="1196" t="s">
        <v>797</v>
      </c>
      <c r="D262" s="1197" t="s">
        <v>478</v>
      </c>
      <c r="E262" s="1138">
        <v>1256.92875</v>
      </c>
      <c r="F262" s="1138">
        <v>399.22575</v>
      </c>
      <c r="G262" s="1138">
        <v>720.412000000001</v>
      </c>
      <c r="H262" s="1138">
        <v>650.553749999999</v>
      </c>
      <c r="I262" s="1136">
        <f t="shared" si="10"/>
        <v>3027.12025</v>
      </c>
      <c r="J262" s="1017"/>
      <c r="K262" s="1017"/>
      <c r="L262" s="1017"/>
      <c r="M262" s="1017"/>
      <c r="N262" s="1017"/>
      <c r="O262" s="1017"/>
      <c r="P262" s="1017"/>
      <c r="Q262" s="1017"/>
    </row>
    <row r="263" ht="15.75" spans="1:17">
      <c r="A263" s="2026" t="s">
        <v>798</v>
      </c>
      <c r="B263" s="1159">
        <v>0.15</v>
      </c>
      <c r="C263" s="1199" t="s">
        <v>799</v>
      </c>
      <c r="D263" s="1200" t="s">
        <v>790</v>
      </c>
      <c r="E263" s="1138">
        <v>5.2684</v>
      </c>
      <c r="F263" s="1138">
        <v>0</v>
      </c>
      <c r="G263" s="1138">
        <v>6.6612</v>
      </c>
      <c r="H263" s="1138">
        <v>47.7668</v>
      </c>
      <c r="I263" s="1136">
        <f t="shared" si="10"/>
        <v>59.6964</v>
      </c>
      <c r="J263" s="1017"/>
      <c r="K263" s="1017"/>
      <c r="L263" s="1017"/>
      <c r="M263" s="1017"/>
      <c r="N263" s="1017"/>
      <c r="O263" s="1017"/>
      <c r="P263" s="1017"/>
      <c r="Q263" s="1017"/>
    </row>
    <row r="264" ht="15.75" spans="1:17">
      <c r="A264" s="1201" t="s">
        <v>800</v>
      </c>
      <c r="B264" s="1120">
        <v>2.1</v>
      </c>
      <c r="C264" s="1202" t="s">
        <v>801</v>
      </c>
      <c r="D264" s="1203" t="s">
        <v>790</v>
      </c>
      <c r="E264" s="1152">
        <v>1165.29</v>
      </c>
      <c r="F264" s="1152">
        <v>911.589</v>
      </c>
      <c r="G264" s="1152">
        <v>1010.376</v>
      </c>
      <c r="H264" s="1152">
        <v>1116.861</v>
      </c>
      <c r="I264" s="1136">
        <f t="shared" si="10"/>
        <v>4204.116</v>
      </c>
      <c r="J264" s="1017"/>
      <c r="K264" s="1165"/>
      <c r="L264" s="1017"/>
      <c r="M264" s="1017"/>
      <c r="N264" s="1017"/>
      <c r="O264" s="1017"/>
      <c r="P264" s="1017"/>
      <c r="Q264" s="1017"/>
    </row>
    <row r="265" s="1017" customFormat="1" ht="15.75" spans="1:11">
      <c r="A265" s="2027" t="s">
        <v>802</v>
      </c>
      <c r="B265" s="1096">
        <v>2.297</v>
      </c>
      <c r="C265" s="2025" t="s">
        <v>779</v>
      </c>
      <c r="D265" s="1197" t="s">
        <v>478</v>
      </c>
      <c r="E265" s="1138">
        <v>557.9805</v>
      </c>
      <c r="F265" s="1138">
        <v>481.317375</v>
      </c>
      <c r="G265" s="1138">
        <v>414.81825</v>
      </c>
      <c r="H265" s="1138">
        <v>650.062875</v>
      </c>
      <c r="I265" s="1136">
        <f t="shared" si="10"/>
        <v>2104.179</v>
      </c>
      <c r="K265" s="1165"/>
    </row>
    <row r="266" s="1017" customFormat="1" ht="16.5" spans="1:11">
      <c r="A266" s="1201" t="s">
        <v>803</v>
      </c>
      <c r="B266" s="1120">
        <v>0.3</v>
      </c>
      <c r="C266" s="1106" t="s">
        <v>785</v>
      </c>
      <c r="D266" s="1200" t="s">
        <v>804</v>
      </c>
      <c r="E266" s="1138">
        <v>92.5158</v>
      </c>
      <c r="F266" s="1138">
        <v>37.5462</v>
      </c>
      <c r="G266" s="1138">
        <v>49.7736</v>
      </c>
      <c r="H266" s="1138">
        <v>46.3998</v>
      </c>
      <c r="I266" s="1136">
        <f t="shared" si="10"/>
        <v>226.2354</v>
      </c>
      <c r="K266" s="1165"/>
    </row>
    <row r="267" ht="16.5" spans="1:17">
      <c r="A267" s="1124" t="s">
        <v>361</v>
      </c>
      <c r="B267" s="1125">
        <v>332.08</v>
      </c>
      <c r="C267" s="1106"/>
      <c r="D267" s="1205"/>
      <c r="E267" s="1206">
        <f>SUM(E83:E266)</f>
        <v>126513.05517158</v>
      </c>
      <c r="F267" s="1206">
        <f t="shared" ref="F267:I267" si="11">SUM(F83:F266)</f>
        <v>69188.56233982</v>
      </c>
      <c r="G267" s="1206">
        <f t="shared" si="11"/>
        <v>95773.59032522</v>
      </c>
      <c r="H267" s="1206">
        <f t="shared" si="11"/>
        <v>107529.18243418</v>
      </c>
      <c r="I267" s="1206">
        <f t="shared" si="11"/>
        <v>399004.3902708</v>
      </c>
      <c r="J267" s="1246"/>
      <c r="K267" s="1247"/>
      <c r="L267" s="1017"/>
      <c r="M267" s="1017"/>
      <c r="N267" s="1017"/>
      <c r="O267" s="1017"/>
      <c r="P267" s="1017"/>
      <c r="Q267" s="1017"/>
    </row>
    <row r="268" ht="15.75" customHeight="1" spans="1:17">
      <c r="A268" s="1207"/>
      <c r="B268" s="1208"/>
      <c r="C268" s="1208"/>
      <c r="D268" s="1208"/>
      <c r="E268" s="1208"/>
      <c r="F268" s="1208"/>
      <c r="G268" s="1208"/>
      <c r="H268" s="1208"/>
      <c r="I268" s="1208"/>
      <c r="K268" s="1017"/>
      <c r="L268" s="1017"/>
      <c r="M268" s="1017"/>
      <c r="N268" s="1017"/>
      <c r="O268" s="1017"/>
      <c r="P268" s="1017"/>
      <c r="Q268" s="1017"/>
    </row>
    <row r="269" ht="15.75" customHeight="1" spans="1:17">
      <c r="A269" s="1209"/>
      <c r="B269" s="1210"/>
      <c r="C269" s="1210"/>
      <c r="D269" s="1210"/>
      <c r="E269" s="1210"/>
      <c r="F269" s="1210"/>
      <c r="G269" s="1210"/>
      <c r="H269" s="1210"/>
      <c r="I269" s="1210"/>
      <c r="J269" s="1017"/>
      <c r="K269" s="1146"/>
      <c r="L269" s="1017"/>
      <c r="M269" s="1017"/>
      <c r="N269" s="1017"/>
      <c r="O269" s="1017"/>
      <c r="P269" s="1017"/>
      <c r="Q269" s="1017"/>
    </row>
    <row r="270" ht="15.75" spans="1:17">
      <c r="A270" s="1049" t="s">
        <v>805</v>
      </c>
      <c r="B270" s="1027" t="s">
        <v>347</v>
      </c>
      <c r="C270" s="1028" t="s">
        <v>348</v>
      </c>
      <c r="D270" s="1135" t="s">
        <v>349</v>
      </c>
      <c r="E270" s="1110" t="s">
        <v>350</v>
      </c>
      <c r="F270" s="1110" t="s">
        <v>351</v>
      </c>
      <c r="G270" s="1110" t="s">
        <v>352</v>
      </c>
      <c r="H270" s="1110" t="s">
        <v>353</v>
      </c>
      <c r="I270" s="1110" t="s">
        <v>354</v>
      </c>
      <c r="J270" s="1017"/>
      <c r="K270" s="1017"/>
      <c r="L270" s="1017"/>
      <c r="M270" s="1017"/>
      <c r="N270" s="1017"/>
      <c r="O270" s="1017"/>
      <c r="P270" s="1017"/>
      <c r="Q270" s="1017"/>
    </row>
    <row r="271" ht="15.75" spans="1:17">
      <c r="A271" s="2025" t="s">
        <v>806</v>
      </c>
      <c r="B271" s="1033">
        <v>0.875</v>
      </c>
      <c r="C271" s="1032" t="s">
        <v>807</v>
      </c>
      <c r="D271" s="1093" t="s">
        <v>474</v>
      </c>
      <c r="E271" s="1211">
        <v>232.556</v>
      </c>
      <c r="F271" s="1190">
        <v>161.629</v>
      </c>
      <c r="G271" s="1190">
        <v>116.495</v>
      </c>
      <c r="H271" s="1190">
        <v>124.131</v>
      </c>
      <c r="I271" s="1190">
        <f>E271+F271+G271+H271</f>
        <v>634.811</v>
      </c>
      <c r="J271" s="1248"/>
      <c r="K271" s="1248"/>
      <c r="L271" s="1017"/>
      <c r="M271" s="1017"/>
      <c r="N271" s="1017"/>
      <c r="O271" s="1017"/>
      <c r="P271" s="1017"/>
      <c r="Q271" s="1017"/>
    </row>
    <row r="272" ht="15.75" spans="1:17">
      <c r="A272" s="1191" t="s">
        <v>808</v>
      </c>
      <c r="B272" s="1033">
        <v>10.6</v>
      </c>
      <c r="C272" s="1032" t="s">
        <v>809</v>
      </c>
      <c r="D272" s="1093" t="s">
        <v>471</v>
      </c>
      <c r="E272" s="1211">
        <v>4381.18527</v>
      </c>
      <c r="F272" s="1190">
        <v>1392.804</v>
      </c>
      <c r="G272" s="1190">
        <v>4046.049</v>
      </c>
      <c r="H272" s="1190">
        <v>4196.556</v>
      </c>
      <c r="I272" s="1190">
        <f t="shared" ref="I272:I278" si="12">E272+F272+G272+H272</f>
        <v>14016.59427</v>
      </c>
      <c r="K272" s="1017"/>
      <c r="L272" s="1147"/>
      <c r="M272" s="1017"/>
      <c r="N272" s="1017"/>
      <c r="O272" s="1017"/>
      <c r="P272" s="1017"/>
      <c r="Q272" s="1017"/>
    </row>
    <row r="273" ht="15.75" spans="1:17">
      <c r="A273" s="2025" t="s">
        <v>810</v>
      </c>
      <c r="B273" s="1033">
        <v>0.57</v>
      </c>
      <c r="C273" s="1032" t="s">
        <v>811</v>
      </c>
      <c r="D273" s="1093" t="s">
        <v>474</v>
      </c>
      <c r="E273" s="1211">
        <v>64.388</v>
      </c>
      <c r="F273" s="1190">
        <v>182.415</v>
      </c>
      <c r="G273" s="1190">
        <v>189.941</v>
      </c>
      <c r="H273" s="1190">
        <v>217.435</v>
      </c>
      <c r="I273" s="1190">
        <f t="shared" si="12"/>
        <v>654.179</v>
      </c>
      <c r="K273" s="1165"/>
      <c r="L273" s="1017"/>
      <c r="M273" s="1017"/>
      <c r="N273" s="1017"/>
      <c r="O273" s="1017"/>
      <c r="P273" s="1017"/>
      <c r="Q273" s="1017"/>
    </row>
    <row r="274" ht="15.75" spans="1:17">
      <c r="A274" s="2025" t="s">
        <v>812</v>
      </c>
      <c r="B274" s="1033">
        <v>2.95</v>
      </c>
      <c r="C274" s="1212" t="s">
        <v>813</v>
      </c>
      <c r="D274" s="1093" t="s">
        <v>471</v>
      </c>
      <c r="E274" s="1211">
        <v>0</v>
      </c>
      <c r="F274" s="1190">
        <v>370.44</v>
      </c>
      <c r="G274" s="1190">
        <v>1521.8</v>
      </c>
      <c r="H274" s="1190">
        <v>2013.011</v>
      </c>
      <c r="I274" s="1190">
        <f t="shared" si="12"/>
        <v>3905.251</v>
      </c>
      <c r="K274" s="1147"/>
      <c r="L274" s="1017"/>
      <c r="M274" s="1017"/>
      <c r="N274" s="1017"/>
      <c r="O274" s="1017"/>
      <c r="P274" s="1017"/>
      <c r="Q274" s="1017"/>
    </row>
    <row r="275" ht="15.75" spans="1:17">
      <c r="A275" s="2025" t="s">
        <v>517</v>
      </c>
      <c r="B275" s="1033">
        <v>3.27</v>
      </c>
      <c r="C275" s="1213"/>
      <c r="D275" s="1093" t="s">
        <v>471</v>
      </c>
      <c r="E275" s="1211">
        <v>0</v>
      </c>
      <c r="F275" s="1190">
        <v>397.222</v>
      </c>
      <c r="G275" s="1190">
        <v>1388.394</v>
      </c>
      <c r="H275" s="1190">
        <v>1850.52</v>
      </c>
      <c r="I275" s="1190">
        <f t="shared" si="12"/>
        <v>3636.136</v>
      </c>
      <c r="J275" s="1246"/>
      <c r="K275" s="1246"/>
      <c r="L275" s="1165"/>
      <c r="M275" s="1017"/>
      <c r="N275" s="1017"/>
      <c r="O275" s="1017"/>
      <c r="P275" s="1017"/>
      <c r="Q275" s="1017"/>
    </row>
    <row r="276" ht="15.75" spans="1:17">
      <c r="A276" s="1191" t="s">
        <v>814</v>
      </c>
      <c r="B276" s="1038">
        <v>1.5</v>
      </c>
      <c r="C276" s="1214"/>
      <c r="D276" s="1093" t="s">
        <v>471</v>
      </c>
      <c r="E276" s="1211">
        <v>0</v>
      </c>
      <c r="F276" s="1190">
        <v>878.52806</v>
      </c>
      <c r="G276" s="1190">
        <v>2746.219721</v>
      </c>
      <c r="H276" s="1190">
        <v>3659.101173</v>
      </c>
      <c r="I276" s="1190">
        <f t="shared" si="12"/>
        <v>7283.848954</v>
      </c>
      <c r="J276" s="1246"/>
      <c r="K276" s="1246"/>
      <c r="L276" s="1165"/>
      <c r="M276" s="1017"/>
      <c r="N276" s="1017"/>
      <c r="O276" s="1017"/>
      <c r="P276" s="1017"/>
      <c r="Q276" s="1017"/>
    </row>
    <row r="277" ht="16.5" spans="1:17">
      <c r="A277" s="1052" t="s">
        <v>815</v>
      </c>
      <c r="B277" s="1038">
        <v>0.4</v>
      </c>
      <c r="C277" s="1032" t="s">
        <v>816</v>
      </c>
      <c r="D277" s="1093" t="s">
        <v>474</v>
      </c>
      <c r="E277" s="1211">
        <v>0</v>
      </c>
      <c r="F277" s="1211">
        <v>0</v>
      </c>
      <c r="G277" s="1211">
        <v>168.0167</v>
      </c>
      <c r="H277" s="1211">
        <v>220.54625</v>
      </c>
      <c r="I277" s="1190">
        <f t="shared" si="12"/>
        <v>388.56295</v>
      </c>
      <c r="L277" s="1165"/>
      <c r="M277" s="1017"/>
      <c r="N277" s="1017"/>
      <c r="O277" s="1017"/>
      <c r="P277" s="1017"/>
      <c r="Q277" s="1017"/>
    </row>
    <row r="278" ht="16.5" spans="1:18">
      <c r="A278" s="1215" t="s">
        <v>817</v>
      </c>
      <c r="B278" s="1070">
        <v>20.17</v>
      </c>
      <c r="C278" s="1104"/>
      <c r="D278" s="1093"/>
      <c r="E278" s="1216">
        <f>E271+E272+E273+E274+E275+E276+E277</f>
        <v>4678.12927</v>
      </c>
      <c r="F278" s="1216">
        <f t="shared" ref="F278:H278" si="13">F271+F272+F273+F274+F275+F276+F277</f>
        <v>3383.03806</v>
      </c>
      <c r="G278" s="1216">
        <f t="shared" si="13"/>
        <v>10176.915421</v>
      </c>
      <c r="H278" s="1216">
        <f t="shared" si="13"/>
        <v>12281.300423</v>
      </c>
      <c r="I278" s="1216">
        <f t="shared" si="12"/>
        <v>30519.383174</v>
      </c>
      <c r="K278" s="1249"/>
      <c r="R278" s="1165"/>
    </row>
    <row r="279" ht="15.75" spans="1:18">
      <c r="A279" s="1217"/>
      <c r="B279" s="1218"/>
      <c r="C279" s="1218"/>
      <c r="D279" s="1218"/>
      <c r="E279" s="1218"/>
      <c r="F279" s="1218"/>
      <c r="G279" s="1218"/>
      <c r="H279" s="1218"/>
      <c r="I279" s="1250"/>
      <c r="R279" s="1165"/>
    </row>
    <row r="280" ht="15.75" spans="1:9">
      <c r="A280" s="1049" t="s">
        <v>818</v>
      </c>
      <c r="B280" s="1219" t="s">
        <v>347</v>
      </c>
      <c r="C280" s="1220" t="s">
        <v>348</v>
      </c>
      <c r="D280" s="1135" t="s">
        <v>349</v>
      </c>
      <c r="E280" s="1030" t="s">
        <v>350</v>
      </c>
      <c r="F280" s="1030" t="s">
        <v>351</v>
      </c>
      <c r="G280" s="1031" t="s">
        <v>352</v>
      </c>
      <c r="H280" s="1031" t="s">
        <v>353</v>
      </c>
      <c r="I280" s="1031" t="s">
        <v>354</v>
      </c>
    </row>
    <row r="281" ht="15.75" spans="1:18">
      <c r="A281" s="1221" t="s">
        <v>819</v>
      </c>
      <c r="B281" s="1222">
        <v>2</v>
      </c>
      <c r="C281" s="1221" t="s">
        <v>820</v>
      </c>
      <c r="D281" s="1223" t="s">
        <v>478</v>
      </c>
      <c r="E281" s="1081">
        <v>174.216000000001</v>
      </c>
      <c r="F281" s="1081">
        <v>214.816</v>
      </c>
      <c r="G281" s="1081">
        <v>286.363000000001</v>
      </c>
      <c r="H281" s="1080">
        <v>414.61</v>
      </c>
      <c r="I281" s="1080">
        <f>E281+F281+G281+H281</f>
        <v>1090.005</v>
      </c>
      <c r="L281" s="1247"/>
      <c r="M281" s="1247"/>
      <c r="N281" s="1247"/>
      <c r="O281" s="1247"/>
      <c r="P281" s="1247"/>
      <c r="R281" s="1253"/>
    </row>
    <row r="282" ht="15.75" spans="1:16">
      <c r="A282" s="1224" t="s">
        <v>821</v>
      </c>
      <c r="B282" s="1222">
        <v>2</v>
      </c>
      <c r="C282" s="1224" t="s">
        <v>822</v>
      </c>
      <c r="D282" s="1225" t="s">
        <v>478</v>
      </c>
      <c r="E282" s="1081">
        <v>172.822999999999</v>
      </c>
      <c r="F282" s="1081">
        <v>212.919000000001</v>
      </c>
      <c r="G282" s="1081">
        <v>283.178</v>
      </c>
      <c r="H282" s="1080">
        <v>411.04</v>
      </c>
      <c r="I282" s="1080">
        <f t="shared" ref="I282:I313" si="14">E282+F282+G282+H282</f>
        <v>1079.96</v>
      </c>
      <c r="L282" s="1247"/>
      <c r="M282" s="1247"/>
      <c r="N282" s="1247"/>
      <c r="O282" s="1247"/>
      <c r="P282" s="1247"/>
    </row>
    <row r="283" ht="15.75" spans="1:16">
      <c r="A283" s="1224" t="s">
        <v>823</v>
      </c>
      <c r="B283" s="1222">
        <v>2</v>
      </c>
      <c r="C283" s="1224" t="s">
        <v>824</v>
      </c>
      <c r="D283" s="1225" t="s">
        <v>478</v>
      </c>
      <c r="E283" s="1081">
        <v>172.535999999999</v>
      </c>
      <c r="F283" s="1081">
        <v>211.736</v>
      </c>
      <c r="G283" s="1081">
        <v>283.64</v>
      </c>
      <c r="H283" s="1080">
        <v>412.188</v>
      </c>
      <c r="I283" s="1080">
        <f t="shared" si="14"/>
        <v>1080.1</v>
      </c>
      <c r="L283" s="1251"/>
      <c r="M283" s="1251"/>
      <c r="N283" s="1251"/>
      <c r="O283" s="1251"/>
      <c r="P283" s="1251"/>
    </row>
    <row r="284" ht="15.75" spans="1:16">
      <c r="A284" s="1224" t="s">
        <v>825</v>
      </c>
      <c r="B284" s="1222">
        <v>2</v>
      </c>
      <c r="C284" s="1224" t="s">
        <v>826</v>
      </c>
      <c r="D284" s="1225" t="s">
        <v>478</v>
      </c>
      <c r="E284" s="1081">
        <v>171.787</v>
      </c>
      <c r="F284" s="1081">
        <v>211.925000000001</v>
      </c>
      <c r="G284" s="1081">
        <v>286.132</v>
      </c>
      <c r="H284" s="1080">
        <v>416.486</v>
      </c>
      <c r="I284" s="1080">
        <f t="shared" si="14"/>
        <v>1086.33</v>
      </c>
      <c r="L284" s="1251"/>
      <c r="M284" s="1251"/>
      <c r="N284" s="1251"/>
      <c r="O284" s="1251"/>
      <c r="P284" s="1251"/>
    </row>
    <row r="285" ht="15.75" spans="1:16">
      <c r="A285" s="1224" t="s">
        <v>827</v>
      </c>
      <c r="B285" s="1222">
        <v>2</v>
      </c>
      <c r="C285" s="1224" t="s">
        <v>828</v>
      </c>
      <c r="D285" s="1225" t="s">
        <v>478</v>
      </c>
      <c r="E285" s="1081">
        <v>174.818</v>
      </c>
      <c r="F285" s="1081">
        <v>214.305</v>
      </c>
      <c r="G285" s="1081">
        <v>287.406</v>
      </c>
      <c r="H285" s="1080">
        <v>415.891</v>
      </c>
      <c r="I285" s="1080">
        <f t="shared" si="14"/>
        <v>1092.42</v>
      </c>
      <c r="L285" s="1251"/>
      <c r="M285" s="1251"/>
      <c r="N285" s="1251"/>
      <c r="O285" s="1251"/>
      <c r="P285" s="1251"/>
    </row>
    <row r="286" ht="15.75" spans="1:16">
      <c r="A286" s="1226" t="s">
        <v>829</v>
      </c>
      <c r="B286" s="1222">
        <v>2</v>
      </c>
      <c r="C286" s="1226" t="s">
        <v>830</v>
      </c>
      <c r="D286" s="1225" t="s">
        <v>478</v>
      </c>
      <c r="E286" s="1081">
        <v>183.197</v>
      </c>
      <c r="F286" s="1081">
        <v>217.847000000001</v>
      </c>
      <c r="G286" s="1081">
        <v>285.417999999999</v>
      </c>
      <c r="H286" s="1080">
        <v>408.611</v>
      </c>
      <c r="I286" s="1080">
        <f t="shared" si="14"/>
        <v>1095.073</v>
      </c>
      <c r="L286" s="1251"/>
      <c r="M286" s="1251"/>
      <c r="N286" s="1251"/>
      <c r="O286" s="1251"/>
      <c r="P286" s="1251"/>
    </row>
    <row r="287" ht="15.75" spans="1:19">
      <c r="A287" s="1226" t="s">
        <v>831</v>
      </c>
      <c r="B287" s="1222">
        <v>2</v>
      </c>
      <c r="C287" s="1226" t="s">
        <v>832</v>
      </c>
      <c r="D287" s="1225" t="s">
        <v>478</v>
      </c>
      <c r="E287" s="1081">
        <v>201.355</v>
      </c>
      <c r="F287" s="1081">
        <v>239.645</v>
      </c>
      <c r="G287" s="1081">
        <v>324.8</v>
      </c>
      <c r="H287" s="1080">
        <v>454.72</v>
      </c>
      <c r="I287" s="1080">
        <f t="shared" si="14"/>
        <v>1220.52</v>
      </c>
      <c r="L287" s="1251"/>
      <c r="M287" s="1251"/>
      <c r="N287" s="1251"/>
      <c r="O287" s="1251"/>
      <c r="P287" s="1251"/>
      <c r="S287" s="1165"/>
    </row>
    <row r="288" ht="15.75" spans="1:16">
      <c r="A288" s="1226" t="s">
        <v>833</v>
      </c>
      <c r="B288" s="1222">
        <v>2</v>
      </c>
      <c r="C288" s="1226" t="s">
        <v>834</v>
      </c>
      <c r="D288" s="1225" t="s">
        <v>478</v>
      </c>
      <c r="E288" s="1081">
        <v>200.3225</v>
      </c>
      <c r="F288" s="1081">
        <v>238.42</v>
      </c>
      <c r="G288" s="1081">
        <v>323.7675</v>
      </c>
      <c r="H288" s="1080">
        <v>451.01</v>
      </c>
      <c r="I288" s="1080">
        <f t="shared" si="14"/>
        <v>1213.52</v>
      </c>
      <c r="L288" s="1251"/>
      <c r="M288" s="1251"/>
      <c r="N288" s="1251"/>
      <c r="O288" s="1251"/>
      <c r="P288" s="1251"/>
    </row>
    <row r="289" ht="15.75" spans="1:16">
      <c r="A289" s="1226" t="s">
        <v>835</v>
      </c>
      <c r="B289" s="1222">
        <v>2</v>
      </c>
      <c r="C289" s="1226" t="s">
        <v>836</v>
      </c>
      <c r="D289" s="1225" t="s">
        <v>478</v>
      </c>
      <c r="E289" s="1081">
        <v>211.4756</v>
      </c>
      <c r="F289" s="1081">
        <v>230.5772</v>
      </c>
      <c r="G289" s="1081">
        <v>304.2536</v>
      </c>
      <c r="H289" s="1080">
        <v>323.26</v>
      </c>
      <c r="I289" s="1080">
        <f t="shared" si="14"/>
        <v>1069.5664</v>
      </c>
      <c r="K289" s="1246"/>
      <c r="L289" s="1251"/>
      <c r="M289" s="1251"/>
      <c r="N289" s="1251"/>
      <c r="O289" s="1251"/>
      <c r="P289" s="1251"/>
    </row>
    <row r="290" ht="15.75" spans="1:19">
      <c r="A290" s="1226" t="s">
        <v>837</v>
      </c>
      <c r="B290" s="1222">
        <v>2</v>
      </c>
      <c r="C290" s="1226" t="s">
        <v>838</v>
      </c>
      <c r="D290" s="1227" t="s">
        <v>478</v>
      </c>
      <c r="E290" s="1081">
        <v>64.211</v>
      </c>
      <c r="F290" s="1081">
        <v>88.1299999999994</v>
      </c>
      <c r="G290" s="1081">
        <v>115.577000000001</v>
      </c>
      <c r="H290" s="1080">
        <v>147.476</v>
      </c>
      <c r="I290" s="1080">
        <f t="shared" si="14"/>
        <v>415.394</v>
      </c>
      <c r="L290" s="1251"/>
      <c r="M290" s="1251"/>
      <c r="N290" s="1251"/>
      <c r="O290" s="1251"/>
      <c r="P290" s="1251"/>
      <c r="S290" s="1146"/>
    </row>
    <row r="291" ht="15.75" spans="1:9">
      <c r="A291" s="1226" t="s">
        <v>839</v>
      </c>
      <c r="B291" s="1222">
        <v>2</v>
      </c>
      <c r="C291" s="1226" t="s">
        <v>840</v>
      </c>
      <c r="D291" s="1225" t="s">
        <v>478</v>
      </c>
      <c r="E291" s="1081">
        <v>209.7228</v>
      </c>
      <c r="F291" s="1081">
        <v>228.1104</v>
      </c>
      <c r="G291" s="1081">
        <v>303.2862</v>
      </c>
      <c r="H291" s="1080">
        <v>328.0788</v>
      </c>
      <c r="I291" s="1080">
        <f t="shared" si="14"/>
        <v>1069.1982</v>
      </c>
    </row>
    <row r="292" ht="15.75" spans="1:11">
      <c r="A292" s="1226" t="s">
        <v>841</v>
      </c>
      <c r="B292" s="1222">
        <v>2</v>
      </c>
      <c r="C292" s="1226" t="s">
        <v>842</v>
      </c>
      <c r="D292" s="1225" t="s">
        <v>478</v>
      </c>
      <c r="E292" s="1081">
        <v>222.129600000001</v>
      </c>
      <c r="F292" s="1081">
        <v>231.348599999999</v>
      </c>
      <c r="G292" s="1081">
        <v>304.143000000001</v>
      </c>
      <c r="H292" s="1080">
        <v>329.607599999999</v>
      </c>
      <c r="I292" s="1080">
        <f t="shared" si="14"/>
        <v>1087.2288</v>
      </c>
      <c r="K292" s="1247"/>
    </row>
    <row r="293" ht="15.75" spans="1:9">
      <c r="A293" s="1226" t="s">
        <v>843</v>
      </c>
      <c r="B293" s="1222">
        <v>2</v>
      </c>
      <c r="C293" s="1226" t="s">
        <v>844</v>
      </c>
      <c r="D293" s="1225" t="s">
        <v>478</v>
      </c>
      <c r="E293" s="1081">
        <v>216.203399999999</v>
      </c>
      <c r="F293" s="1081">
        <v>228.1146</v>
      </c>
      <c r="G293" s="1081">
        <v>300.7956</v>
      </c>
      <c r="H293" s="1080">
        <v>328.582800000001</v>
      </c>
      <c r="I293" s="1080">
        <f t="shared" si="14"/>
        <v>1073.6964</v>
      </c>
    </row>
    <row r="294" ht="15.75" spans="1:9">
      <c r="A294" s="1226" t="s">
        <v>845</v>
      </c>
      <c r="B294" s="1222">
        <v>2</v>
      </c>
      <c r="C294" s="1226" t="s">
        <v>846</v>
      </c>
      <c r="D294" s="1225" t="s">
        <v>478</v>
      </c>
      <c r="E294" s="1081">
        <v>220.962000000001</v>
      </c>
      <c r="F294" s="1081">
        <v>233.2638</v>
      </c>
      <c r="G294" s="1081">
        <v>306.6966</v>
      </c>
      <c r="H294" s="1080">
        <v>331.770600000001</v>
      </c>
      <c r="I294" s="1080">
        <f t="shared" si="14"/>
        <v>1092.693</v>
      </c>
    </row>
    <row r="295" ht="15.75" spans="1:9">
      <c r="A295" s="1226" t="s">
        <v>847</v>
      </c>
      <c r="B295" s="1228">
        <v>2</v>
      </c>
      <c r="C295" s="1226" t="s">
        <v>848</v>
      </c>
      <c r="D295" s="1225" t="s">
        <v>478</v>
      </c>
      <c r="E295" s="1081">
        <v>276.6715</v>
      </c>
      <c r="F295" s="1081">
        <v>289.618</v>
      </c>
      <c r="G295" s="1081">
        <v>386.130500000001</v>
      </c>
      <c r="H295" s="1080">
        <v>420.846999999999</v>
      </c>
      <c r="I295" s="1080">
        <f t="shared" si="14"/>
        <v>1373.267</v>
      </c>
    </row>
    <row r="296" ht="15.75" spans="1:9">
      <c r="A296" s="1226" t="s">
        <v>849</v>
      </c>
      <c r="B296" s="1228">
        <v>2</v>
      </c>
      <c r="C296" s="1226" t="s">
        <v>850</v>
      </c>
      <c r="D296" s="1225" t="s">
        <v>478</v>
      </c>
      <c r="E296" s="1081">
        <v>259.4935</v>
      </c>
      <c r="F296" s="1081">
        <v>281.434999999999</v>
      </c>
      <c r="G296" s="1081">
        <v>381.4615</v>
      </c>
      <c r="H296" s="1080">
        <v>415.729999999999</v>
      </c>
      <c r="I296" s="1080">
        <f t="shared" si="14"/>
        <v>1338.12</v>
      </c>
    </row>
    <row r="297" ht="15.75" spans="1:9">
      <c r="A297" s="1226" t="s">
        <v>851</v>
      </c>
      <c r="B297" s="1229">
        <v>2</v>
      </c>
      <c r="C297" s="1226" t="s">
        <v>852</v>
      </c>
      <c r="D297" s="1225" t="s">
        <v>478</v>
      </c>
      <c r="E297" s="1081">
        <v>181.86</v>
      </c>
      <c r="F297" s="1081">
        <v>233.70375</v>
      </c>
      <c r="G297" s="1081">
        <v>317.07375</v>
      </c>
      <c r="H297" s="1080">
        <v>490.7175</v>
      </c>
      <c r="I297" s="1080">
        <f t="shared" si="14"/>
        <v>1223.355</v>
      </c>
    </row>
    <row r="298" ht="15.75" spans="1:9">
      <c r="A298" s="1226" t="s">
        <v>853</v>
      </c>
      <c r="B298" s="1229">
        <v>2</v>
      </c>
      <c r="C298" s="1226" t="s">
        <v>854</v>
      </c>
      <c r="D298" s="1225" t="s">
        <v>790</v>
      </c>
      <c r="E298" s="1081">
        <v>185.685</v>
      </c>
      <c r="F298" s="1081">
        <v>226.017</v>
      </c>
      <c r="G298" s="1081">
        <v>312.692999999999</v>
      </c>
      <c r="H298" s="1080">
        <v>441.180000000001</v>
      </c>
      <c r="I298" s="1080">
        <f t="shared" si="14"/>
        <v>1165.575</v>
      </c>
    </row>
    <row r="299" ht="15.75" spans="1:9">
      <c r="A299" s="1226" t="s">
        <v>855</v>
      </c>
      <c r="B299" s="1229">
        <v>1.95</v>
      </c>
      <c r="C299" s="1226" t="s">
        <v>856</v>
      </c>
      <c r="D299" s="1225" t="s">
        <v>478</v>
      </c>
      <c r="E299" s="1081">
        <v>194.0575</v>
      </c>
      <c r="F299" s="1081">
        <v>246.539999999999</v>
      </c>
      <c r="G299" s="1081">
        <v>323.5225</v>
      </c>
      <c r="H299" s="1080">
        <v>458.3425</v>
      </c>
      <c r="I299" s="1080">
        <f t="shared" si="14"/>
        <v>1222.4625</v>
      </c>
    </row>
    <row r="300" ht="15.75" spans="1:9">
      <c r="A300" s="1226" t="s">
        <v>857</v>
      </c>
      <c r="B300" s="1229">
        <v>2</v>
      </c>
      <c r="C300" s="1226" t="s">
        <v>857</v>
      </c>
      <c r="D300" s="1225" t="s">
        <v>790</v>
      </c>
      <c r="E300" s="1081">
        <v>170.883</v>
      </c>
      <c r="F300" s="1081">
        <v>199.875</v>
      </c>
      <c r="G300" s="1081">
        <v>268.709</v>
      </c>
      <c r="H300" s="1080">
        <v>415.4745</v>
      </c>
      <c r="I300" s="1080">
        <f t="shared" si="14"/>
        <v>1054.9415</v>
      </c>
    </row>
    <row r="301" ht="15.75" spans="1:9">
      <c r="A301" s="1226" t="s">
        <v>858</v>
      </c>
      <c r="B301" s="1229">
        <v>2</v>
      </c>
      <c r="C301" s="1226" t="s">
        <v>859</v>
      </c>
      <c r="D301" s="1227" t="s">
        <v>478</v>
      </c>
      <c r="E301" s="1081">
        <v>181.32368</v>
      </c>
      <c r="F301" s="1081">
        <v>219.23536</v>
      </c>
      <c r="G301" s="1081">
        <v>290.91176</v>
      </c>
      <c r="H301" s="1080">
        <v>407.4144</v>
      </c>
      <c r="I301" s="1080">
        <f t="shared" si="14"/>
        <v>1098.8852</v>
      </c>
    </row>
    <row r="302" ht="15.75" spans="1:9">
      <c r="A302" s="1226" t="s">
        <v>860</v>
      </c>
      <c r="B302" s="1229">
        <v>2</v>
      </c>
      <c r="C302" s="1226" t="s">
        <v>861</v>
      </c>
      <c r="D302" s="1227" t="s">
        <v>478</v>
      </c>
      <c r="E302" s="1081">
        <v>184.88752</v>
      </c>
      <c r="F302" s="1081">
        <v>207.3776</v>
      </c>
      <c r="G302" s="1081">
        <v>298.94816</v>
      </c>
      <c r="H302" s="1080">
        <v>417.00184</v>
      </c>
      <c r="I302" s="1080">
        <f t="shared" si="14"/>
        <v>1108.21512</v>
      </c>
    </row>
    <row r="303" ht="15.75" spans="1:9">
      <c r="A303" s="1226" t="s">
        <v>862</v>
      </c>
      <c r="B303" s="1229">
        <v>2</v>
      </c>
      <c r="C303" s="1226" t="s">
        <v>863</v>
      </c>
      <c r="D303" s="1227" t="s">
        <v>478</v>
      </c>
      <c r="E303" s="1081">
        <v>163.4675</v>
      </c>
      <c r="F303" s="1081">
        <v>197.134</v>
      </c>
      <c r="G303" s="1081">
        <v>268.492</v>
      </c>
      <c r="H303" s="1080">
        <v>373.4045</v>
      </c>
      <c r="I303" s="1080">
        <f t="shared" si="14"/>
        <v>1002.498</v>
      </c>
    </row>
    <row r="304" ht="15.75" spans="1:9">
      <c r="A304" s="1226" t="s">
        <v>864</v>
      </c>
      <c r="B304" s="1229">
        <v>2</v>
      </c>
      <c r="C304" s="1226" t="s">
        <v>865</v>
      </c>
      <c r="D304" s="1227" t="s">
        <v>478</v>
      </c>
      <c r="E304" s="1081">
        <v>170.8735</v>
      </c>
      <c r="F304" s="1081">
        <v>206.0905</v>
      </c>
      <c r="G304" s="1081">
        <v>279.489</v>
      </c>
      <c r="H304" s="1080">
        <v>392.343</v>
      </c>
      <c r="I304" s="1080">
        <f t="shared" si="14"/>
        <v>1048.796</v>
      </c>
    </row>
    <row r="305" ht="15.75" spans="1:9">
      <c r="A305" s="1226" t="s">
        <v>866</v>
      </c>
      <c r="B305" s="1229">
        <v>2</v>
      </c>
      <c r="C305" s="1226" t="s">
        <v>867</v>
      </c>
      <c r="D305" s="1227" t="s">
        <v>478</v>
      </c>
      <c r="E305" s="1081">
        <v>182.6475</v>
      </c>
      <c r="F305" s="1081">
        <v>217.679</v>
      </c>
      <c r="G305" s="1081">
        <v>299.7855</v>
      </c>
      <c r="H305" s="1080">
        <v>421.61</v>
      </c>
      <c r="I305" s="1080">
        <f t="shared" si="14"/>
        <v>1121.722</v>
      </c>
    </row>
    <row r="306" ht="15.75" spans="1:9">
      <c r="A306" s="1226" t="s">
        <v>868</v>
      </c>
      <c r="B306" s="1229">
        <v>2</v>
      </c>
      <c r="C306" s="1226" t="s">
        <v>869</v>
      </c>
      <c r="D306" s="1227" t="s">
        <v>478</v>
      </c>
      <c r="E306" s="1081">
        <v>183.5505</v>
      </c>
      <c r="F306" s="1081">
        <v>218.7955</v>
      </c>
      <c r="G306" s="1081">
        <v>300.132</v>
      </c>
      <c r="H306" s="1080">
        <v>413.2135</v>
      </c>
      <c r="I306" s="1080">
        <f t="shared" si="14"/>
        <v>1115.6915</v>
      </c>
    </row>
    <row r="307" ht="15.75" spans="1:9">
      <c r="A307" s="1226" t="s">
        <v>870</v>
      </c>
      <c r="B307" s="1229">
        <v>2</v>
      </c>
      <c r="C307" s="1226" t="s">
        <v>870</v>
      </c>
      <c r="D307" s="1227" t="s">
        <v>478</v>
      </c>
      <c r="E307" s="1081">
        <v>176.18512</v>
      </c>
      <c r="F307" s="1081">
        <v>216.07112</v>
      </c>
      <c r="G307" s="1081">
        <v>289.9616</v>
      </c>
      <c r="H307" s="1080">
        <v>415.53072</v>
      </c>
      <c r="I307" s="1080">
        <f t="shared" si="14"/>
        <v>1097.74856</v>
      </c>
    </row>
    <row r="308" ht="15.75" spans="1:9">
      <c r="A308" s="1226" t="s">
        <v>871</v>
      </c>
      <c r="B308" s="1229">
        <v>2</v>
      </c>
      <c r="C308" s="1226" t="s">
        <v>871</v>
      </c>
      <c r="D308" s="1227" t="s">
        <v>478</v>
      </c>
      <c r="E308" s="1081">
        <v>227.4664</v>
      </c>
      <c r="F308" s="1081">
        <v>276.7884</v>
      </c>
      <c r="G308" s="1081">
        <v>358.4588</v>
      </c>
      <c r="H308" s="1080">
        <v>496.09</v>
      </c>
      <c r="I308" s="1080">
        <f t="shared" si="14"/>
        <v>1358.8036</v>
      </c>
    </row>
    <row r="309" ht="15.75" spans="1:9">
      <c r="A309" s="1226" t="s">
        <v>872</v>
      </c>
      <c r="B309" s="1229">
        <v>2</v>
      </c>
      <c r="C309" s="1226" t="s">
        <v>872</v>
      </c>
      <c r="D309" s="1227" t="s">
        <v>478</v>
      </c>
      <c r="E309" s="1081">
        <v>168.1015</v>
      </c>
      <c r="F309" s="1081">
        <v>230.846</v>
      </c>
      <c r="G309" s="1081">
        <v>293.342</v>
      </c>
      <c r="H309" s="1080">
        <v>411.894</v>
      </c>
      <c r="I309" s="1080">
        <f t="shared" si="14"/>
        <v>1104.1835</v>
      </c>
    </row>
    <row r="310" ht="15.75" spans="1:9">
      <c r="A310" s="1226" t="s">
        <v>873</v>
      </c>
      <c r="B310" s="1229">
        <v>2</v>
      </c>
      <c r="C310" s="1226" t="s">
        <v>874</v>
      </c>
      <c r="D310" s="1227" t="s">
        <v>795</v>
      </c>
      <c r="E310" s="1081">
        <v>176.055</v>
      </c>
      <c r="F310" s="1081">
        <v>214.671</v>
      </c>
      <c r="G310" s="1081">
        <v>277.665</v>
      </c>
      <c r="H310" s="1080">
        <v>399.561</v>
      </c>
      <c r="I310" s="1080">
        <f t="shared" si="14"/>
        <v>1067.952</v>
      </c>
    </row>
    <row r="311" ht="15.75" spans="1:9">
      <c r="A311" s="1226" t="s">
        <v>875</v>
      </c>
      <c r="B311" s="1222">
        <v>2</v>
      </c>
      <c r="C311" s="1226" t="s">
        <v>876</v>
      </c>
      <c r="D311" s="1225" t="s">
        <v>790</v>
      </c>
      <c r="E311" s="1081">
        <v>115.5175</v>
      </c>
      <c r="F311" s="1081">
        <v>138.9775</v>
      </c>
      <c r="G311" s="1081">
        <v>185.4325</v>
      </c>
      <c r="H311" s="1080">
        <v>294.3525</v>
      </c>
      <c r="I311" s="1080">
        <f t="shared" si="14"/>
        <v>734.28</v>
      </c>
    </row>
    <row r="312" ht="15.75" spans="1:9">
      <c r="A312" s="1226" t="s">
        <v>877</v>
      </c>
      <c r="B312" s="1228">
        <v>2</v>
      </c>
      <c r="C312" s="1226" t="s">
        <v>878</v>
      </c>
      <c r="D312" s="1227" t="s">
        <v>478</v>
      </c>
      <c r="E312" s="1081">
        <v>176.456</v>
      </c>
      <c r="F312" s="1081">
        <v>230.188</v>
      </c>
      <c r="G312" s="1081">
        <v>298.942</v>
      </c>
      <c r="H312" s="1080">
        <v>416.766</v>
      </c>
      <c r="I312" s="1080">
        <f t="shared" si="14"/>
        <v>1122.352</v>
      </c>
    </row>
    <row r="313" ht="16.5" spans="1:9">
      <c r="A313" s="1226" t="s">
        <v>879</v>
      </c>
      <c r="B313" s="1156">
        <v>2</v>
      </c>
      <c r="C313" s="1226" t="s">
        <v>880</v>
      </c>
      <c r="D313" s="1230" t="s">
        <v>478</v>
      </c>
      <c r="E313" s="1231">
        <f>0</f>
        <v>0</v>
      </c>
      <c r="F313" s="1231">
        <v>0</v>
      </c>
      <c r="G313" s="1231">
        <v>0</v>
      </c>
      <c r="H313" s="1231">
        <v>42.2625</v>
      </c>
      <c r="I313" s="1080">
        <f t="shared" si="14"/>
        <v>42.2625</v>
      </c>
    </row>
    <row r="314" ht="16.5" spans="1:9">
      <c r="A314" s="1232" t="s">
        <v>817</v>
      </c>
      <c r="B314" s="1233">
        <v>65.95</v>
      </c>
      <c r="C314" s="1234"/>
      <c r="D314" s="1235"/>
      <c r="E314" s="1236">
        <f>E281+E282+E283+E284+E285+E286+E287+E288+E289+E290+E291+E292+E293+E294+E295+E296+E297+E298+E299+E300+E301+E302+E303+E304+E305+E306+E307+E308+E309+E310+E311+E312+E313</f>
        <v>5970.94112</v>
      </c>
      <c r="F314" s="1236">
        <f>F281+F282+F283+F284+F285+F286+F287+F288+F289+F290+F291+F292+F293+F294+F295+F296+F297+F298+F299+F300+F301+F302+F303+F304+F305+F306+F307+F308+F309+F310+F311+F312+F313</f>
        <v>7052.20033</v>
      </c>
      <c r="G314" s="1236">
        <f>G281+G282+G283+G284+G285+G286+G287+G288+G289+G290+G291+G292+G293+G294+G295+G296+G297+G298+G299+G300+G301+G302+G303+G304+G305+G306+G307+G308+G309+G310+G311+G312+G313</f>
        <v>9426.60707000001</v>
      </c>
      <c r="H314" s="1236">
        <f>H281+H282+H283+H284+H285+H286+H287+H288+H289+H290+H291+H292+H293+H294+H295+H296+H297+H298+H299+H300+H301+H302+H303+H304+H305+H306+H307+H308+H309+H310+H311+H312+H313</f>
        <v>12717.06726</v>
      </c>
      <c r="I314" s="1252">
        <f>I281+I282+I283+I284+I285+I286+I287+I288+I289+I290+I291+I292+I293+I294+I295+I296+I297+I298+I299+I300+I301+I302+I303+I304+I305+I306+I307+I308+I309+I310+I311+I312+I313</f>
        <v>35166.81578</v>
      </c>
    </row>
    <row r="315" ht="15.75" spans="1:9">
      <c r="A315" s="1237"/>
      <c r="B315" s="1238"/>
      <c r="C315" s="1238"/>
      <c r="D315" s="1238"/>
      <c r="E315" s="1238"/>
      <c r="F315" s="1238"/>
      <c r="G315" s="1238"/>
      <c r="H315" s="1238"/>
      <c r="I315" s="1238"/>
    </row>
    <row r="316" ht="15.75" spans="1:9">
      <c r="A316" s="1026" t="s">
        <v>881</v>
      </c>
      <c r="B316" s="1219" t="s">
        <v>347</v>
      </c>
      <c r="C316" s="1220" t="s">
        <v>348</v>
      </c>
      <c r="D316" s="1135" t="s">
        <v>349</v>
      </c>
      <c r="E316" s="1030" t="s">
        <v>350</v>
      </c>
      <c r="F316" s="1030" t="s">
        <v>351</v>
      </c>
      <c r="G316" s="1031" t="s">
        <v>352</v>
      </c>
      <c r="H316" s="1031" t="s">
        <v>353</v>
      </c>
      <c r="I316" s="1031" t="s">
        <v>354</v>
      </c>
    </row>
    <row r="317" ht="15.75" spans="1:9">
      <c r="A317" s="1239" t="s">
        <v>882</v>
      </c>
      <c r="B317" s="1228">
        <v>10</v>
      </c>
      <c r="C317" s="1239" t="s">
        <v>882</v>
      </c>
      <c r="D317" s="1227" t="s">
        <v>478</v>
      </c>
      <c r="E317" s="1113">
        <v>544.1</v>
      </c>
      <c r="F317" s="1113">
        <v>662.19</v>
      </c>
      <c r="G317" s="1113">
        <v>903.14</v>
      </c>
      <c r="H317" s="1240">
        <v>1308.4</v>
      </c>
      <c r="I317" s="1080">
        <f>E317+F317+G317+H317</f>
        <v>3417.83</v>
      </c>
    </row>
    <row r="318" ht="18.75" customHeight="1" spans="1:9">
      <c r="A318" s="1239" t="s">
        <v>882</v>
      </c>
      <c r="B318" s="1241"/>
      <c r="C318" s="1242" t="s">
        <v>882</v>
      </c>
      <c r="D318" s="1227" t="s">
        <v>478</v>
      </c>
      <c r="E318" s="1113">
        <v>353.69</v>
      </c>
      <c r="F318" s="1113">
        <v>436.38</v>
      </c>
      <c r="G318" s="1113">
        <v>639.63</v>
      </c>
      <c r="H318" s="1240">
        <v>976.13</v>
      </c>
      <c r="I318" s="1080">
        <f t="shared" ref="I318:I323" si="15">E318+F318+G318+H318</f>
        <v>2405.83</v>
      </c>
    </row>
    <row r="319" ht="15.75" spans="1:9">
      <c r="A319" s="1191" t="s">
        <v>883</v>
      </c>
      <c r="B319" s="1229">
        <v>10</v>
      </c>
      <c r="C319" s="1243" t="s">
        <v>884</v>
      </c>
      <c r="D319" s="1230" t="s">
        <v>478</v>
      </c>
      <c r="E319" s="1113">
        <v>951.573</v>
      </c>
      <c r="F319" s="1113">
        <v>1106.098</v>
      </c>
      <c r="G319" s="1113">
        <v>1445.038</v>
      </c>
      <c r="H319" s="1240">
        <v>2000.95</v>
      </c>
      <c r="I319" s="1080">
        <f t="shared" si="15"/>
        <v>5503.659</v>
      </c>
    </row>
    <row r="320" ht="15.75" spans="1:9">
      <c r="A320" s="1191" t="s">
        <v>885</v>
      </c>
      <c r="B320" s="1228">
        <v>100</v>
      </c>
      <c r="C320" s="2028" t="s">
        <v>886</v>
      </c>
      <c r="D320" s="1245" t="s">
        <v>478</v>
      </c>
      <c r="E320" s="1113">
        <v>864.605</v>
      </c>
      <c r="F320" s="1113">
        <v>1210.839</v>
      </c>
      <c r="G320" s="1113">
        <v>1598.7475</v>
      </c>
      <c r="H320" s="1240">
        <v>1403.0496</v>
      </c>
      <c r="I320" s="1080">
        <f t="shared" si="15"/>
        <v>5077.2411</v>
      </c>
    </row>
    <row r="321" ht="15.75" spans="1:12">
      <c r="A321" s="1191" t="s">
        <v>887</v>
      </c>
      <c r="B321" s="1241"/>
      <c r="C321" s="1254"/>
      <c r="D321" s="1245" t="s">
        <v>804</v>
      </c>
      <c r="E321" s="1113">
        <v>570.1104</v>
      </c>
      <c r="F321" s="1113">
        <v>765.8928</v>
      </c>
      <c r="G321" s="1113">
        <v>1038.096</v>
      </c>
      <c r="H321" s="1240">
        <v>2138.507</v>
      </c>
      <c r="I321" s="1080">
        <f t="shared" si="15"/>
        <v>4512.6062</v>
      </c>
      <c r="K321" s="1247"/>
      <c r="L321" s="1246"/>
    </row>
    <row r="322" ht="15.75" spans="1:9">
      <c r="A322" s="1191" t="s">
        <v>888</v>
      </c>
      <c r="B322" s="1255"/>
      <c r="C322" s="1101"/>
      <c r="D322" s="1227" t="s">
        <v>478</v>
      </c>
      <c r="E322" s="1113">
        <v>6.762</v>
      </c>
      <c r="F322" s="1113">
        <v>2.919</v>
      </c>
      <c r="G322" s="1113">
        <v>14.091</v>
      </c>
      <c r="H322" s="1240">
        <v>24.3285</v>
      </c>
      <c r="I322" s="1080">
        <f t="shared" si="15"/>
        <v>48.1005</v>
      </c>
    </row>
    <row r="323" ht="16.5" spans="1:9">
      <c r="A323" s="1256" t="s">
        <v>889</v>
      </c>
      <c r="B323" s="1255"/>
      <c r="C323" s="1101"/>
      <c r="D323" s="1227" t="s">
        <v>795</v>
      </c>
      <c r="E323" s="1113">
        <v>75.22201</v>
      </c>
      <c r="F323" s="1113">
        <v>96.54689</v>
      </c>
      <c r="G323" s="1113">
        <v>236.2273</v>
      </c>
      <c r="H323" s="1240">
        <v>486.81781</v>
      </c>
      <c r="I323" s="1080">
        <f t="shared" si="15"/>
        <v>894.81401</v>
      </c>
    </row>
    <row r="324" ht="16.5" spans="1:9">
      <c r="A324" s="1257" t="s">
        <v>817</v>
      </c>
      <c r="B324" s="1258">
        <v>120</v>
      </c>
      <c r="C324" s="1183"/>
      <c r="D324" s="1050"/>
      <c r="E324" s="1259">
        <f>E317+E318+E319+E320+E321+E322+E323</f>
        <v>3366.06241</v>
      </c>
      <c r="F324" s="1259">
        <f t="shared" ref="F324:I324" si="16">F317+F318+F319+F320+F321+F322+F323</f>
        <v>4280.86569</v>
      </c>
      <c r="G324" s="1259">
        <f t="shared" si="16"/>
        <v>5874.9698</v>
      </c>
      <c r="H324" s="1259">
        <f t="shared" si="16"/>
        <v>8338.18291</v>
      </c>
      <c r="I324" s="1259">
        <f t="shared" si="16"/>
        <v>21860.08081</v>
      </c>
    </row>
    <row r="325" ht="15.75" spans="1:9">
      <c r="A325" s="1260"/>
      <c r="B325" s="1261"/>
      <c r="C325" s="1262"/>
      <c r="D325" s="1262"/>
      <c r="E325" s="1263">
        <f>E314+E324</f>
        <v>9337.00353</v>
      </c>
      <c r="F325" s="1263">
        <f t="shared" ref="F325:I325" si="17">F314+F324</f>
        <v>11333.06602</v>
      </c>
      <c r="G325" s="1263">
        <f t="shared" si="17"/>
        <v>15301.57687</v>
      </c>
      <c r="H325" s="1263">
        <f t="shared" si="17"/>
        <v>21055.25017</v>
      </c>
      <c r="I325" s="1263">
        <f t="shared" si="17"/>
        <v>57026.89659</v>
      </c>
    </row>
    <row r="326" ht="15.75" spans="1:9">
      <c r="A326" s="1262"/>
      <c r="B326" s="1264"/>
      <c r="C326" s="1262"/>
      <c r="D326" s="1262"/>
      <c r="E326" s="1265"/>
      <c r="F326" s="1265"/>
      <c r="G326" s="1265"/>
      <c r="H326" s="1265"/>
      <c r="I326" s="1265"/>
    </row>
    <row r="327" ht="31.5" spans="1:18">
      <c r="A327" s="1220" t="s">
        <v>890</v>
      </c>
      <c r="B327" s="1219" t="s">
        <v>347</v>
      </c>
      <c r="C327" s="1220" t="s">
        <v>348</v>
      </c>
      <c r="D327" s="1135" t="s">
        <v>349</v>
      </c>
      <c r="E327" s="1030" t="s">
        <v>350</v>
      </c>
      <c r="F327" s="1030" t="s">
        <v>351</v>
      </c>
      <c r="G327" s="1031" t="s">
        <v>352</v>
      </c>
      <c r="H327" s="1031" t="s">
        <v>353</v>
      </c>
      <c r="I327" s="1031" t="s">
        <v>354</v>
      </c>
      <c r="R327" s="1253"/>
    </row>
    <row r="328" ht="15.75" spans="1:18">
      <c r="A328" s="1191" t="s">
        <v>321</v>
      </c>
      <c r="B328" s="1096">
        <v>50</v>
      </c>
      <c r="C328" s="1191" t="s">
        <v>891</v>
      </c>
      <c r="D328" s="1086" t="s">
        <v>365</v>
      </c>
      <c r="E328" s="1266">
        <v>4841.16571</v>
      </c>
      <c r="F328" s="1266">
        <v>5597.208108</v>
      </c>
      <c r="G328" s="1266">
        <v>8174.772468</v>
      </c>
      <c r="H328" s="1266">
        <v>10720.962906</v>
      </c>
      <c r="I328" s="1266">
        <f>E328+F328+G328+H328</f>
        <v>29334.109192</v>
      </c>
      <c r="R328" s="1146"/>
    </row>
    <row r="329" ht="15.75" spans="1:19">
      <c r="A329" s="1191" t="s">
        <v>323</v>
      </c>
      <c r="B329" s="1096">
        <v>50</v>
      </c>
      <c r="C329" s="1191" t="s">
        <v>892</v>
      </c>
      <c r="D329" s="1086" t="s">
        <v>365</v>
      </c>
      <c r="E329" s="1266">
        <v>4990.497763</v>
      </c>
      <c r="F329" s="1266">
        <v>5277.175243</v>
      </c>
      <c r="G329" s="1266">
        <v>7509.92133</v>
      </c>
      <c r="H329" s="1266">
        <v>4392.346079</v>
      </c>
      <c r="I329" s="1266">
        <f t="shared" ref="I329:I330" si="18">E329+F329+G329+H329</f>
        <v>22169.940415</v>
      </c>
      <c r="S329" s="1253"/>
    </row>
    <row r="330" ht="16.5" spans="1:9">
      <c r="A330" s="1202" t="s">
        <v>322</v>
      </c>
      <c r="B330" s="1120">
        <v>20</v>
      </c>
      <c r="C330" s="1191" t="s">
        <v>322</v>
      </c>
      <c r="D330" s="1267" t="s">
        <v>365</v>
      </c>
      <c r="E330" s="1266">
        <v>1555.72221</v>
      </c>
      <c r="F330" s="1266">
        <v>2344.263942</v>
      </c>
      <c r="G330" s="1266">
        <v>3595.753609</v>
      </c>
      <c r="H330" s="1266">
        <v>12690.84728</v>
      </c>
      <c r="I330" s="1266">
        <f t="shared" si="18"/>
        <v>20186.587041</v>
      </c>
    </row>
    <row r="331" ht="16.5" spans="1:9">
      <c r="A331" s="1124" t="s">
        <v>817</v>
      </c>
      <c r="B331" s="1268">
        <f>B328+B329+B330</f>
        <v>120</v>
      </c>
      <c r="C331" s="1194"/>
      <c r="D331" s="1269"/>
      <c r="E331" s="1270">
        <f>E328+E329+E330</f>
        <v>11387.385683</v>
      </c>
      <c r="F331" s="1270">
        <f t="shared" ref="F331:I331" si="19">F328+F329+F330</f>
        <v>13218.647293</v>
      </c>
      <c r="G331" s="1270">
        <f t="shared" si="19"/>
        <v>19280.447407</v>
      </c>
      <c r="H331" s="1270">
        <f t="shared" si="19"/>
        <v>27804.156265</v>
      </c>
      <c r="I331" s="1270">
        <f t="shared" si="19"/>
        <v>71690.636648</v>
      </c>
    </row>
    <row r="332" ht="15.75" customHeight="1" spans="1:9">
      <c r="A332" s="1271"/>
      <c r="B332" s="1272"/>
      <c r="C332" s="1272"/>
      <c r="D332" s="1272"/>
      <c r="E332" s="1272"/>
      <c r="F332" s="1272"/>
      <c r="G332" s="1272"/>
      <c r="H332" s="1272"/>
      <c r="I332" s="1299"/>
    </row>
    <row r="333" ht="31.5" spans="1:9">
      <c r="A333" s="1273" t="s">
        <v>893</v>
      </c>
      <c r="B333" s="1159">
        <v>140</v>
      </c>
      <c r="C333" s="1032" t="s">
        <v>894</v>
      </c>
      <c r="D333" s="1235" t="s">
        <v>357</v>
      </c>
      <c r="E333" s="1205">
        <v>9227.350632</v>
      </c>
      <c r="F333" s="1205">
        <v>11642.559407</v>
      </c>
      <c r="G333" s="1205">
        <v>17677.693833</v>
      </c>
      <c r="H333" s="1205">
        <v>27192.387925</v>
      </c>
      <c r="I333" s="1205">
        <f>E333+F333+G333+H333</f>
        <v>65739.991797</v>
      </c>
    </row>
    <row r="334" ht="15.75" spans="1:9">
      <c r="A334" s="1273" t="s">
        <v>895</v>
      </c>
      <c r="B334" s="1159">
        <v>5.143</v>
      </c>
      <c r="C334" s="1032" t="s">
        <v>896</v>
      </c>
      <c r="D334" s="1235" t="s">
        <v>357</v>
      </c>
      <c r="E334" s="1205">
        <v>0</v>
      </c>
      <c r="F334" s="1205">
        <v>0</v>
      </c>
      <c r="G334" s="1205">
        <v>0</v>
      </c>
      <c r="H334" s="1205">
        <v>0</v>
      </c>
      <c r="I334" s="1205">
        <f>E334+F334+G334+H334</f>
        <v>0</v>
      </c>
    </row>
    <row r="335" ht="15.75" spans="1:9">
      <c r="A335" s="2029" t="s">
        <v>897</v>
      </c>
      <c r="B335" s="1159">
        <v>50</v>
      </c>
      <c r="C335" s="1274" t="s">
        <v>898</v>
      </c>
      <c r="D335" s="1275" t="s">
        <v>357</v>
      </c>
      <c r="E335" s="1276">
        <v>12226.318189</v>
      </c>
      <c r="F335" s="1276">
        <v>22961.08105</v>
      </c>
      <c r="G335" s="1276">
        <v>5021.265693</v>
      </c>
      <c r="H335" s="1276">
        <v>864.257647</v>
      </c>
      <c r="I335" s="1276">
        <f t="shared" ref="I335" si="20">E335+F335+G335+H335</f>
        <v>41072.922579</v>
      </c>
    </row>
    <row r="336" ht="16.5" spans="1:9">
      <c r="A336" s="2030" t="s">
        <v>899</v>
      </c>
      <c r="B336" s="1156">
        <v>60</v>
      </c>
      <c r="C336" s="1278"/>
      <c r="D336" s="1279"/>
      <c r="E336" s="1280">
        <v>12226.318189</v>
      </c>
      <c r="F336" s="1280">
        <v>22961.08105</v>
      </c>
      <c r="G336" s="1280">
        <v>5021.265693</v>
      </c>
      <c r="H336" s="1280">
        <v>864.257647</v>
      </c>
      <c r="I336" s="1280"/>
    </row>
    <row r="337" ht="16.5" spans="1:19">
      <c r="A337" s="1281"/>
      <c r="B337" s="1125">
        <f>B333+B334+B335+B336</f>
        <v>255.143</v>
      </c>
      <c r="C337" s="1282"/>
      <c r="D337" s="1282"/>
      <c r="E337" s="1282"/>
      <c r="F337" s="1282"/>
      <c r="G337" s="1282"/>
      <c r="H337" s="1282"/>
      <c r="I337" s="1282"/>
      <c r="R337" s="1253"/>
      <c r="S337" s="1253"/>
    </row>
    <row r="338" ht="16.5" spans="1:18">
      <c r="A338" s="1283"/>
      <c r="B338" s="1284"/>
      <c r="C338" s="1285"/>
      <c r="D338" s="1285"/>
      <c r="E338" s="1285"/>
      <c r="F338" s="1285"/>
      <c r="G338" s="1285"/>
      <c r="H338" s="1285"/>
      <c r="I338" s="1285"/>
      <c r="R338" s="1253"/>
    </row>
    <row r="339" ht="17.25" spans="1:12">
      <c r="A339" s="1286" t="s">
        <v>900</v>
      </c>
      <c r="B339" s="1125">
        <f>B337+B331+B324+B314+B278+B267+B77+B24+B22+B8</f>
        <v>3281.279</v>
      </c>
      <c r="C339" s="1126"/>
      <c r="D339" s="1287" t="s">
        <v>901</v>
      </c>
      <c r="E339" s="1287"/>
      <c r="F339" s="1287"/>
      <c r="G339" s="1287"/>
      <c r="H339" s="1288"/>
      <c r="I339" s="1300">
        <f>I331+I325+I278+I267+I77+I24+I22+I8</f>
        <v>2937445.4724158</v>
      </c>
      <c r="K339" s="1246"/>
      <c r="L339" s="1246"/>
    </row>
    <row r="340" ht="16.5" spans="1:17">
      <c r="A340" s="1289"/>
      <c r="B340" s="1126"/>
      <c r="C340" s="1290"/>
      <c r="D340" s="1127"/>
      <c r="G340" s="1127"/>
      <c r="H340" s="1127"/>
      <c r="Q340" s="1017"/>
    </row>
    <row r="341" ht="27.75" customHeight="1" spans="1:17">
      <c r="A341" s="1291" t="s">
        <v>902</v>
      </c>
      <c r="B341" s="1126"/>
      <c r="C341" s="1290"/>
      <c r="D341" s="1127"/>
      <c r="G341" s="1127"/>
      <c r="H341" s="1127"/>
      <c r="Q341" s="1017"/>
    </row>
    <row r="342" ht="26.25" customHeight="1" spans="1:9">
      <c r="A342" s="1215" t="s">
        <v>903</v>
      </c>
      <c r="B342" s="1130"/>
      <c r="C342" s="1126"/>
      <c r="D342" s="1290"/>
      <c r="E342" s="1127"/>
      <c r="H342" s="1127"/>
      <c r="I342" s="1127"/>
    </row>
    <row r="343" ht="30.75" customHeight="1" spans="1:9">
      <c r="A343" s="1292" t="s">
        <v>904</v>
      </c>
      <c r="B343" s="1293"/>
      <c r="C343" s="1293"/>
      <c r="D343" s="1294"/>
      <c r="E343" s="1017"/>
      <c r="F343" s="1017"/>
      <c r="G343" s="1017"/>
      <c r="H343" s="1017"/>
      <c r="I343" s="1017"/>
    </row>
    <row r="344" ht="28.5" customHeight="1" spans="1:9">
      <c r="A344" s="1295" t="s">
        <v>905</v>
      </c>
      <c r="C344" s="1131"/>
      <c r="D344" s="1296"/>
      <c r="G344" s="1017"/>
      <c r="H344" s="1017"/>
      <c r="I344" s="1017"/>
    </row>
    <row r="345" ht="29.25" customHeight="1" spans="1:17">
      <c r="A345" s="1297" t="s">
        <v>906</v>
      </c>
      <c r="B345" s="1248"/>
      <c r="D345" s="1298" t="s">
        <v>47</v>
      </c>
      <c r="E345" s="1298"/>
      <c r="F345" s="1298"/>
      <c r="G345" s="1298"/>
      <c r="H345" s="1298"/>
      <c r="I345" s="1298"/>
      <c r="J345" s="1298"/>
      <c r="K345" s="1017"/>
      <c r="L345" s="1017"/>
      <c r="M345" s="1017"/>
      <c r="N345" s="1017"/>
      <c r="O345" s="1017"/>
      <c r="P345" s="1017"/>
      <c r="Q345" s="1017"/>
    </row>
    <row r="346" ht="15.75" spans="3:3">
      <c r="C346" s="1248"/>
    </row>
    <row r="347" ht="29.25" customHeight="1"/>
    <row r="349" ht="21.75" customHeight="1" spans="6:9">
      <c r="F349" s="1246"/>
      <c r="G349" s="1246"/>
      <c r="H349" s="1246"/>
      <c r="I349" s="1246"/>
    </row>
    <row r="350" ht="16.5" customHeight="1" spans="6:9">
      <c r="F350" s="1246"/>
      <c r="G350" s="1246"/>
      <c r="H350" s="1246"/>
      <c r="I350" s="1246"/>
    </row>
    <row r="351" ht="34.5" customHeight="1" spans="3:3">
      <c r="C351" s="1165"/>
    </row>
    <row r="352" spans="18:18">
      <c r="R352" s="1253"/>
    </row>
    <row r="353" spans="18:18">
      <c r="R353" s="1253"/>
    </row>
  </sheetData>
  <mergeCells count="140">
    <mergeCell ref="A2:I2"/>
    <mergeCell ref="A9:I9"/>
    <mergeCell ref="A81:I81"/>
    <mergeCell ref="A279:I279"/>
    <mergeCell ref="A315:I315"/>
    <mergeCell ref="A332:I332"/>
    <mergeCell ref="D339:H339"/>
    <mergeCell ref="A337:A338"/>
    <mergeCell ref="B165:B166"/>
    <mergeCell ref="B317:B318"/>
    <mergeCell ref="B320:B321"/>
    <mergeCell ref="C4:C6"/>
    <mergeCell ref="C11:C14"/>
    <mergeCell ref="C15:C16"/>
    <mergeCell ref="C32:C34"/>
    <mergeCell ref="C36:C37"/>
    <mergeCell ref="C38:C39"/>
    <mergeCell ref="C41:C43"/>
    <mergeCell ref="C48:C50"/>
    <mergeCell ref="C53:C55"/>
    <mergeCell ref="C56:C57"/>
    <mergeCell ref="C59:C61"/>
    <mergeCell ref="C63:C64"/>
    <mergeCell ref="C65:C66"/>
    <mergeCell ref="C67:C69"/>
    <mergeCell ref="C84:C85"/>
    <mergeCell ref="C87:C108"/>
    <mergeCell ref="C111:C112"/>
    <mergeCell ref="C114:C116"/>
    <mergeCell ref="C118:C119"/>
    <mergeCell ref="C128:C129"/>
    <mergeCell ref="C132:C133"/>
    <mergeCell ref="C143:C145"/>
    <mergeCell ref="C150:C152"/>
    <mergeCell ref="C158:C159"/>
    <mergeCell ref="C161:C162"/>
    <mergeCell ref="C165:C166"/>
    <mergeCell ref="C171:C172"/>
    <mergeCell ref="C178:C180"/>
    <mergeCell ref="C190:C191"/>
    <mergeCell ref="C201:C202"/>
    <mergeCell ref="C203:C204"/>
    <mergeCell ref="C252:C253"/>
    <mergeCell ref="C274:C276"/>
    <mergeCell ref="C320:C321"/>
    <mergeCell ref="C335:C336"/>
    <mergeCell ref="D36:D40"/>
    <mergeCell ref="D41:D43"/>
    <mergeCell ref="D165:D166"/>
    <mergeCell ref="D201:D202"/>
    <mergeCell ref="D203:D204"/>
    <mergeCell ref="D335:D336"/>
    <mergeCell ref="E4:E6"/>
    <mergeCell ref="E11:E14"/>
    <mergeCell ref="E28:E29"/>
    <mergeCell ref="E36:E40"/>
    <mergeCell ref="E41:E43"/>
    <mergeCell ref="E48:E50"/>
    <mergeCell ref="E53:E55"/>
    <mergeCell ref="E56:E57"/>
    <mergeCell ref="E59:E61"/>
    <mergeCell ref="E63:E64"/>
    <mergeCell ref="E65:E66"/>
    <mergeCell ref="E67:E69"/>
    <mergeCell ref="E178:E180"/>
    <mergeCell ref="E190:E191"/>
    <mergeCell ref="E201:E202"/>
    <mergeCell ref="E203:E204"/>
    <mergeCell ref="E335:E336"/>
    <mergeCell ref="F4:F6"/>
    <mergeCell ref="F11:F14"/>
    <mergeCell ref="F28:F29"/>
    <mergeCell ref="F36:F40"/>
    <mergeCell ref="F41:F43"/>
    <mergeCell ref="F48:F50"/>
    <mergeCell ref="F53:F55"/>
    <mergeCell ref="F56:F57"/>
    <mergeCell ref="F59:F61"/>
    <mergeCell ref="F63:F64"/>
    <mergeCell ref="F65:F66"/>
    <mergeCell ref="F67:F69"/>
    <mergeCell ref="F178:F180"/>
    <mergeCell ref="F190:F191"/>
    <mergeCell ref="F201:F202"/>
    <mergeCell ref="F203:F204"/>
    <mergeCell ref="F335:F336"/>
    <mergeCell ref="G4:G6"/>
    <mergeCell ref="G11:G14"/>
    <mergeCell ref="G28:G29"/>
    <mergeCell ref="G36:G40"/>
    <mergeCell ref="G41:G43"/>
    <mergeCell ref="G48:G50"/>
    <mergeCell ref="G53:G55"/>
    <mergeCell ref="G56:G57"/>
    <mergeCell ref="G59:G61"/>
    <mergeCell ref="G63:G64"/>
    <mergeCell ref="G65:G66"/>
    <mergeCell ref="G67:G69"/>
    <mergeCell ref="G178:G180"/>
    <mergeCell ref="G190:G191"/>
    <mergeCell ref="G201:G202"/>
    <mergeCell ref="G203:G204"/>
    <mergeCell ref="G335:G336"/>
    <mergeCell ref="H11:H14"/>
    <mergeCell ref="H28:H29"/>
    <mergeCell ref="H36:H40"/>
    <mergeCell ref="H41:H43"/>
    <mergeCell ref="H48:H50"/>
    <mergeCell ref="H53:H55"/>
    <mergeCell ref="H56:H57"/>
    <mergeCell ref="H59:H61"/>
    <mergeCell ref="H63:H64"/>
    <mergeCell ref="H65:H66"/>
    <mergeCell ref="H67:H69"/>
    <mergeCell ref="H178:H180"/>
    <mergeCell ref="H190:H191"/>
    <mergeCell ref="H201:H202"/>
    <mergeCell ref="H203:H204"/>
    <mergeCell ref="H335:H336"/>
    <mergeCell ref="I11:I14"/>
    <mergeCell ref="I28:I29"/>
    <mergeCell ref="I36:I40"/>
    <mergeCell ref="I41:I43"/>
    <mergeCell ref="I48:I50"/>
    <mergeCell ref="I53:I55"/>
    <mergeCell ref="I56:I57"/>
    <mergeCell ref="I59:I61"/>
    <mergeCell ref="I63:I64"/>
    <mergeCell ref="I65:I66"/>
    <mergeCell ref="I67:I69"/>
    <mergeCell ref="I178:I180"/>
    <mergeCell ref="I190:I191"/>
    <mergeCell ref="I201:I202"/>
    <mergeCell ref="I203:I204"/>
    <mergeCell ref="I335:I336"/>
    <mergeCell ref="C25:I26"/>
    <mergeCell ref="C22:D23"/>
    <mergeCell ref="B78:I80"/>
    <mergeCell ref="A268:I269"/>
    <mergeCell ref="C337:I338"/>
  </mergeCells>
  <pageMargins left="0.25" right="0.25" top="0.75" bottom="0.75" header="0.3" footer="0.3"/>
  <pageSetup paperSize="1" scale="37" fitToHeight="3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5"/>
  <sheetViews>
    <sheetView view="pageBreakPreview" zoomScaleNormal="100" topLeftCell="A41" workbookViewId="0">
      <selection activeCell="K84" sqref="K84:M84"/>
    </sheetView>
  </sheetViews>
  <sheetFormatPr defaultColWidth="8.85714285714286" defaultRowHeight="11.25"/>
  <cols>
    <col min="1" max="1" width="9.42857142857143" style="108" customWidth="1"/>
    <col min="2" max="13" width="9.71428571428571" style="108" customWidth="1"/>
    <col min="14" max="16384" width="8.85714285714286" style="108"/>
  </cols>
  <sheetData>
    <row r="1" ht="12.75" customHeight="1" spans="1:14">
      <c r="A1" s="951" t="s">
        <v>907</v>
      </c>
      <c r="B1" s="952"/>
      <c r="C1" s="952"/>
      <c r="D1" s="952"/>
      <c r="E1" s="952"/>
      <c r="F1" s="952"/>
      <c r="G1" s="952"/>
      <c r="H1" s="952"/>
      <c r="I1" s="952"/>
      <c r="J1" s="952"/>
      <c r="K1" s="952"/>
      <c r="L1" s="952"/>
      <c r="M1" s="1001"/>
      <c r="N1" s="674"/>
    </row>
    <row r="2" ht="12" spans="1:14">
      <c r="A2" s="953"/>
      <c r="B2" s="954" t="s">
        <v>49</v>
      </c>
      <c r="C2" s="675" t="s">
        <v>50</v>
      </c>
      <c r="D2" s="675" t="s">
        <v>51</v>
      </c>
      <c r="E2" s="675" t="s">
        <v>52</v>
      </c>
      <c r="F2" s="675" t="s">
        <v>908</v>
      </c>
      <c r="G2" s="675" t="s">
        <v>909</v>
      </c>
      <c r="H2" s="675" t="s">
        <v>910</v>
      </c>
      <c r="I2" s="675" t="s">
        <v>911</v>
      </c>
      <c r="J2" s="675" t="s">
        <v>912</v>
      </c>
      <c r="K2" s="675" t="s">
        <v>913</v>
      </c>
      <c r="L2" s="675" t="s">
        <v>914</v>
      </c>
      <c r="M2" s="1002" t="s">
        <v>915</v>
      </c>
      <c r="N2" s="893"/>
    </row>
    <row r="3" spans="1:13">
      <c r="A3" s="955">
        <v>1991</v>
      </c>
      <c r="B3" s="956">
        <v>254.43</v>
      </c>
      <c r="C3" s="956">
        <v>260.76</v>
      </c>
      <c r="D3" s="956">
        <v>268.56</v>
      </c>
      <c r="E3" s="956">
        <v>279.85</v>
      </c>
      <c r="F3" s="956">
        <v>293.36</v>
      </c>
      <c r="G3" s="956">
        <v>296.14</v>
      </c>
      <c r="H3" s="956">
        <v>294.03</v>
      </c>
      <c r="I3" s="1003">
        <v>291.46</v>
      </c>
      <c r="J3" s="1003">
        <v>289.44</v>
      </c>
      <c r="K3" s="1003">
        <v>288.32</v>
      </c>
      <c r="L3" s="1003">
        <v>288.82</v>
      </c>
      <c r="M3" s="1003">
        <v>285.05</v>
      </c>
    </row>
    <row r="4" spans="1:13">
      <c r="A4" s="957">
        <v>1992</v>
      </c>
      <c r="B4" s="956">
        <v>277.95</v>
      </c>
      <c r="C4" s="956">
        <v>274.12</v>
      </c>
      <c r="D4" s="956">
        <v>267.96</v>
      </c>
      <c r="E4" s="956">
        <v>278.84</v>
      </c>
      <c r="F4" s="956">
        <v>280.98</v>
      </c>
      <c r="G4" s="956">
        <v>279.55</v>
      </c>
      <c r="H4" s="956">
        <v>275.23</v>
      </c>
      <c r="I4" s="1003">
        <v>268.71</v>
      </c>
      <c r="J4" s="1003">
        <v>263.86</v>
      </c>
      <c r="K4" s="1003">
        <v>271.38</v>
      </c>
      <c r="L4" s="1003">
        <v>281.93</v>
      </c>
      <c r="M4" s="1003">
        <v>280.6</v>
      </c>
    </row>
    <row r="5" spans="1:13">
      <c r="A5" s="957">
        <v>1993</v>
      </c>
      <c r="B5" s="956">
        <v>275.19</v>
      </c>
      <c r="C5" s="956">
        <v>265.32</v>
      </c>
      <c r="D5" s="956">
        <v>264.69</v>
      </c>
      <c r="E5" s="956">
        <v>278.53</v>
      </c>
      <c r="F5" s="956">
        <v>280.47</v>
      </c>
      <c r="G5" s="956">
        <v>277.3</v>
      </c>
      <c r="H5" s="956">
        <v>271.04</v>
      </c>
      <c r="I5" s="1004">
        <v>261.05</v>
      </c>
      <c r="J5" s="1004">
        <v>253.56</v>
      </c>
      <c r="K5" s="1003">
        <v>249.94</v>
      </c>
      <c r="L5" s="1003">
        <v>255.55</v>
      </c>
      <c r="M5" s="1003">
        <v>270.2</v>
      </c>
    </row>
    <row r="6" spans="1:13">
      <c r="A6" s="958">
        <v>1994</v>
      </c>
      <c r="B6" s="956">
        <v>254.43</v>
      </c>
      <c r="C6" s="956">
        <v>260.76</v>
      </c>
      <c r="D6" s="956">
        <v>268.56</v>
      </c>
      <c r="E6" s="956">
        <v>279.85</v>
      </c>
      <c r="F6" s="956">
        <v>293.36</v>
      </c>
      <c r="G6" s="956">
        <v>296.14</v>
      </c>
      <c r="H6" s="956">
        <v>294.03</v>
      </c>
      <c r="I6" s="1005">
        <v>291.46</v>
      </c>
      <c r="J6" s="1005">
        <v>289.44</v>
      </c>
      <c r="K6" s="1005">
        <v>288.32</v>
      </c>
      <c r="L6" s="1003">
        <v>288.82</v>
      </c>
      <c r="M6" s="1003">
        <v>285.05</v>
      </c>
    </row>
    <row r="7" spans="1:13">
      <c r="A7" s="957">
        <v>1995</v>
      </c>
      <c r="B7" s="956">
        <v>253.83</v>
      </c>
      <c r="C7" s="956">
        <v>260.25</v>
      </c>
      <c r="D7" s="956">
        <v>262.5</v>
      </c>
      <c r="E7" s="956">
        <v>275.29</v>
      </c>
      <c r="F7" s="956">
        <v>288.98</v>
      </c>
      <c r="G7" s="956">
        <v>288.71</v>
      </c>
      <c r="H7" s="956">
        <v>284.54</v>
      </c>
      <c r="I7" s="1003">
        <v>282.15</v>
      </c>
      <c r="J7" s="1003">
        <v>288.2</v>
      </c>
      <c r="K7" s="1003">
        <v>283.84</v>
      </c>
      <c r="L7" s="1003">
        <v>279.89</v>
      </c>
      <c r="M7" s="1003">
        <v>287.49</v>
      </c>
    </row>
    <row r="8" spans="1:13">
      <c r="A8" s="957">
        <v>1996</v>
      </c>
      <c r="B8" s="956">
        <v>287.1</v>
      </c>
      <c r="C8" s="956">
        <v>288.67</v>
      </c>
      <c r="D8" s="956">
        <v>286.5</v>
      </c>
      <c r="E8" s="956">
        <v>294.65</v>
      </c>
      <c r="F8" s="956">
        <v>295.76</v>
      </c>
      <c r="G8" s="956">
        <v>293.1</v>
      </c>
      <c r="H8" s="956">
        <v>287.6</v>
      </c>
      <c r="I8" s="1003">
        <v>282.17</v>
      </c>
      <c r="J8" s="1003">
        <v>285.08</v>
      </c>
      <c r="K8" s="1003">
        <v>284.26</v>
      </c>
      <c r="L8" s="1005">
        <v>289.18</v>
      </c>
      <c r="M8" s="1003">
        <v>291.25</v>
      </c>
    </row>
    <row r="9" spans="1:13">
      <c r="A9" s="958">
        <v>1997</v>
      </c>
      <c r="B9" s="956">
        <v>289.35</v>
      </c>
      <c r="C9" s="959">
        <v>284.51</v>
      </c>
      <c r="D9" s="956">
        <v>281.73</v>
      </c>
      <c r="E9" s="956">
        <v>285.22</v>
      </c>
      <c r="F9" s="956">
        <v>294.11</v>
      </c>
      <c r="G9" s="956">
        <v>291.96</v>
      </c>
      <c r="H9" s="956">
        <v>286.99</v>
      </c>
      <c r="I9" s="1003">
        <v>280.02</v>
      </c>
      <c r="J9" s="1003">
        <v>272.87</v>
      </c>
      <c r="K9" s="1003">
        <v>272.41</v>
      </c>
      <c r="L9" s="1003">
        <v>270.77</v>
      </c>
      <c r="M9" s="1003">
        <v>277.16</v>
      </c>
    </row>
    <row r="10" spans="1:13">
      <c r="A10" s="957">
        <v>1998</v>
      </c>
      <c r="B10" s="960">
        <v>273.68</v>
      </c>
      <c r="C10" s="956">
        <v>270</v>
      </c>
      <c r="D10" s="961">
        <v>265.2</v>
      </c>
      <c r="E10" s="956">
        <v>278.9</v>
      </c>
      <c r="F10" s="956">
        <v>288.11</v>
      </c>
      <c r="G10" s="956">
        <v>287.4</v>
      </c>
      <c r="H10" s="956">
        <v>281.83</v>
      </c>
      <c r="I10" s="1003">
        <v>277.58</v>
      </c>
      <c r="J10" s="1003">
        <v>276.04</v>
      </c>
      <c r="K10" s="1003">
        <v>277.1</v>
      </c>
      <c r="L10" s="1003">
        <v>279.04</v>
      </c>
      <c r="M10" s="1003">
        <v>277.05</v>
      </c>
    </row>
    <row r="11" spans="1:13">
      <c r="A11" s="957">
        <v>1999</v>
      </c>
      <c r="B11" s="960">
        <v>272.68</v>
      </c>
      <c r="C11" s="956">
        <v>275.64</v>
      </c>
      <c r="D11" s="961">
        <v>281.54</v>
      </c>
      <c r="E11" s="956">
        <v>290.47</v>
      </c>
      <c r="F11" s="956">
        <v>295.87</v>
      </c>
      <c r="G11" s="956">
        <v>293.33</v>
      </c>
      <c r="H11" s="956">
        <v>288.34</v>
      </c>
      <c r="I11" s="1003">
        <v>279.5</v>
      </c>
      <c r="J11" s="1003">
        <v>271.02</v>
      </c>
      <c r="K11" s="1003">
        <v>257.6</v>
      </c>
      <c r="L11" s="1003">
        <v>263.58</v>
      </c>
      <c r="M11" s="1003">
        <v>276.9</v>
      </c>
    </row>
    <row r="12" spans="1:13">
      <c r="A12" s="958">
        <v>2000</v>
      </c>
      <c r="B12" s="960">
        <v>276.35</v>
      </c>
      <c r="C12" s="956">
        <v>276.73</v>
      </c>
      <c r="D12" s="961">
        <v>276.81</v>
      </c>
      <c r="E12" s="956">
        <v>286.89</v>
      </c>
      <c r="F12" s="956">
        <v>286.6</v>
      </c>
      <c r="G12" s="956">
        <v>280.05</v>
      </c>
      <c r="H12" s="956">
        <v>273.52</v>
      </c>
      <c r="I12" s="1003">
        <v>267.5</v>
      </c>
      <c r="J12" s="1003">
        <v>261.62</v>
      </c>
      <c r="K12" s="1004">
        <v>248.4</v>
      </c>
      <c r="L12" s="1004">
        <v>249.25</v>
      </c>
      <c r="M12" s="1004">
        <v>252.12</v>
      </c>
    </row>
    <row r="13" spans="1:13">
      <c r="A13" s="957">
        <v>2001</v>
      </c>
      <c r="B13" s="960">
        <v>253.6</v>
      </c>
      <c r="C13" s="956">
        <v>258.17</v>
      </c>
      <c r="D13" s="961">
        <v>275.13</v>
      </c>
      <c r="E13" s="956">
        <v>282.85</v>
      </c>
      <c r="F13" s="956">
        <v>287.6</v>
      </c>
      <c r="G13" s="956">
        <v>283.83</v>
      </c>
      <c r="H13" s="956">
        <v>273.73</v>
      </c>
      <c r="I13" s="1003">
        <v>271.07</v>
      </c>
      <c r="J13" s="1003">
        <v>269.17</v>
      </c>
      <c r="K13" s="1003">
        <v>263.62</v>
      </c>
      <c r="L13" s="1003">
        <v>263.24</v>
      </c>
      <c r="M13" s="1003">
        <v>252.1</v>
      </c>
    </row>
    <row r="14" spans="1:13">
      <c r="A14" s="957">
        <v>2002</v>
      </c>
      <c r="B14" s="962">
        <v>245.3</v>
      </c>
      <c r="C14" s="963">
        <v>247.1</v>
      </c>
      <c r="D14" s="964">
        <v>252.6</v>
      </c>
      <c r="E14" s="963">
        <v>264.03</v>
      </c>
      <c r="F14" s="963">
        <v>268.6</v>
      </c>
      <c r="G14" s="963">
        <v>271.26</v>
      </c>
      <c r="H14" s="963">
        <v>270.08</v>
      </c>
      <c r="I14" s="1003">
        <v>267.8</v>
      </c>
      <c r="J14" s="1003">
        <v>274.28</v>
      </c>
      <c r="K14" s="1003">
        <v>286.05</v>
      </c>
      <c r="L14" s="1003">
        <v>285.34</v>
      </c>
      <c r="M14" s="1003">
        <v>284</v>
      </c>
    </row>
    <row r="15" spans="1:13">
      <c r="A15" s="958">
        <v>2003</v>
      </c>
      <c r="B15" s="960">
        <v>291.1</v>
      </c>
      <c r="C15" s="956">
        <v>289.5</v>
      </c>
      <c r="D15" s="961">
        <v>286.25</v>
      </c>
      <c r="E15" s="956">
        <v>287</v>
      </c>
      <c r="F15" s="956">
        <v>292.27</v>
      </c>
      <c r="G15" s="956">
        <v>290.26</v>
      </c>
      <c r="H15" s="956">
        <v>285.9</v>
      </c>
      <c r="I15" s="1003">
        <v>280.77</v>
      </c>
      <c r="J15" s="1003">
        <v>275.95</v>
      </c>
      <c r="K15" s="1003">
        <v>282.63</v>
      </c>
      <c r="L15" s="1003">
        <v>285.6</v>
      </c>
      <c r="M15" s="1003">
        <v>283.28</v>
      </c>
    </row>
    <row r="16" spans="1:13">
      <c r="A16" s="957">
        <v>2004</v>
      </c>
      <c r="B16" s="960">
        <v>284.7</v>
      </c>
      <c r="C16" s="956">
        <v>290.8</v>
      </c>
      <c r="D16" s="961">
        <v>293.4</v>
      </c>
      <c r="E16" s="956">
        <v>296.03</v>
      </c>
      <c r="F16" s="956">
        <v>296.2</v>
      </c>
      <c r="G16" s="956">
        <v>296.16</v>
      </c>
      <c r="H16" s="956">
        <v>293.08</v>
      </c>
      <c r="I16" s="1003">
        <v>286.25</v>
      </c>
      <c r="J16" s="1003">
        <v>281.08</v>
      </c>
      <c r="K16" s="1003">
        <v>280.01</v>
      </c>
      <c r="L16" s="1003">
        <v>286.11</v>
      </c>
      <c r="M16" s="1003">
        <v>288.04</v>
      </c>
    </row>
    <row r="17" spans="1:13">
      <c r="A17" s="957">
        <v>2005</v>
      </c>
      <c r="B17" s="960">
        <v>281.17</v>
      </c>
      <c r="C17" s="956">
        <v>281.53</v>
      </c>
      <c r="D17" s="961">
        <v>293.3</v>
      </c>
      <c r="E17" s="956">
        <v>296.09</v>
      </c>
      <c r="F17" s="956">
        <v>295.59</v>
      </c>
      <c r="G17" s="956">
        <v>294.05</v>
      </c>
      <c r="H17" s="956">
        <v>286.72</v>
      </c>
      <c r="I17" s="1003">
        <v>277.16</v>
      </c>
      <c r="J17" s="1003">
        <v>266.46</v>
      </c>
      <c r="K17" s="1003">
        <v>256.9</v>
      </c>
      <c r="L17" s="1003">
        <v>253.6</v>
      </c>
      <c r="M17" s="1003">
        <v>279</v>
      </c>
    </row>
    <row r="18" spans="1:13">
      <c r="A18" s="958">
        <v>2006</v>
      </c>
      <c r="B18" s="960">
        <v>283.52</v>
      </c>
      <c r="C18" s="956">
        <v>288.6</v>
      </c>
      <c r="D18" s="961">
        <v>294.42</v>
      </c>
      <c r="E18" s="956">
        <v>295.87</v>
      </c>
      <c r="F18" s="956">
        <v>296.48</v>
      </c>
      <c r="G18" s="956">
        <v>295.85</v>
      </c>
      <c r="H18" s="956">
        <v>293.78</v>
      </c>
      <c r="I18" s="1003">
        <v>290.2</v>
      </c>
      <c r="J18" s="1003">
        <v>285.3</v>
      </c>
      <c r="K18" s="1003">
        <v>278.73</v>
      </c>
      <c r="L18" s="1003">
        <v>266.2</v>
      </c>
      <c r="M18" s="1003">
        <v>256.18</v>
      </c>
    </row>
    <row r="19" spans="1:13">
      <c r="A19" s="957">
        <v>2007</v>
      </c>
      <c r="B19" s="960">
        <v>256.1</v>
      </c>
      <c r="C19" s="956">
        <v>263.73</v>
      </c>
      <c r="D19" s="961">
        <v>272</v>
      </c>
      <c r="E19" s="956">
        <v>276.8</v>
      </c>
      <c r="F19" s="956">
        <v>276.8</v>
      </c>
      <c r="G19" s="956">
        <v>274.81</v>
      </c>
      <c r="H19" s="956">
        <v>268.5</v>
      </c>
      <c r="I19" s="1003">
        <v>263.63</v>
      </c>
      <c r="J19" s="1003">
        <v>261.8</v>
      </c>
      <c r="K19" s="1003">
        <v>261.06</v>
      </c>
      <c r="L19" s="1003">
        <v>275.8</v>
      </c>
      <c r="M19" s="1003">
        <v>282.12</v>
      </c>
    </row>
    <row r="20" spans="1:13">
      <c r="A20" s="957">
        <v>2008</v>
      </c>
      <c r="B20" s="960">
        <v>285.103548387097</v>
      </c>
      <c r="C20" s="956">
        <v>289.722857142857</v>
      </c>
      <c r="D20" s="961">
        <v>290.933870967742</v>
      </c>
      <c r="E20" s="956">
        <v>295.473666666667</v>
      </c>
      <c r="F20" s="956">
        <v>295.321935483871</v>
      </c>
      <c r="G20" s="956">
        <v>295.68</v>
      </c>
      <c r="H20" s="965">
        <v>294.250322580645</v>
      </c>
      <c r="I20" s="1003">
        <v>288.616129032258</v>
      </c>
      <c r="J20" s="1003">
        <v>283.934</v>
      </c>
      <c r="K20" s="1003">
        <v>280.895483870968</v>
      </c>
      <c r="L20" s="1003">
        <v>285.207</v>
      </c>
      <c r="M20" s="1003">
        <v>286.473225806452</v>
      </c>
    </row>
    <row r="21" spans="1:13">
      <c r="A21" s="958">
        <v>2009</v>
      </c>
      <c r="B21" s="966">
        <v>283.571290322581</v>
      </c>
      <c r="C21" s="967">
        <v>281.835172413793</v>
      </c>
      <c r="D21" s="966">
        <v>283.395483870968</v>
      </c>
      <c r="E21" s="966">
        <v>292.468333333333</v>
      </c>
      <c r="F21" s="966">
        <v>293.686129032258</v>
      </c>
      <c r="G21" s="966">
        <v>292.449</v>
      </c>
      <c r="H21" s="966">
        <v>287.993870967742</v>
      </c>
      <c r="I21" s="713">
        <v>281.156129032258</v>
      </c>
      <c r="J21" s="713">
        <v>276.162666666667</v>
      </c>
      <c r="K21" s="713">
        <v>271.626451612903</v>
      </c>
      <c r="L21" s="713">
        <v>266.311</v>
      </c>
      <c r="M21" s="713">
        <v>280.089032258064</v>
      </c>
    </row>
    <row r="22" spans="1:13">
      <c r="A22" s="957">
        <v>2010</v>
      </c>
      <c r="B22" s="968">
        <v>290.058064516129</v>
      </c>
      <c r="C22" s="969">
        <v>289.1925</v>
      </c>
      <c r="D22" s="970">
        <v>293.884838709677</v>
      </c>
      <c r="E22" s="969">
        <v>295.971</v>
      </c>
      <c r="F22" s="969">
        <v>296.344516129032</v>
      </c>
      <c r="G22" s="969">
        <v>294.429</v>
      </c>
      <c r="H22" s="969">
        <v>291.750967741936</v>
      </c>
      <c r="I22" s="1006">
        <v>288.586774193548</v>
      </c>
      <c r="J22" s="1006">
        <v>284.9</v>
      </c>
      <c r="K22" s="1006">
        <v>285.212903225807</v>
      </c>
      <c r="L22" s="1006">
        <v>284.265666666667</v>
      </c>
      <c r="M22" s="1006">
        <v>287.476774193548</v>
      </c>
    </row>
    <row r="23" spans="1:13">
      <c r="A23" s="957">
        <v>2011</v>
      </c>
      <c r="B23" s="971">
        <v>281.633225806452</v>
      </c>
      <c r="C23" s="956">
        <v>274.12</v>
      </c>
      <c r="D23" s="972">
        <v>274.992580645161</v>
      </c>
      <c r="E23" s="966">
        <v>276.631290322581</v>
      </c>
      <c r="F23" s="966">
        <v>280.960967741936</v>
      </c>
      <c r="G23" s="966">
        <v>286.076774193548</v>
      </c>
      <c r="H23" s="966">
        <v>284.700967741935</v>
      </c>
      <c r="I23" s="713">
        <v>278.961290322581</v>
      </c>
      <c r="J23" s="713">
        <v>273.947333333333</v>
      </c>
      <c r="K23" s="713">
        <v>268.167419354839</v>
      </c>
      <c r="L23" s="713">
        <v>261.616</v>
      </c>
      <c r="M23" s="713">
        <v>264.504838709677</v>
      </c>
    </row>
    <row r="24" spans="1:13">
      <c r="A24" s="958">
        <v>2012</v>
      </c>
      <c r="B24" s="971">
        <v>265.78</v>
      </c>
      <c r="C24" s="956">
        <v>274.12</v>
      </c>
      <c r="D24" s="972">
        <v>262.01</v>
      </c>
      <c r="E24" s="966">
        <v>280.2</v>
      </c>
      <c r="F24" s="966">
        <v>293.4</v>
      </c>
      <c r="G24" s="966">
        <v>294.4</v>
      </c>
      <c r="H24" s="966">
        <v>288.4</v>
      </c>
      <c r="I24" s="713">
        <v>280.4</v>
      </c>
      <c r="J24" s="713">
        <v>261.39</v>
      </c>
      <c r="K24" s="713">
        <v>261.57</v>
      </c>
      <c r="L24" s="713">
        <v>269.03</v>
      </c>
      <c r="M24" s="713">
        <v>276.64</v>
      </c>
    </row>
    <row r="25" spans="1:13">
      <c r="A25" s="957">
        <v>2013</v>
      </c>
      <c r="B25" s="971">
        <v>278.27</v>
      </c>
      <c r="C25" s="956">
        <v>274.12</v>
      </c>
      <c r="D25" s="972">
        <v>294.83</v>
      </c>
      <c r="E25" s="973">
        <v>296.9</v>
      </c>
      <c r="F25" s="973">
        <v>296.9</v>
      </c>
      <c r="G25" s="966">
        <v>294.18</v>
      </c>
      <c r="H25" s="966">
        <v>289.7</v>
      </c>
      <c r="I25" s="713">
        <v>283.6</v>
      </c>
      <c r="J25" s="713">
        <v>280.8</v>
      </c>
      <c r="K25" s="713">
        <v>281.4</v>
      </c>
      <c r="L25" s="713">
        <v>282.5</v>
      </c>
      <c r="M25" s="713">
        <v>276.1</v>
      </c>
    </row>
    <row r="26" spans="1:13">
      <c r="A26" s="957">
        <v>2014</v>
      </c>
      <c r="B26" s="971">
        <v>275.1</v>
      </c>
      <c r="C26" s="956">
        <v>274.12</v>
      </c>
      <c r="D26" s="972">
        <v>274.6</v>
      </c>
      <c r="E26" s="966">
        <v>285.3</v>
      </c>
      <c r="F26" s="966">
        <v>292.9</v>
      </c>
      <c r="G26" s="966">
        <v>294.9</v>
      </c>
      <c r="H26" s="966">
        <v>291.7</v>
      </c>
      <c r="I26" s="713">
        <v>286.8</v>
      </c>
      <c r="J26" s="713">
        <v>285.5</v>
      </c>
      <c r="K26" s="713">
        <v>285</v>
      </c>
      <c r="L26" s="713">
        <v>284.8</v>
      </c>
      <c r="M26" s="713">
        <v>286.3</v>
      </c>
    </row>
    <row r="27" spans="1:13">
      <c r="A27" s="957">
        <v>2015</v>
      </c>
      <c r="B27" s="971">
        <v>288.7</v>
      </c>
      <c r="C27" s="956">
        <v>274.12</v>
      </c>
      <c r="D27" s="972">
        <v>292.2</v>
      </c>
      <c r="E27" s="966">
        <v>296.3</v>
      </c>
      <c r="F27" s="966">
        <v>296.1</v>
      </c>
      <c r="G27" s="966">
        <v>293.3</v>
      </c>
      <c r="H27" s="966">
        <v>287.5</v>
      </c>
      <c r="I27" s="713">
        <v>280.1</v>
      </c>
      <c r="J27" s="713">
        <v>272.1</v>
      </c>
      <c r="K27" s="713">
        <v>275.4</v>
      </c>
      <c r="L27" s="713">
        <v>278.9</v>
      </c>
      <c r="M27" s="713">
        <v>275.9</v>
      </c>
    </row>
    <row r="28" spans="1:13">
      <c r="A28" s="957">
        <v>2016</v>
      </c>
      <c r="B28" s="971">
        <v>289.9</v>
      </c>
      <c r="C28" s="956">
        <v>274.12</v>
      </c>
      <c r="D28" s="972">
        <v>291.8</v>
      </c>
      <c r="E28" s="966">
        <v>296.5</v>
      </c>
      <c r="F28" s="966">
        <v>296.2</v>
      </c>
      <c r="G28" s="966">
        <v>295.6</v>
      </c>
      <c r="H28" s="966">
        <v>290.5</v>
      </c>
      <c r="I28" s="713">
        <v>285.4</v>
      </c>
      <c r="J28" s="713">
        <v>283.3</v>
      </c>
      <c r="K28" s="713">
        <v>288.4</v>
      </c>
      <c r="L28" s="713">
        <v>288.9</v>
      </c>
      <c r="M28" s="713">
        <v>281.6</v>
      </c>
    </row>
    <row r="29" spans="1:13">
      <c r="A29" s="957">
        <v>2017</v>
      </c>
      <c r="B29" s="971">
        <v>271.5</v>
      </c>
      <c r="C29" s="956">
        <v>274.12</v>
      </c>
      <c r="D29" s="972">
        <v>280.9</v>
      </c>
      <c r="E29" s="966">
        <v>278.7</v>
      </c>
      <c r="F29" s="966">
        <v>281.6</v>
      </c>
      <c r="G29" s="966">
        <v>272.4</v>
      </c>
      <c r="H29" s="966">
        <v>270.2</v>
      </c>
      <c r="I29" s="713">
        <v>268</v>
      </c>
      <c r="J29" s="713">
        <v>270.97</v>
      </c>
      <c r="K29" s="713">
        <v>264.6</v>
      </c>
      <c r="L29" s="713">
        <v>269.63</v>
      </c>
      <c r="M29" s="713">
        <v>289.86</v>
      </c>
    </row>
    <row r="30" spans="1:13">
      <c r="A30" s="974">
        <v>2018</v>
      </c>
      <c r="B30" s="971">
        <v>289.7</v>
      </c>
      <c r="C30" s="956">
        <v>274.12</v>
      </c>
      <c r="D30" s="975">
        <v>295</v>
      </c>
      <c r="E30" s="966">
        <v>296.5</v>
      </c>
      <c r="F30" s="966">
        <v>296.4</v>
      </c>
      <c r="G30" s="966">
        <v>296</v>
      </c>
      <c r="H30" s="966">
        <v>294</v>
      </c>
      <c r="I30" s="713">
        <v>287.5</v>
      </c>
      <c r="J30" s="713">
        <v>277.9</v>
      </c>
      <c r="K30" s="713">
        <v>270.2</v>
      </c>
      <c r="L30" s="713">
        <v>266.5</v>
      </c>
      <c r="M30" s="713">
        <v>267.3</v>
      </c>
    </row>
    <row r="31" spans="1:13">
      <c r="A31" s="675">
        <v>2019</v>
      </c>
      <c r="B31" s="971">
        <v>267.3</v>
      </c>
      <c r="C31" s="956">
        <v>274.12</v>
      </c>
      <c r="D31" s="972">
        <v>272.7</v>
      </c>
      <c r="E31" s="966">
        <v>279.9</v>
      </c>
      <c r="F31" s="966">
        <v>289.9</v>
      </c>
      <c r="G31" s="966">
        <v>292.73</v>
      </c>
      <c r="H31" s="966">
        <v>287.6</v>
      </c>
      <c r="I31" s="713">
        <v>278.46</v>
      </c>
      <c r="J31" s="713">
        <v>274.2</v>
      </c>
      <c r="K31" s="713">
        <v>268.59</v>
      </c>
      <c r="L31" s="713">
        <v>273.17</v>
      </c>
      <c r="M31" s="996">
        <v>275.59</v>
      </c>
    </row>
    <row r="32" spans="1:13">
      <c r="A32" s="675">
        <v>2020</v>
      </c>
      <c r="B32" s="976">
        <v>271.62</v>
      </c>
      <c r="C32" s="977">
        <v>271.98</v>
      </c>
      <c r="D32" s="976">
        <v>283.5</v>
      </c>
      <c r="E32" s="976">
        <v>288.55</v>
      </c>
      <c r="F32" s="966">
        <v>293.59</v>
      </c>
      <c r="G32" s="966">
        <v>291.66</v>
      </c>
      <c r="H32" s="966">
        <v>284.6</v>
      </c>
      <c r="I32" s="713">
        <v>276.5</v>
      </c>
      <c r="J32" s="713">
        <v>273.5</v>
      </c>
      <c r="K32" s="713">
        <v>274.1</v>
      </c>
      <c r="L32" s="713">
        <v>268.7</v>
      </c>
      <c r="M32" s="1007">
        <v>272.7</v>
      </c>
    </row>
    <row r="33" spans="1:13">
      <c r="A33" s="675">
        <v>2021</v>
      </c>
      <c r="B33" s="978">
        <v>291.7</v>
      </c>
      <c r="C33" s="979">
        <v>294.1</v>
      </c>
      <c r="D33" s="980">
        <v>292.6</v>
      </c>
      <c r="E33" s="976">
        <v>294.3</v>
      </c>
      <c r="F33" s="966">
        <v>296.7</v>
      </c>
      <c r="G33" s="966">
        <v>291.7</v>
      </c>
      <c r="H33" s="966">
        <v>282.65</v>
      </c>
      <c r="I33" s="713">
        <v>274.27</v>
      </c>
      <c r="J33" s="713">
        <v>271.34</v>
      </c>
      <c r="K33" s="713">
        <v>267.7</v>
      </c>
      <c r="L33" s="713">
        <v>267.8</v>
      </c>
      <c r="M33" s="996">
        <v>275.1</v>
      </c>
    </row>
    <row r="34" spans="1:13">
      <c r="A34" s="675">
        <v>2022</v>
      </c>
      <c r="B34" s="978">
        <v>270.68</v>
      </c>
      <c r="C34" s="976">
        <v>268.28</v>
      </c>
      <c r="D34" s="980">
        <v>260.67</v>
      </c>
      <c r="E34" s="976">
        <v>282.51</v>
      </c>
      <c r="F34" s="966">
        <v>288.98</v>
      </c>
      <c r="G34" s="966">
        <v>287.97</v>
      </c>
      <c r="H34" s="966">
        <v>281.47</v>
      </c>
      <c r="I34" s="713">
        <v>270.35</v>
      </c>
      <c r="J34" s="713">
        <v>271.44</v>
      </c>
      <c r="K34" s="713">
        <v>267.91</v>
      </c>
      <c r="L34" s="713">
        <v>281.71</v>
      </c>
      <c r="M34" s="1008">
        <v>291.66</v>
      </c>
    </row>
    <row r="35" ht="12" spans="1:13">
      <c r="A35" s="981">
        <v>2023</v>
      </c>
      <c r="B35" s="982">
        <v>293.16</v>
      </c>
      <c r="C35" s="976">
        <v>286.4</v>
      </c>
      <c r="D35" s="980">
        <v>291.47</v>
      </c>
      <c r="E35" s="976">
        <v>295.55</v>
      </c>
      <c r="F35" s="983">
        <v>296.11</v>
      </c>
      <c r="G35" s="984">
        <v>296.33</v>
      </c>
      <c r="H35" s="966">
        <v>291.4</v>
      </c>
      <c r="I35" s="713">
        <v>281.3</v>
      </c>
      <c r="J35" s="713">
        <v>270.8</v>
      </c>
      <c r="K35" s="713">
        <v>263.5</v>
      </c>
      <c r="L35" s="713">
        <v>280.12</v>
      </c>
      <c r="M35" s="996">
        <v>284.49</v>
      </c>
    </row>
    <row r="36" spans="1:13">
      <c r="A36" s="675">
        <v>2024</v>
      </c>
      <c r="B36" s="976">
        <v>286.5</v>
      </c>
      <c r="C36" s="976">
        <v>287.41</v>
      </c>
      <c r="D36" s="976">
        <v>287.42</v>
      </c>
      <c r="E36" s="976">
        <v>292.6</v>
      </c>
      <c r="F36" s="966">
        <v>296.14</v>
      </c>
      <c r="G36" s="966">
        <v>294.89</v>
      </c>
      <c r="H36" s="966">
        <v>289.36</v>
      </c>
      <c r="I36" s="713">
        <v>280.62</v>
      </c>
      <c r="J36" s="713">
        <v>271.94</v>
      </c>
      <c r="K36" s="713">
        <v>270.61</v>
      </c>
      <c r="L36" s="713">
        <v>265.06</v>
      </c>
      <c r="M36" s="996">
        <v>267.27</v>
      </c>
    </row>
    <row r="37" spans="1:13">
      <c r="A37" s="675">
        <v>2025</v>
      </c>
      <c r="B37" s="976">
        <v>286.5</v>
      </c>
      <c r="C37" s="976">
        <v>287.4</v>
      </c>
      <c r="D37" s="976">
        <v>280.94</v>
      </c>
      <c r="E37" s="976">
        <v>277.55</v>
      </c>
      <c r="F37" s="966"/>
      <c r="G37" s="966"/>
      <c r="H37" s="966"/>
      <c r="I37" s="713"/>
      <c r="J37" s="713"/>
      <c r="K37" s="713"/>
      <c r="L37" s="713"/>
      <c r="M37" s="996"/>
    </row>
    <row r="38" ht="12" spans="1:13">
      <c r="A38" s="712"/>
      <c r="B38" s="985"/>
      <c r="C38" s="986"/>
      <c r="D38" s="985"/>
      <c r="E38" s="985"/>
      <c r="F38" s="985"/>
      <c r="G38" s="985"/>
      <c r="H38" s="985"/>
      <c r="I38" s="985"/>
      <c r="J38" s="985"/>
      <c r="K38" s="985"/>
      <c r="L38" s="985"/>
      <c r="M38" s="985"/>
    </row>
    <row r="39" ht="10.15" customHeight="1" spans="1:13">
      <c r="A39" s="987"/>
      <c r="B39" s="988" t="s">
        <v>49</v>
      </c>
      <c r="C39" s="636" t="s">
        <v>50</v>
      </c>
      <c r="D39" s="989" t="s">
        <v>51</v>
      </c>
      <c r="E39" s="990" t="s">
        <v>52</v>
      </c>
      <c r="F39" s="990" t="s">
        <v>908</v>
      </c>
      <c r="G39" s="990" t="s">
        <v>909</v>
      </c>
      <c r="H39" s="990" t="s">
        <v>910</v>
      </c>
      <c r="I39" s="990" t="s">
        <v>911</v>
      </c>
      <c r="J39" s="990" t="s">
        <v>912</v>
      </c>
      <c r="K39" s="990" t="s">
        <v>913</v>
      </c>
      <c r="L39" s="990" t="s">
        <v>914</v>
      </c>
      <c r="M39" s="1009" t="s">
        <v>915</v>
      </c>
    </row>
    <row r="40" ht="10.9" customHeight="1" spans="1:13">
      <c r="A40" s="991">
        <v>2025</v>
      </c>
      <c r="B40" s="992">
        <v>286.5</v>
      </c>
      <c r="C40" s="993">
        <v>287.4</v>
      </c>
      <c r="D40" s="992">
        <v>280.94</v>
      </c>
      <c r="E40" s="992">
        <v>277.55</v>
      </c>
      <c r="F40" s="994"/>
      <c r="G40" s="994"/>
      <c r="H40" s="713"/>
      <c r="I40" s="713"/>
      <c r="J40" s="713"/>
      <c r="K40" s="713"/>
      <c r="L40" s="713"/>
      <c r="M40" s="996"/>
    </row>
    <row r="41" ht="10.15" customHeight="1" spans="1:13">
      <c r="A41" s="995" t="s">
        <v>916</v>
      </c>
      <c r="B41" s="691">
        <v>275.497294484912</v>
      </c>
      <c r="C41" s="691">
        <v>276.898372961765</v>
      </c>
      <c r="D41" s="691">
        <v>279.822476586889</v>
      </c>
      <c r="E41" s="691">
        <v>286.479170655567</v>
      </c>
      <c r="F41" s="691">
        <v>290.682049947971</v>
      </c>
      <c r="G41" s="691">
        <v>289.529186264308</v>
      </c>
      <c r="H41" s="691">
        <v>284.98342351717</v>
      </c>
      <c r="I41" s="691">
        <v>279.252591050989</v>
      </c>
      <c r="J41" s="691">
        <v>275.326258064516</v>
      </c>
      <c r="K41" s="691">
        <v>273.336524453694</v>
      </c>
      <c r="L41" s="691">
        <v>274.517731182796</v>
      </c>
      <c r="M41" s="691">
        <v>277.523350676379</v>
      </c>
    </row>
    <row r="42" ht="9.6" customHeight="1" spans="1:13">
      <c r="A42" s="995" t="s">
        <v>917</v>
      </c>
      <c r="B42" s="996">
        <v>245.3</v>
      </c>
      <c r="C42" s="996">
        <v>247.1</v>
      </c>
      <c r="D42" s="996">
        <v>252.6</v>
      </c>
      <c r="E42" s="996">
        <v>264</v>
      </c>
      <c r="F42" s="996">
        <v>268.6</v>
      </c>
      <c r="G42" s="996">
        <v>271.3</v>
      </c>
      <c r="H42" s="996">
        <v>270.1</v>
      </c>
      <c r="I42" s="996">
        <v>261.1</v>
      </c>
      <c r="J42" s="996">
        <v>253.6</v>
      </c>
      <c r="K42" s="996">
        <v>248.4</v>
      </c>
      <c r="L42" s="996">
        <v>249.3</v>
      </c>
      <c r="M42" s="1010">
        <v>252.1</v>
      </c>
    </row>
    <row r="43" ht="10.9" customHeight="1" spans="1:13">
      <c r="A43" s="997" t="s">
        <v>918</v>
      </c>
      <c r="B43" s="998">
        <v>293.16</v>
      </c>
      <c r="C43" s="998">
        <v>294.1</v>
      </c>
      <c r="D43" s="998">
        <v>294.4</v>
      </c>
      <c r="E43" s="998">
        <v>296.9</v>
      </c>
      <c r="F43" s="998">
        <v>296.9</v>
      </c>
      <c r="G43" s="998">
        <v>296.2</v>
      </c>
      <c r="H43" s="998">
        <v>294.3</v>
      </c>
      <c r="I43" s="998">
        <v>291.5</v>
      </c>
      <c r="J43" s="998">
        <v>289.4</v>
      </c>
      <c r="K43" s="998">
        <v>288.3</v>
      </c>
      <c r="L43" s="998">
        <v>289.2</v>
      </c>
      <c r="M43" s="1011">
        <v>288</v>
      </c>
    </row>
    <row r="45" spans="2:13">
      <c r="B45" s="999"/>
      <c r="C45" s="999"/>
      <c r="D45" s="999"/>
      <c r="E45" s="999"/>
      <c r="F45" s="999"/>
      <c r="G45" s="999"/>
      <c r="H45" s="999"/>
      <c r="I45" s="999"/>
      <c r="J45" s="999"/>
      <c r="K45" s="999"/>
      <c r="L45" s="999"/>
      <c r="M45" s="999"/>
    </row>
    <row r="47" spans="2:13">
      <c r="B47" s="1000"/>
      <c r="C47" s="1000"/>
      <c r="D47" s="1000"/>
      <c r="E47" s="1000"/>
      <c r="F47" s="1000"/>
      <c r="G47" s="1000"/>
      <c r="H47" s="1000"/>
      <c r="I47" s="1000"/>
      <c r="J47" s="1000"/>
      <c r="K47" s="1000"/>
      <c r="L47" s="1000"/>
      <c r="M47" s="1000"/>
    </row>
    <row r="83" ht="12"/>
    <row r="84" ht="16.5" spans="3:13">
      <c r="C84" s="1012"/>
      <c r="D84" s="1012"/>
      <c r="E84" s="1012"/>
      <c r="F84" s="1012"/>
      <c r="G84" s="1012"/>
      <c r="H84" s="1012"/>
      <c r="I84" s="1012"/>
      <c r="J84" s="1012"/>
      <c r="K84" s="1013" t="s">
        <v>919</v>
      </c>
      <c r="L84" s="1014"/>
      <c r="M84" s="1015"/>
    </row>
    <row r="85" ht="14.45" customHeight="1"/>
  </sheetData>
  <mergeCells count="2">
    <mergeCell ref="A1:M1"/>
    <mergeCell ref="K84:M84"/>
  </mergeCells>
  <pageMargins left="0.7" right="0.7" top="0.75" bottom="0.75" header="0.3" footer="0.3"/>
  <pageSetup paperSize="9" scale="64" fitToHeight="2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3"/>
  <sheetViews>
    <sheetView view="pageBreakPreview" zoomScaleNormal="100" workbookViewId="0">
      <selection activeCell="A32" sqref="$A32:$XFD32"/>
    </sheetView>
  </sheetViews>
  <sheetFormatPr defaultColWidth="9.14285714285714" defaultRowHeight="11.25"/>
  <cols>
    <col min="1" max="1" width="33.4285714285714" style="108" customWidth="1"/>
    <col min="2" max="3" width="9.71428571428571" style="108" customWidth="1"/>
    <col min="4" max="4" width="11.1428571428571" style="108" customWidth="1"/>
    <col min="5" max="8" width="12.7142857142857" style="108" customWidth="1"/>
    <col min="9" max="11" width="8.85714285714286" style="108" customWidth="1"/>
    <col min="12" max="13" width="10.4285714285714" style="108" customWidth="1"/>
    <col min="14" max="15" width="7.85714285714286" style="108" customWidth="1"/>
    <col min="16" max="16" width="11" style="108" customWidth="1"/>
    <col min="17" max="17" width="9.57142857142857" style="108" customWidth="1"/>
    <col min="18" max="18" width="16" style="108" customWidth="1"/>
    <col min="19" max="24" width="3.28571428571429" style="108" customWidth="1"/>
    <col min="25" max="25" width="18.7142857142857" style="108" customWidth="1"/>
    <col min="26" max="98" width="3.28571428571429" style="108" customWidth="1"/>
    <col min="99" max="99" width="2.85714285714286" style="108" customWidth="1"/>
    <col min="100" max="16384" width="9.14285714285714" style="108"/>
  </cols>
  <sheetData>
    <row r="1" ht="25.5" customHeight="1" spans="1:16">
      <c r="A1" s="942" t="s">
        <v>920</v>
      </c>
      <c r="B1" s="943"/>
      <c r="C1" s="943"/>
      <c r="D1" s="943"/>
      <c r="E1" s="943"/>
      <c r="F1" s="943"/>
      <c r="G1" s="943"/>
      <c r="H1" s="943"/>
      <c r="I1" s="943"/>
      <c r="J1" s="943"/>
      <c r="K1" s="943"/>
      <c r="L1" s="943"/>
      <c r="M1" s="943"/>
      <c r="N1" s="943"/>
      <c r="O1" s="943"/>
      <c r="P1" s="943"/>
    </row>
    <row r="2" spans="1:18">
      <c r="A2" s="675"/>
      <c r="B2" s="675">
        <v>2009</v>
      </c>
      <c r="C2" s="675">
        <v>2010</v>
      </c>
      <c r="D2" s="675">
        <v>2011</v>
      </c>
      <c r="E2" s="675">
        <v>2012</v>
      </c>
      <c r="F2" s="675">
        <v>2013</v>
      </c>
      <c r="G2" s="675">
        <v>2014</v>
      </c>
      <c r="H2" s="675">
        <v>2015</v>
      </c>
      <c r="I2" s="675">
        <v>2016</v>
      </c>
      <c r="J2" s="675">
        <v>2017</v>
      </c>
      <c r="K2" s="947">
        <v>2018</v>
      </c>
      <c r="L2" s="638">
        <v>2019</v>
      </c>
      <c r="M2" s="638">
        <v>2020</v>
      </c>
      <c r="N2" s="947">
        <v>2021</v>
      </c>
      <c r="O2" s="638">
        <v>2022</v>
      </c>
      <c r="P2" s="780">
        <v>2023</v>
      </c>
      <c r="Q2" s="675">
        <v>2024</v>
      </c>
      <c r="R2" s="675" t="s">
        <v>921</v>
      </c>
    </row>
    <row r="3" ht="21" spans="1:18">
      <c r="A3" s="944" t="s">
        <v>922</v>
      </c>
      <c r="B3" s="914">
        <v>178738</v>
      </c>
      <c r="C3" s="914">
        <v>163546</v>
      </c>
      <c r="D3" s="914">
        <v>170937.218917336</v>
      </c>
      <c r="E3" s="914">
        <v>161830.650424308</v>
      </c>
      <c r="F3" s="914">
        <v>201683.950565763</v>
      </c>
      <c r="G3" s="914">
        <v>193208</v>
      </c>
      <c r="H3" s="914">
        <v>162725</v>
      </c>
      <c r="I3" s="914">
        <v>155629</v>
      </c>
      <c r="J3" s="914">
        <v>141707</v>
      </c>
      <c r="K3" s="948">
        <v>125973.715811252</v>
      </c>
      <c r="L3" s="753">
        <v>117739</v>
      </c>
      <c r="M3" s="473">
        <v>103729</v>
      </c>
      <c r="N3" s="473">
        <v>107340</v>
      </c>
      <c r="O3" s="949">
        <v>93331</v>
      </c>
      <c r="P3" s="949">
        <v>98166</v>
      </c>
      <c r="Q3" s="752">
        <v>101039</v>
      </c>
      <c r="R3" s="474">
        <v>35531</v>
      </c>
    </row>
    <row r="4" spans="1:25">
      <c r="A4" s="944" t="s">
        <v>923</v>
      </c>
      <c r="B4" s="914">
        <v>1015450</v>
      </c>
      <c r="C4" s="914">
        <v>968534.8354</v>
      </c>
      <c r="D4" s="945">
        <v>814825.715869299</v>
      </c>
      <c r="E4" s="945">
        <v>879616.365588187</v>
      </c>
      <c r="F4" s="945">
        <v>884359.972204321</v>
      </c>
      <c r="G4" s="945">
        <v>908416</v>
      </c>
      <c r="H4" s="945">
        <v>1203793</v>
      </c>
      <c r="I4" s="914">
        <v>1190872</v>
      </c>
      <c r="J4" s="914">
        <v>1106007</v>
      </c>
      <c r="K4" s="948">
        <v>944586.500061199</v>
      </c>
      <c r="L4" s="753">
        <v>836561</v>
      </c>
      <c r="M4" s="473">
        <v>828906</v>
      </c>
      <c r="N4" s="473">
        <v>921330</v>
      </c>
      <c r="O4" s="949">
        <v>886682</v>
      </c>
      <c r="P4" s="949">
        <v>892334</v>
      </c>
      <c r="Q4" s="752">
        <v>896245</v>
      </c>
      <c r="R4" s="474">
        <v>351006</v>
      </c>
      <c r="Y4" s="749"/>
    </row>
    <row r="5" spans="1:25">
      <c r="A5" s="944" t="s">
        <v>924</v>
      </c>
      <c r="B5" s="914">
        <v>1194188</v>
      </c>
      <c r="C5" s="914">
        <v>1132080.8354</v>
      </c>
      <c r="D5" s="945">
        <v>985762.934786635</v>
      </c>
      <c r="E5" s="945">
        <v>1041447.01601249</v>
      </c>
      <c r="F5" s="945">
        <v>1086043.92277008</v>
      </c>
      <c r="G5" s="945">
        <v>1101624</v>
      </c>
      <c r="H5" s="945">
        <v>1366518</v>
      </c>
      <c r="I5" s="914">
        <v>1346501</v>
      </c>
      <c r="J5" s="914">
        <f>SUM(J3:J4)</f>
        <v>1247714</v>
      </c>
      <c r="K5" s="948">
        <f t="shared" ref="K5:R5" si="0">K3+K4</f>
        <v>1070560.21587245</v>
      </c>
      <c r="L5" s="948">
        <f t="shared" si="0"/>
        <v>954300</v>
      </c>
      <c r="M5" s="948">
        <f t="shared" si="0"/>
        <v>932635</v>
      </c>
      <c r="N5" s="948">
        <f t="shared" si="0"/>
        <v>1028670</v>
      </c>
      <c r="O5" s="950">
        <f t="shared" si="0"/>
        <v>980013</v>
      </c>
      <c r="P5" s="950">
        <f t="shared" si="0"/>
        <v>990500</v>
      </c>
      <c r="Q5" s="948">
        <f t="shared" si="0"/>
        <v>997284</v>
      </c>
      <c r="R5" s="948">
        <f t="shared" si="0"/>
        <v>386537</v>
      </c>
      <c r="Y5" s="749"/>
    </row>
    <row r="6" spans="1:25">
      <c r="A6" s="944" t="s">
        <v>925</v>
      </c>
      <c r="B6" s="914">
        <v>922954</v>
      </c>
      <c r="C6" s="914">
        <v>778815.1646</v>
      </c>
      <c r="D6" s="945">
        <v>1020431.97660852</v>
      </c>
      <c r="E6" s="945">
        <v>2039227</v>
      </c>
      <c r="F6" s="945">
        <v>2110574.53726783</v>
      </c>
      <c r="G6" s="945">
        <v>1520312</v>
      </c>
      <c r="H6" s="945">
        <v>668900</v>
      </c>
      <c r="I6" s="914">
        <v>447952</v>
      </c>
      <c r="J6" s="914">
        <v>468802</v>
      </c>
      <c r="K6" s="948">
        <v>467942.868647136</v>
      </c>
      <c r="L6" s="753">
        <v>528661</v>
      </c>
      <c r="M6" s="473">
        <v>525106</v>
      </c>
      <c r="N6" s="473">
        <v>528283</v>
      </c>
      <c r="O6" s="949">
        <v>477828</v>
      </c>
      <c r="P6" s="949">
        <v>443774</v>
      </c>
      <c r="Q6" s="752">
        <v>415634</v>
      </c>
      <c r="R6" s="474">
        <v>142393</v>
      </c>
      <c r="Y6" s="749"/>
    </row>
    <row r="7" spans="1:25">
      <c r="A7" s="944" t="s">
        <v>926</v>
      </c>
      <c r="B7" s="914">
        <v>2117142</v>
      </c>
      <c r="C7" s="914">
        <v>1910896</v>
      </c>
      <c r="D7" s="945">
        <v>2006194.91139516</v>
      </c>
      <c r="E7" s="945">
        <v>3080674.0160125</v>
      </c>
      <c r="F7" s="945">
        <v>3196618.46003791</v>
      </c>
      <c r="G7" s="945">
        <v>2621936</v>
      </c>
      <c r="H7" s="945">
        <v>2035418</v>
      </c>
      <c r="I7" s="914">
        <v>1794453</v>
      </c>
      <c r="J7" s="914">
        <f>J5+J6</f>
        <v>1716516</v>
      </c>
      <c r="K7" s="948">
        <f>K5+K6</f>
        <v>1538503.08451959</v>
      </c>
      <c r="L7" s="948">
        <f>L5+L6</f>
        <v>1482961</v>
      </c>
      <c r="M7" s="948">
        <f>M5+M6</f>
        <v>1457741</v>
      </c>
      <c r="N7" s="948">
        <f>N5+N6</f>
        <v>1556953</v>
      </c>
      <c r="O7" s="949">
        <f>O3+O4+O6</f>
        <v>1457841</v>
      </c>
      <c r="P7" s="949">
        <f>P3+P4+P6</f>
        <v>1434274</v>
      </c>
      <c r="Q7" s="473">
        <f>Q3+Q4+Q6</f>
        <v>1412918</v>
      </c>
      <c r="R7" s="473">
        <f>R3+R4+R6</f>
        <v>528930</v>
      </c>
      <c r="Y7" s="749"/>
    </row>
    <row r="42" ht="12"/>
    <row r="43" ht="15" customHeight="1" spans="6:16">
      <c r="F43" s="946"/>
      <c r="G43" s="946"/>
      <c r="H43" s="946"/>
      <c r="I43" s="946"/>
      <c r="J43" s="946"/>
      <c r="K43" s="946"/>
      <c r="L43" s="946"/>
      <c r="M43" s="939" t="s">
        <v>927</v>
      </c>
      <c r="N43" s="940"/>
      <c r="O43" s="940"/>
      <c r="P43" s="941"/>
    </row>
  </sheetData>
  <mergeCells count="2">
    <mergeCell ref="A1:P1"/>
    <mergeCell ref="M43:P43"/>
  </mergeCells>
  <pageMargins left="0.25" right="0.25" top="0.75" bottom="0.75" header="0.3" footer="0.3"/>
  <pageSetup paperSize="1" scale="62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Energy Balance 2025</vt:lpstr>
      <vt:lpstr>Summary of OSHEE Group</vt:lpstr>
      <vt:lpstr>Balance Sheet of OSHEE Group</vt:lpstr>
      <vt:lpstr>Summary 2025</vt:lpstr>
      <vt:lpstr>TSO Balance for 2025</vt:lpstr>
      <vt:lpstr>4-Month Overview – 2025</vt:lpstr>
      <vt:lpstr>4-Month Production 2025</vt:lpstr>
      <vt:lpstr>Fierza Level 2025</vt:lpstr>
      <vt:lpstr>Losses 2009-2025</vt:lpstr>
      <vt:lpstr>Debit Balance 2025</vt:lpstr>
      <vt:lpstr>DEBT OVER THE YEARS</vt:lpstr>
      <vt:lpstr>Debtor 2025</vt:lpstr>
      <vt:lpstr>Efficiency in 2025</vt:lpstr>
      <vt:lpstr>Total Distributed Energy 2025</vt:lpstr>
      <vt:lpstr>Capacity Allocation 2024</vt:lpstr>
      <vt:lpstr>Imbalances 2025</vt:lpstr>
      <vt:lpstr>AnnexHigh Volt Customers 2025</vt:lpstr>
      <vt:lpstr>Dev from Interconnection prg</vt:lpstr>
      <vt:lpstr>Transactions 2025</vt:lpstr>
      <vt:lpstr>KESH SalePurchin the Free Marke</vt:lpstr>
      <vt:lpstr>Remit Register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ixhepa</cp:lastModifiedBy>
  <dcterms:created xsi:type="dcterms:W3CDTF">2006-09-16T00:00:00Z</dcterms:created>
  <dcterms:modified xsi:type="dcterms:W3CDTF">2025-10-09T13:27:24Z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3D62545A810E40E29C458A5090D7C580_12</vt:lpwstr>
  </property>
  <property fmtid="{D5CDD505-2E9C-101B-9397-08002B2CF9AE}" pid="3" name="KSOProductBuildVer">
    <vt:lpwstr>1033-12.2.0.21179</vt:lpwstr>
  </property>
</Properties>
</file>